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autoCompressPictures="0"/>
  <mc:AlternateContent xmlns:mc="http://schemas.openxmlformats.org/markup-compatibility/2006">
    <mc:Choice Requires="x15">
      <x15ac:absPath xmlns:x15ac="http://schemas.microsoft.com/office/spreadsheetml/2010/11/ac" url="D:\Institucional\Documents\parodriguezg\PAI PEI y PAInv\II Trimestre 2022\PEI\"/>
    </mc:Choice>
  </mc:AlternateContent>
  <xr:revisionPtr revIDLastSave="0" documentId="13_ncr:1_{04C86855-BE64-450F-ABB5-09058FC6E55F}" xr6:coauthVersionLast="47" xr6:coauthVersionMax="47" xr10:uidLastSave="{00000000-0000-0000-0000-000000000000}"/>
  <bookViews>
    <workbookView xWindow="-120" yWindow="-120" windowWidth="29040" windowHeight="15840" activeTab="3" xr2:uid="{00000000-000D-0000-FFFF-FFFF00000000}"/>
  </bookViews>
  <sheets>
    <sheet name="Plan Estratégico Institucional" sheetId="26" r:id="rId1"/>
    <sheet name="Control de Cambios" sheetId="27" r:id="rId2"/>
    <sheet name="Sto PEI 2do trimestre OAPII" sheetId="25" r:id="rId3"/>
    <sheet name="Seguimiento al 30 06 22 por OCI" sheetId="7" r:id="rId4"/>
    <sheet name="COMENTARIOS SEGUIMIENTO OAP" sheetId="3" state="hidden" r:id="rId5"/>
  </sheets>
  <definedNames>
    <definedName name="_xlnm.Print_Area" localSheetId="4">'COMENTARIOS SEGUIMIENTO OAP'!$A$1:$U$37</definedName>
    <definedName name="_xlnm.Print_Area" localSheetId="3">'Seguimiento al 30 06 22 por OCI'!$A$1:$S$242</definedName>
    <definedName name="_xlnm.Print_Area" localSheetId="2">'Sto PEI 2do trimestre OAPII'!$A$1:$X$36</definedName>
    <definedName name="_xlnm.Print_Titles" localSheetId="4">'COMENTARIOS SEGUIMIENTO OAP'!$1:$8</definedName>
    <definedName name="_xlnm.Print_Titles" localSheetId="0">'Plan Estratégico Institucional'!$1:$6</definedName>
    <definedName name="_xlnm.Print_Titles" localSheetId="3">'Seguimiento al 30 06 22 por OCI'!$5:$6</definedName>
    <definedName name="_xlnm.Print_Titles" localSheetId="2">'Sto PEI 2do trimestre OAPII'!$1:$8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P147" i="7" l="1"/>
  <c r="O147" i="7"/>
  <c r="P136" i="7"/>
  <c r="O136" i="7"/>
  <c r="O30" i="26" l="1"/>
  <c r="O29" i="26"/>
  <c r="M28" i="26"/>
  <c r="O28" i="26" s="1"/>
  <c r="O27" i="26"/>
  <c r="O24" i="26"/>
  <c r="O23" i="26"/>
  <c r="O22" i="26"/>
  <c r="O21" i="26"/>
  <c r="O20" i="26"/>
  <c r="O18" i="26"/>
  <c r="O17" i="26"/>
  <c r="O14" i="26"/>
  <c r="O13" i="26"/>
  <c r="N12" i="26"/>
  <c r="O12" i="26" s="1"/>
  <c r="O11" i="26"/>
  <c r="O10" i="26"/>
  <c r="O9" i="26"/>
  <c r="O7" i="26"/>
  <c r="U33" i="25" l="1"/>
  <c r="T33" i="25"/>
  <c r="V33" i="25" s="1"/>
  <c r="S33" i="25"/>
  <c r="Q33" i="25"/>
  <c r="V32" i="25"/>
  <c r="U32" i="25"/>
  <c r="S32" i="25"/>
  <c r="Q32" i="25"/>
  <c r="U31" i="25"/>
  <c r="V31" i="25" s="1"/>
  <c r="T31" i="25"/>
  <c r="S31" i="25"/>
  <c r="U30" i="25"/>
  <c r="T30" i="25"/>
  <c r="V30" i="25" s="1"/>
  <c r="S30" i="25"/>
  <c r="Q30" i="25"/>
  <c r="U29" i="25"/>
  <c r="V29" i="25" s="1"/>
  <c r="S29" i="25"/>
  <c r="Q29" i="25"/>
  <c r="K29" i="25"/>
  <c r="T29" i="25" s="1"/>
  <c r="V28" i="25"/>
  <c r="U28" i="25"/>
  <c r="T28" i="25"/>
  <c r="S28" i="25"/>
  <c r="Q28" i="25"/>
  <c r="U27" i="25"/>
  <c r="T27" i="25"/>
  <c r="V27" i="25" s="1"/>
  <c r="S27" i="25"/>
  <c r="Q27" i="25"/>
  <c r="U26" i="25"/>
  <c r="V26" i="25" s="1"/>
  <c r="T26" i="25"/>
  <c r="S26" i="25"/>
  <c r="Q26" i="25"/>
  <c r="U25" i="25"/>
  <c r="V25" i="25" s="1"/>
  <c r="T25" i="25"/>
  <c r="S25" i="25"/>
  <c r="Q25" i="25"/>
  <c r="V24" i="25"/>
  <c r="U24" i="25"/>
  <c r="T24" i="25"/>
  <c r="S24" i="25"/>
  <c r="Q24" i="25"/>
  <c r="U23" i="25"/>
  <c r="V23" i="25" s="1"/>
  <c r="T23" i="25"/>
  <c r="S23" i="25"/>
  <c r="Q23" i="25"/>
  <c r="U22" i="25"/>
  <c r="V22" i="25" s="1"/>
  <c r="T22" i="25"/>
  <c r="S22" i="25"/>
  <c r="Q22" i="25"/>
  <c r="U21" i="25"/>
  <c r="V21" i="25" s="1"/>
  <c r="T21" i="25"/>
  <c r="S21" i="25"/>
  <c r="Q21" i="25"/>
  <c r="V20" i="25"/>
  <c r="U20" i="25"/>
  <c r="T20" i="25"/>
  <c r="S20" i="25"/>
  <c r="Q20" i="25"/>
  <c r="U19" i="25"/>
  <c r="T19" i="25"/>
  <c r="V19" i="25" s="1"/>
  <c r="S19" i="25"/>
  <c r="Q19" i="25"/>
  <c r="U18" i="25"/>
  <c r="V18" i="25" s="1"/>
  <c r="T18" i="25"/>
  <c r="S18" i="25"/>
  <c r="Q18" i="25"/>
  <c r="U17" i="25"/>
  <c r="V17" i="25" s="1"/>
  <c r="T17" i="25"/>
  <c r="S17" i="25"/>
  <c r="Q17" i="25"/>
  <c r="V16" i="25"/>
  <c r="U16" i="25"/>
  <c r="T16" i="25"/>
  <c r="S16" i="25"/>
  <c r="Q16" i="25"/>
  <c r="U15" i="25"/>
  <c r="V15" i="25" s="1"/>
  <c r="T15" i="25"/>
  <c r="S15" i="25"/>
  <c r="U14" i="25"/>
  <c r="T14" i="25"/>
  <c r="V14" i="25" s="1"/>
  <c r="S14" i="25"/>
  <c r="R14" i="25"/>
  <c r="Q14" i="25"/>
  <c r="U13" i="25"/>
  <c r="V13" i="25" s="1"/>
  <c r="T13" i="25"/>
  <c r="S13" i="25"/>
  <c r="Q13" i="25"/>
  <c r="V12" i="25"/>
  <c r="U12" i="25"/>
  <c r="T12" i="25"/>
  <c r="S12" i="25"/>
  <c r="Q12" i="25"/>
  <c r="U11" i="25"/>
  <c r="T11" i="25"/>
  <c r="V11" i="25" s="1"/>
  <c r="S11" i="25"/>
  <c r="U10" i="25"/>
  <c r="V10" i="25" s="1"/>
  <c r="T10" i="25"/>
  <c r="S10" i="25"/>
  <c r="Q10" i="25"/>
  <c r="U9" i="25"/>
  <c r="V9" i="25" s="1"/>
  <c r="T9" i="25"/>
  <c r="S9" i="25"/>
  <c r="Q9" i="25"/>
  <c r="P64" i="7" l="1"/>
  <c r="M199" i="7" l="1"/>
  <c r="M111" i="7" l="1"/>
  <c r="L255" i="7"/>
  <c r="P246" i="7"/>
  <c r="M246" i="7"/>
  <c r="P229" i="7"/>
  <c r="P227" i="7"/>
  <c r="M229" i="7"/>
  <c r="L227" i="7"/>
  <c r="M219" i="7"/>
  <c r="P209" i="7"/>
  <c r="P207" i="7"/>
  <c r="M209" i="7"/>
  <c r="L207" i="7"/>
  <c r="P197" i="7"/>
  <c r="L197" i="7"/>
  <c r="M192" i="7"/>
  <c r="L190" i="7"/>
  <c r="P172" i="7"/>
  <c r="M172" i="7"/>
  <c r="P162" i="7"/>
  <c r="P160" i="7"/>
  <c r="P152" i="7"/>
  <c r="P150" i="7"/>
  <c r="M152" i="7"/>
  <c r="P131" i="7"/>
  <c r="P129" i="7"/>
  <c r="M131" i="7"/>
  <c r="L129" i="7"/>
  <c r="P121" i="7"/>
  <c r="P119" i="7"/>
  <c r="M121" i="7"/>
  <c r="L119" i="7"/>
  <c r="P81" i="7"/>
  <c r="P79" i="7"/>
  <c r="M71" i="7"/>
  <c r="L69" i="7"/>
  <c r="P60" i="7"/>
  <c r="P61" i="7" s="1"/>
  <c r="M61" i="7"/>
  <c r="L59" i="7"/>
  <c r="P39" i="7"/>
  <c r="P29" i="7"/>
  <c r="P253" i="7" l="1"/>
  <c r="L9" i="7" l="1"/>
  <c r="D18" i="3" l="1"/>
  <c r="E12" i="3"/>
</calcChain>
</file>

<file path=xl/sharedStrings.xml><?xml version="1.0" encoding="utf-8"?>
<sst xmlns="http://schemas.openxmlformats.org/spreadsheetml/2006/main" count="1134" uniqueCount="464">
  <si>
    <t>OBJETIVO</t>
  </si>
  <si>
    <t>INDICADORES ESTRATEGICOS</t>
  </si>
  <si>
    <t>ÁREA RESPONSABLE</t>
  </si>
  <si>
    <t xml:space="preserve">MATRIZ DE SEGUIMIENTO PLAN ESTRATÉGICO INSTITUCIONAL </t>
  </si>
  <si>
    <r>
      <rPr>
        <b/>
        <sz val="12"/>
        <color theme="1"/>
        <rFont val="Segoe UI"/>
        <family val="2"/>
      </rPr>
      <t xml:space="preserve">CÓDIGO: </t>
    </r>
    <r>
      <rPr>
        <sz val="12"/>
        <color theme="1"/>
        <rFont val="Segoe UI"/>
        <family val="2"/>
      </rPr>
      <t>G101PR01F14</t>
    </r>
  </si>
  <si>
    <r>
      <rPr>
        <b/>
        <sz val="12"/>
        <color theme="1"/>
        <rFont val="Segoe UI"/>
        <family val="2"/>
      </rPr>
      <t>VERSIÓN:</t>
    </r>
    <r>
      <rPr>
        <sz val="12"/>
        <color theme="1"/>
        <rFont val="Segoe UI"/>
        <family val="2"/>
      </rPr>
      <t xml:space="preserve"> 02</t>
    </r>
  </si>
  <si>
    <r>
      <rPr>
        <b/>
        <sz val="12"/>
        <color theme="1"/>
        <rFont val="Segoe UI"/>
        <family val="2"/>
      </rPr>
      <t xml:space="preserve">FECHA: </t>
    </r>
    <r>
      <rPr>
        <sz val="12"/>
        <color theme="1"/>
        <rFont val="Segoe UI"/>
        <family val="2"/>
      </rPr>
      <t>2017-11-01</t>
    </r>
  </si>
  <si>
    <t>Objetivo estratégico</t>
  </si>
  <si>
    <t>Indicador Estratégico</t>
  </si>
  <si>
    <t>Frecuencia de medición</t>
  </si>
  <si>
    <t>Línea de base</t>
  </si>
  <si>
    <t>Meta cuatrienio</t>
  </si>
  <si>
    <t>Avance Meta Cuatrienio</t>
  </si>
  <si>
    <t>% de avance de meta cuatrienio</t>
  </si>
  <si>
    <t>Área responsable</t>
  </si>
  <si>
    <t>I</t>
  </si>
  <si>
    <t>II</t>
  </si>
  <si>
    <t>III</t>
  </si>
  <si>
    <t>IV</t>
  </si>
  <si>
    <t>Consolidar la institucionalidad y gobernanza de Colciencias como rector del SNCTeI en articulación con el SNCCTeI</t>
  </si>
  <si>
    <t>Fortalecer la investigación y producción científica y tecnológica con calidad internacional</t>
  </si>
  <si>
    <t>Fomentar la formación del capital humano en CTeI y vincularlo a Entidades del SNCTeI</t>
  </si>
  <si>
    <t>Impulsar la innovación y el desarrollo tecnológico para la transformación social y productiva</t>
  </si>
  <si>
    <t>Generar una cultura que valore, gestione y apropie la CTeI</t>
  </si>
  <si>
    <t xml:space="preserve">Conservar y usar sosteniblemente la biodiversidad por medio de la CTeI para contribuir al desarrollo de la Bioeconomía en Colombia </t>
  </si>
  <si>
    <t>Fomentar una Colciencias Integral, Efectiva e Innovadora (IE+i)</t>
  </si>
  <si>
    <t>Relación de recursos Colciencias vs los recursos del Sector Privado y entidades de Gobierno</t>
  </si>
  <si>
    <t>Aprobación de recursos por año en el Fondo de Ciencia, Tecnología e Innovación del SGR</t>
  </si>
  <si>
    <t>Porcentaje de asignación del cupo de
inversión para deducción y descuento tributario</t>
  </si>
  <si>
    <t>Programas y Proyectos de CTeI apoyados</t>
  </si>
  <si>
    <t xml:space="preserve">Artículos científicos publicados por investigadores colombianos en revistas científicas especializadas </t>
  </si>
  <si>
    <t>(Citaciones de impacto en producción científica y colaboración internacional)</t>
  </si>
  <si>
    <t>Niños, niñas y adolescentes y certificados en procesos de fortalecimiento de sus capacidades en investigación y creación a través del Programa Ondas y sus entidades aliadas</t>
  </si>
  <si>
    <t>Jóvenes investigadores e innovadores apoyados por Colciencias y aliados (jóvenes investigadores tradicional, Nexo Global y Jóvenes Talento)</t>
  </si>
  <si>
    <t>Becas, créditos beca para la formación de doctores apoyadas por Colciencias y aliados.</t>
  </si>
  <si>
    <t>Estancias posdoctorales apoyadas por
Colciencias y aliados.</t>
  </si>
  <si>
    <t>Organizaciones articuladas en los Pactos por la innovación (contenido de empresas, entidades, organizaciones firmantes del pacto/s)</t>
  </si>
  <si>
    <t>Empresas con capacidades en gestión de innovación</t>
  </si>
  <si>
    <t>Registro de solicitudes de patentes por residentes en Oficina Nacional</t>
  </si>
  <si>
    <t>Acuerdos de transferencia de tecnología y/o conocimiento</t>
  </si>
  <si>
    <t>Número de espacios que promueven la 
Interacción de la sociedad con la CTeI</t>
  </si>
  <si>
    <t>No. de comunidades y/o grupos de interés que se fortalecen a través de procesos de Apropiación Social de Conocimiento y cultura científica</t>
  </si>
  <si>
    <t>Bioproductos registrados por el Programa Colombia Bio</t>
  </si>
  <si>
    <t xml:space="preserve">Expediciones Científicas Nacionales </t>
  </si>
  <si>
    <t>Índice ATM</t>
  </si>
  <si>
    <t>1:2</t>
  </si>
  <si>
    <t>0.88</t>
  </si>
  <si>
    <t>ND</t>
  </si>
  <si>
    <t>1:3</t>
  </si>
  <si>
    <t>SEGUIMIENTO TRIMESTRAL PLAN ESTRATÉGICO INSTITUCIONAL 2019-2022</t>
  </si>
  <si>
    <t>Meta
2019</t>
  </si>
  <si>
    <t>Resultado 2020</t>
  </si>
  <si>
    <t>Meta
2020</t>
  </si>
  <si>
    <t>Meta
2021</t>
  </si>
  <si>
    <t>Resultado 2021</t>
  </si>
  <si>
    <t>Meta
2022</t>
  </si>
  <si>
    <t>Avance Trimestral  2019</t>
  </si>
  <si>
    <t>% de avance de la meta 2019</t>
  </si>
  <si>
    <t>Observaciones de Seguimiento
Tercer trimestre de 2019</t>
  </si>
  <si>
    <t>Resultado 2022</t>
  </si>
  <si>
    <t>2,560.00</t>
  </si>
  <si>
    <t xml:space="preserve">5,517.00	</t>
  </si>
  <si>
    <t>Sumatoria de las solicitudes de patentes de la Convocatoria Nacional para apoyar a la presentación de patentes vía nacional y vía PCT, y apoyo a la gestión de Propiedad Intelectual.</t>
  </si>
  <si>
    <t>Programas y Proyectos de CTeI financiados</t>
  </si>
  <si>
    <t>Citaciones de impacto en producción científica y colaboración internacional</t>
  </si>
  <si>
    <t>Dirección de Vocaciones y Formación en CTeI</t>
  </si>
  <si>
    <t>Comunidades o grupos de interés que participan en procesos de apropiación social de conocimiento a partir de la CTeI</t>
  </si>
  <si>
    <t>Secretaría Técnica del OCAD</t>
  </si>
  <si>
    <t>CÓDIGO: D101PR01F01</t>
  </si>
  <si>
    <r>
      <rPr>
        <b/>
        <sz val="12"/>
        <color theme="1"/>
        <rFont val="Segoe UI"/>
        <family val="2"/>
      </rPr>
      <t>VERSIÓN:</t>
    </r>
    <r>
      <rPr>
        <sz val="12"/>
        <color theme="1"/>
        <rFont val="Segoe UI"/>
        <family val="2"/>
      </rPr>
      <t xml:space="preserve"> 00</t>
    </r>
  </si>
  <si>
    <r>
      <t xml:space="preserve">FECHA: </t>
    </r>
    <r>
      <rPr>
        <sz val="12"/>
        <color theme="1"/>
        <rFont val="Segoe UI"/>
        <family val="2"/>
      </rPr>
      <t>16/01/2020</t>
    </r>
  </si>
  <si>
    <t>ARTICULACIÓN CON LOS PACTOS DE PLAN NACIONAL DE DESARROLLO 2018-2022</t>
  </si>
  <si>
    <t>ARTICULACIÓN CON LOS OBJETIVOS DE LA MINISTRA</t>
  </si>
  <si>
    <t>ALINEACIÓN CON LOS FOCOS Y MISIONES DE LA MISIÓN DE SABIOS</t>
  </si>
  <si>
    <t>DESCRIPCIÓN DEL INDICADOR
(espacio explicativo asociado al indicador)</t>
  </si>
  <si>
    <t>FORMA DE CÁLCULO
(espacio explicativo asociado al indicador)</t>
  </si>
  <si>
    <t>TIPO DE ACUMULACIÓN
(espacio explicativo asociado al indicador)</t>
  </si>
  <si>
    <t>LÍNEA BASE
(2018)</t>
  </si>
  <si>
    <t>METAS</t>
  </si>
  <si>
    <t>DERECHO FUNDAMENTAL QUE SE GARANTIZA</t>
  </si>
  <si>
    <t>2019*</t>
  </si>
  <si>
    <t>CUATRIENIO</t>
  </si>
  <si>
    <t>Pacto por la Ciencia, Tecnología y la Innovación: un sistema para construir el conocimiento de la Colombia del futuro</t>
  </si>
  <si>
    <t>Formular e implementar la política pública  de CTeI 2040
Fortalecer la  articulación nación  territorio en CTeI:  Democratizar la CTeI</t>
  </si>
  <si>
    <t>Instituciones del
Sistema Nacional de SNCTI 
Financiación</t>
  </si>
  <si>
    <t>Este indicador está midiendo el esfuerzo (inversión o gasto) que realiza el sector público y privado en Actividades de Ciencia, Tecnología e Innovación (ACTI), para el año 2019, respecto al Producto Interno Bruto colombiano. Las actividades incluidas dentro de Ciencia, Tecnología e Innovación son: investigación y desarrollo, apoyo a la formación y capacitación científica y tecnológica, servicios científicos y tecnológicos, administración y otras actividades de apoyo y actividades de innovación</t>
  </si>
  <si>
    <t>El análisis de la inversión se lleva a cabo desde el punto de  vista del ejecutor deésta variable en actividades de Ciencia, Tecnología e Innovación.
▪ La información del año(s) incluido(s) en la medición es reportada por las entidades encuestadas.
▪ Se tiene en cuenta para las clasificaciones los conceptos presentados en los estándares internaciones y nacionales (Frascati, Oslo, Unesco y metodología nacional de medición del gasto en ACTI).
▪ Las entidades encuestadas utilizan para responder los sistemas de información nacionales (públicas), los sistemas internos y el conocimiento propio de las dinámicas de la entidad. El OCyT utiliza la herramienta de captura de información Barrus para la ejecución del operativo.
▪ El cuestionario y su diseño permite ladesagregación de la información requerida
para los indicadores.
▪ Se puede medir a través de encuesta a las fuentes de información y utilizar
registros administrativos para su medición. Decisión delicada y que plantea retos
de implementación.</t>
  </si>
  <si>
    <t>Flujo</t>
  </si>
  <si>
    <t>Participación
Igualdad
Derecho de petición</t>
  </si>
  <si>
    <t>Este indicador da cuenta del avance del proceso de formulación e implementación de la política pública de ciencia, tecnología e innovación (CONPES de CTeI)</t>
  </si>
  <si>
    <t>Política de CTeI aprobada e implementada (CONPES de CTeI
Hito 1: aprobación del documento CONPES 50%
Hito 2: cumplimiento actividades previstas para 2021 75%
Hito 3: cumplimiento de las actividades para 2022 100%</t>
  </si>
  <si>
    <t>Acumulado</t>
  </si>
  <si>
    <t>Formular e implementar la política pública  de CTeI 2040
Fortalecer la  articulación nación  territorio en CTeI:  Democratizar la CTeI
Fortalecer el SNCTeI y la  gobernanza: U+E+E+S (generación  de conﬁanza entre actores)</t>
  </si>
  <si>
    <t>Este indicador es tomado del Global Innovation index aunque este informe toma como fuente de datos la Base de Datos de la Unesco . Este indicador mide del total de empleados en una empresa el porcentaje que corresponde a investigadores.
El indicador hace referencia a los investigadores como profesionales dedicados a la concepción o creación de nuevos conocimientos, productos, procesos, métodos y sistemas, así como a la gestión de estos proyectos, desglosados por los sectores en los que están empleados (empresa, gobierno, educación superior y organizaciones privadas sin fines de lucro). En el contexto de las estadísticas de I + D, el sector de las empresas comerciales incluye a todas las empresas, organizaciones e instituciones cuya actividad principal es la producción de bienes o servicios en el mercado (que no sea la educación superior) para su venta al público en general a un precio económicamente significativo e Instituciones privadas sin fines de lucro que las atienden principalmente; El núcleo de este sector está formado por empresas privadas. Esto también incluye las empresas públicas.</t>
  </si>
  <si>
    <t>Dirección de Generación de Conocimiento</t>
  </si>
  <si>
    <t>Este indicador se está midiendo respecto al esfuerzo (inversión o gasto) que realiza el sector privado en Investigación y Desarrollo Tecnológico (I+D), para el año 2019, respecto al Producto Interno Bruto Colombiano. Para el cálculo de I+D se realizarán reuniones con el Observatorio de Ciencia y Tecnología - OCyT, para revisar la metodología de cálculo para el cuatrienio. También es importante revisar la información histórica dado que la metodología de medida para el año 2017 y 2018 está en revisión por parte de dicha entidad.</t>
  </si>
  <si>
    <t>Este indicador da cuenta de los proyectos de investigación, desarrollo tecnológico e innovación financiados con recursos de Minciencias y otros actores del SNCTeI a través de los diferentes instrumentos definidos en la vigencia</t>
  </si>
  <si>
    <t>Sumatoria de los proyectos de investigación, desarrollo tecnológico e innovación financiados con recursos de Minciencias y otros actores del SNCTeI a través de los diferentes instrumentos definidos en la vigencia que se financian desde las diferentes estrategias</t>
  </si>
  <si>
    <t>Pacto por la Ciencia, Tecnología y la Innovación: un sistema para construir el conocimiento de la Colombia del futuro
Pacto por el emprendimiento</t>
  </si>
  <si>
    <t>Formular e implementar la política pública  de CTeI 2040
Fortalecer el SNCTeI y la  gobernanza: U+E+E+S (generación  de conﬁanza entre actores)
Fortalecer la  articulación nación  territorio en CTeI:  Democratizar la CTeI</t>
  </si>
  <si>
    <t>Misiones y centros
Financiación</t>
  </si>
  <si>
    <t>Este indicador da cuenta de los recursos (billones) de inversión en Ciencia, Tecnología e Innovación a través de la aprobación de proyectos de CTeI con el aval de actores reconocidos por Minciencias, establecidos en el artículo 158-1 y 256 del ET, en relación al total de recursos asignados para la vigencia.</t>
  </si>
  <si>
    <t>Cupo de beneficios tributarios asignado por inversión en actividades de CTeI</t>
  </si>
  <si>
    <t>El indicador da cuenta de los acuerdos de transferencia y/o conocimiento por medio de la iniciativa Convocatoria para fortalecimiento empresas base científica, tecnológica e innovación del programa Apoyo a procesos de transferencia tecnológica y/o conocimiento</t>
  </si>
  <si>
    <t>Sumatoria acuerdos de transferencia y/o conocimiento acompañados por Minciencias</t>
  </si>
  <si>
    <t>articipación
Igualdad
Libertad de enseñanza, aprendizaje, investigación y cátedra
Derecho de petición</t>
  </si>
  <si>
    <t>El indicador mide el esfuerzo de los actores del Sistema Nacional de CTeI por generar procesos de innovación desde la creación y uso de nuevo conocimiento, a través del registro de solicitudes de patentes por residentes en Oficina Nacional y PCT. Dado que la generación de patentes ha sido considerada un factor determinante para la creación y aplicación de nuevo conocimiento.</t>
  </si>
  <si>
    <t>ste indicador da cuenta de las organizaciones que hacen parte de pactos por la Innovación, la cual es una iniciativa que buscar articular diferentes actores de las regiones donde se despliega la estrategia. Asimismo, en conjunto con las regiones, se conforma un portafolio de beneficios, para aprovechar las conexiones entre las empresas y diferentes actores para crear un mecanismo que facilite el desarrollo de proyectos y oportunidades de colaboración bajo retos o necesidades con modelos de innovación abierta y procesos de aceleración enfocados en identificación de proyectos de impacto en la cadena de valor, susceptibles de beneficios tributarios, preparación para la aplicación al reconocimiento de unidades de I+D+i usando los aprendizajes del entrenamiento de Sistemas de Innovación y alianzas estratégicas de estas empresas con entidades y/o universidades del Sistema.</t>
  </si>
  <si>
    <t>Sumatoria de las Organizaciones articuladas (firmantes) en los Pactos por la innovación.</t>
  </si>
  <si>
    <t>Formular e implementar la política pública  de CTeI 2040
Fortalecer la  articulación nación  territorio en CTeI:  Democratizar la CTeI
Fortalecer el SNCTeI y la  gobernanza: U+E+E+S (generación  de conﬁanza entre actores)</t>
  </si>
  <si>
    <t>El papel de la educación</t>
  </si>
  <si>
    <t>Este indicador da cuenta de los niños, niñas y jóvenes que por su interés por la investigación y el desarrollo de actitudes y habilidades se insertan activamente y por un periodo determinado en una cultura de la ciencia, la tecnología y la innovación y luego son certificados</t>
  </si>
  <si>
    <t>Sumatoria de los niños, niñas y jóvenes  certificados que que por su interés por la investigación y el desarrollo de actitudes y habilidades se insertan activamente y por un periodo determinado en una cultura de la ciencia, la tecnología y la innovación.</t>
  </si>
  <si>
    <t>Educación
Participación
Igualdad
Derecho de petición</t>
  </si>
  <si>
    <t>Este indicador incluye los Jóvenes que se vinculan a una estrategia de formación temprana para vocaciones científicas y que busca facilitar el acercamiento de jóvenes colombianos con la investigación y la innovación, así como a programas de formación, capacitación y fortalecimiento de las competencias y habilidades técnicas para su ingreso y permanencia en el SNCTI.</t>
  </si>
  <si>
    <t>Sumatoria de los Jóvenes Investigadores  e Innovadores apoyados con recursos de Minciencias y otros actores del SNCTeI a través de los diferentes instrumentos definidos en la vigencia que se financian desde las diferentes estrategias</t>
  </si>
  <si>
    <t>Este indicador da cuenta de las becas, créditos, becas-créditos y apoyos otorgados para la formación de alto nivel en relación a doctorado por Minciencias y otras entidades aliadas a fin de fortalecer y aumentar la base de recurso humano disponible para la investigación y la innovación del país.</t>
  </si>
  <si>
    <t>Sumatoria de las becas, créditos, becas-créditos y apoyos otorgados para la formación de alto nivel en relación a doctorado por Minciencias y aliados través de los diferentes instrumentos definidos en la vigencia que se financian desde las diferentes estrategias</t>
  </si>
  <si>
    <t>Formular e implementar la política pública  de CTeI 2040
Fortalecer la  articulación nación  territorio en CTeI:  Democratizar la CTeI
Estrategia de  comunicación para  cientiﬁcos y no cientiﬁcos
Mundialización de  Minciencias</t>
  </si>
  <si>
    <t>Apropiación Social del Conocimiento Dimensión internacional del conocimiento: redes, diáspora, colaboraciones</t>
  </si>
  <si>
    <t>Este indicador da cuenta de los espacios presenciales o virtuales en los que la sociedad interactúa con actividades propias de ciencia, tecnología e innovación programadas desde el programa de Todo es Ciencia</t>
  </si>
  <si>
    <t>Sumatoria de los espacios presenciales y virtuales en los que la sociedad interactúa con actividades propias de ciencia, tecnología e innovación programados desde de los diferentes instrumentos definidos en la vigencia</t>
  </si>
  <si>
    <t>Participación
Igualdad
Libertad de enseñanza, aprendizaje, investigación y cátedra
Derecho de petición</t>
  </si>
  <si>
    <t>El indicador da cuenta de las Comunidades y/o grupos de interés que se fortalecen a través de procesos de Apropiación Social de Conocimiento y cultura científica por medio de la iniciativa de Ideas para el cambio del programa Apropiación Social de la CTeI</t>
  </si>
  <si>
    <t>Sumatoria de las Comunidades y/o grupos de interés que se fortalecen a través de procesos de Apropiación Social de Conocimiento y cultura científica</t>
  </si>
  <si>
    <t>Formular e implementar la política pública  de CTeI 2040
Fortalecer la  articulación nación  territorio en CTeI:  Democratizar la CTeI</t>
  </si>
  <si>
    <t>Reto Colombia Equitativa. Misión Emblemática: conocimiento e innovación para la equidad” 
El papel del conocimiento en el desarrollo de las regiones y la articulación de las iniciativas locales de conocimiento y desarrollo</t>
  </si>
  <si>
    <t>Hace referencia al número de planes y acuerdos departamentales de CTeI que han sido acompañados y asesorados desde el Ministerio en el marco de la función  CTel y promover su articulación, entre otros, con las Agendas Departamentales de Competitividad e Innovación</t>
  </si>
  <si>
    <t>Sumatoria de planes y acuerdos departamentales de CTeI que han sido acompañados y asesorados desde el Ministerio</t>
  </si>
  <si>
    <t>Este indicador mide el porcentaje de avance en la implementación del Indice  de capacidades en CTeI en las regiones, partiendo de la formulación metodológica del indicador y su aplicación piloto en 2020 y su puest en marcha formal desde el 2021.</t>
  </si>
  <si>
    <t xml:space="preserve">% de avance del diseño e implementación de lndice de Capacidades Regionales en CTeI  </t>
  </si>
  <si>
    <t>Fortalecimiento y Desempeño  Institucional como soporte la democratización y regionalización  del Conocimiento</t>
  </si>
  <si>
    <t xml:space="preserve">Instituciones del
Sistema Nacional de SNCTI </t>
  </si>
  <si>
    <t>Este índice da cuenta del cambio hacia el cual propende la entidad, en aras de mejorar la eficiencia, la transparencia y su actualización tecnológica, de cara a prestar un servicio de calidad al país y a la ciudadanía en general; y destacarse como entidad líder del sector público.</t>
  </si>
  <si>
    <t>Cumplimiento en la reducción de tiempos, requisitos o documentos en procedimientos seleccionados X 15%) + (Avance en el plan de racionalización de trámites X 15%) + (Cumplimiento de los requisitos priorizados de transparencia en Minciencias X 40%) + (Cumplimiento de los requisitos priorizados de Gobierno Digital en Minciencias X 30%)</t>
  </si>
  <si>
    <t>Stock</t>
  </si>
  <si>
    <t>Participación
Igualdad
Derecho de petición
Derecho a seguridad social
Libertad de expresión e información</t>
  </si>
  <si>
    <t>Potenciar las capacidades regionales de CTeI que promuevan el desarrollo social  y productivo hacia una Colombia Científica</t>
  </si>
  <si>
    <t>Inversión nacional en ACTI como porcentaje del PIB</t>
  </si>
  <si>
    <t>N/A</t>
  </si>
  <si>
    <t>Nuevas becas y nuevos créditos beca para la formación de doctores apoyadas por Colciencias y aliados</t>
  </si>
  <si>
    <t>Nuevas estancias posdoctorales apoyadas por Colciencias y aliados</t>
  </si>
  <si>
    <t>Jóvenes Investigadores e Innovadores apoyados por Colciencias y aliados</t>
  </si>
  <si>
    <t>Niños, niñas y adolescentes certificados en procesos de fortalecimiento de sus capacidades en I+i</t>
  </si>
  <si>
    <t>Aprobación de recursos  de la asignación del SGR</t>
  </si>
  <si>
    <t>Ampliar las dinámicas de generación, circulación y uso de conocimiento y los saberes ancestrales propiciando sinergias entre actores del SCNTI que permitan cerrar las brechas históricas de inequidad en CTeI</t>
  </si>
  <si>
    <t>Dirección de Capacidades y Divulgación en CTeI</t>
  </si>
  <si>
    <t xml:space="preserve">Nuevas unidades de apropiación social de la CTeI al interior de la IES y otros actores reconocidos del SNCTI </t>
  </si>
  <si>
    <t>Nuevos artículos científicos publicados por investigadores colombianos en revistas científicas especializadas</t>
  </si>
  <si>
    <t xml:space="preserve">Aumentar la producción de conocimiento científico y tecnológico de alto impacto en articulación con aliados estratégicos nacionales e internacionales,promoviendo también  la participación de los actores del SNCTeI en redes e iniciativas de cooperación e internacionalización de la CTI. </t>
  </si>
  <si>
    <t>Nodos de diplomacia científica</t>
  </si>
  <si>
    <t>Diseñar el implementar la misión de bioeconomía  para promover el  aprovechamiento sostenible de la biodiversidad</t>
  </si>
  <si>
    <t>Nuevos bioproductos registrados por el Programa Colombia Bio</t>
  </si>
  <si>
    <t>Nuevas expediciones científicas nacionales realizadas con apoyo de Colciencias y aliados</t>
  </si>
  <si>
    <t>Dirección de Transferencia y Uso del Conicimiento</t>
  </si>
  <si>
    <t>Expediciones Científicas al Pacífico desarrolladas</t>
  </si>
  <si>
    <t xml:space="preserve">Impulsar el desarrollo tecnológico y la innovación para la sofisticación del sector productivo </t>
  </si>
  <si>
    <t>Cupo de inversión para deducción y descuento tributario utilizado</t>
  </si>
  <si>
    <t>Porcentaje de investigadores en el sector empresarial</t>
  </si>
  <si>
    <t>Inversión en I+D del sector privado como porcentaje del PIB</t>
  </si>
  <si>
    <t>Acuerdos de transferencia de tecnología o conocimiento apoyados por Colciencias</t>
  </si>
  <si>
    <t>Organizaciones articuladas en los pactos por la innovación</t>
  </si>
  <si>
    <t>Solicitudes de patentes presentadas por residentes en Oficina Nacional</t>
  </si>
  <si>
    <t>Viceministerio de Talento y Apropiación Social del Conocimiento
Viceministerio de Conocimiento, Innovación y Productividad</t>
  </si>
  <si>
    <t>Generar lineamientos a nivel nacional y regional para el fortalecimiento de la institucionalidad y la implementación de procesos de innovación que generen valor público</t>
  </si>
  <si>
    <t>Política de CTeI aprobada e implementada</t>
  </si>
  <si>
    <t>Indíce ATM</t>
  </si>
  <si>
    <t>Oficina Asesora de Planeación, Dirección Administrativa y Financiera, Secretaría General, Oficina de Control Interno, Equipo de Comunicaciones, Oficina de Tecnologías de Información y Comunicaciones.</t>
  </si>
  <si>
    <t>N.A.</t>
  </si>
  <si>
    <t>AVANCE 2019</t>
  </si>
  <si>
    <t>AVAMCE 2020</t>
  </si>
  <si>
    <t>% CUMPLIM 2019</t>
  </si>
  <si>
    <t>% CUMPLIM 2020</t>
  </si>
  <si>
    <t>Pacto por la Ciencia, Tecnología y la Innovación: un sistema para construir el conocimiento de la Colombia del futuro
Pacto por la equidad: política social moderna centrada en la familia, eficiente, de calidad y conectada a mercado</t>
  </si>
  <si>
    <t>Ampliar las dinámicas de generación, circulación y uso de conocimiento y los saberes ancestrales propiciando sinergias entre actores del SCNTI que permitan cerrar las brechas históricas de inequidad en Cte</t>
  </si>
  <si>
    <t>Pacto por la Sostenibilidad: Producir Conservando y Conservar Produciendo
Pacto por la Ciencia, Tecnología y la Innovación: un sistema para construir el conocimiento de la Colombia del futuro</t>
  </si>
  <si>
    <t xml:space="preserve">Diseñar el implementar la misión de bioeconomía  para promover el  aprovechamiento sostenible de la biodiversidad
</t>
  </si>
  <si>
    <t>"Dirección de Generación de Conocimiento
Dirección de Transferencia y Uso del Conicimiento"</t>
  </si>
  <si>
    <t>"Pacto por la Ciencia, Tecnología y la Innovación: un sistema para construir el conocimiento de la Colombia del futuro
Pacto por una gestión pública y efectiva"</t>
  </si>
  <si>
    <t>APUESTAS MEGA A 2022</t>
  </si>
  <si>
    <t xml:space="preserve">
Reconocimiento de 10 nuevos centros de investigación y desarrollo tecnológico, en las regiones de Centros Sur, Llanos, Litoral pacífico y costa atlántica. Hoy el país cuenta con 9 centros de 54 reconocidos en estas regiones.
Pasar del 22,6% al 32% el número total e becas promedio otorgadas a beneficiarios de las  regiones de Centros Sur, Llanos, Litoral pacífico y costa atlántica."
</t>
  </si>
  <si>
    <t xml:space="preserve">Reestructuración integral para que el 100% de la oferta del ministerio cuente con enfoque diferencia y territorial
</t>
  </si>
  <si>
    <t>Citaciones de impacto en producción científica y colaboración internacional.</t>
  </si>
  <si>
    <t xml:space="preserve">Aumentar en 2,6 veces la generación de bioproductos en etapa comercializable. Pasar de 84 bioproductos en 2018 a 224 para 2022
</t>
  </si>
  <si>
    <t xml:space="preserve">"Incrementar seis (6) veces el número de investigadores vinculados al sector empresarial colombiano para el 2022.
Inversión en I+D del sector empresarial 
Colaboración universidad –empresas en I+D (GII)"
</t>
  </si>
  <si>
    <t>Aumentar a 2022 en 85% Ejecución presupuestal de la Entidad
Lograr como mínimo 95 puntos en el Índice de Desempeño Institucional- Sectorial a 2022</t>
  </si>
  <si>
    <t>PILAR DE LA MEGA</t>
  </si>
  <si>
    <t>Fortalecer las Capacidades Regionales</t>
  </si>
  <si>
    <t xml:space="preserve">Apropiacion Social y Reconocimiento De Saberes
</t>
  </si>
  <si>
    <t>Mundialización del Conocimiento</t>
  </si>
  <si>
    <t>Economía Bioproductiva</t>
  </si>
  <si>
    <t>Sofisticación del Sector Productivo</t>
  </si>
  <si>
    <t>Modernización del Ministerio y Fortalecimiento Institucional</t>
  </si>
  <si>
    <t>V1: 1
V2: 1</t>
  </si>
  <si>
    <t>V1: 1,2
V2:1,5</t>
  </si>
  <si>
    <t>V1: 1,2
V2: 1,9</t>
  </si>
  <si>
    <t>Siglas:
DND: Dato no disponible
N/A: No aplica</t>
  </si>
  <si>
    <t>Producto</t>
  </si>
  <si>
    <t>No</t>
  </si>
  <si>
    <t>Administración sistema nacional de ciencia y tecnología  nacional</t>
  </si>
  <si>
    <t>Pacto por la Ciencia, Tecnología y la Innovación: un sistema para construir el conocimiento de la Colombia del futuro
Pacto por una gestión pública y efectiva</t>
  </si>
  <si>
    <t>Si</t>
  </si>
  <si>
    <t>Fortalecimiento de las capacidades de los actores del SNCTI para la generación de conocimiento a nivel  nacional</t>
  </si>
  <si>
    <t>Resultado</t>
  </si>
  <si>
    <t>Incrementar seis (6) veces el número de investigadores vinculados al sector empresarial colombiano para el 2022.
Inversión en I+D del sector empresarial 
Colaboración universidad –empresas en I+D (GII)</t>
  </si>
  <si>
    <t>Incremento de las actividades de Ciencia, Tecnología e Innovación en la construcción de la Bioeconomía a nivel   Nacional</t>
  </si>
  <si>
    <t>Aumentar en 2,6 veces la generación de bioproductos en etapa comercializable. Pasar de 84 bioproductos en 2018 a 224 para 2022</t>
  </si>
  <si>
    <t>Insumo</t>
  </si>
  <si>
    <t>Reestructuración integral para que el 100% de la oferta del ministerio cuente con enfoque diferencia y territorial</t>
  </si>
  <si>
    <t>No aplica</t>
  </si>
  <si>
    <t>Desarrollo de vocaciones científicas y capacidades para la investigación en niños y jóvenes a nivel  nacional</t>
  </si>
  <si>
    <t>Capacitación de recursos humanos para la investigación  nacional</t>
  </si>
  <si>
    <t>Reconocimiento de 10 nuevos centros de investigación y desarrollo tecnológico, en las regiones de Centros Sur, Llanos, Litoral pacífico y costa atlántica. Hoy el país cuenta con 9 centros de 54 reconocidos en estas regiones.
Pasar del 22,6% al 32% el número total e becas promedio otorgadas a beneficiarios de las  regiones de Centros Sur, Llanos, Litoral pacífico y costa atlántica.</t>
  </si>
  <si>
    <t>Proyecto de inversión que lo respalda</t>
  </si>
  <si>
    <t xml:space="preserve">Área responsable </t>
  </si>
  <si>
    <t>Línea base</t>
  </si>
  <si>
    <t>Tipo de acumulación</t>
  </si>
  <si>
    <t xml:space="preserve">Tipo de indicador </t>
  </si>
  <si>
    <t>Indicador Sinergia/PND 2018-2022</t>
  </si>
  <si>
    <t>Indicadores estratégicos</t>
  </si>
  <si>
    <t>Apuestas Mega a 2022</t>
  </si>
  <si>
    <t>Pilar de la Mega</t>
  </si>
  <si>
    <t>Articulación Con Los Pactos De Plan Nacional De Desarrollo 2019 - 2022</t>
  </si>
  <si>
    <t>Metas</t>
  </si>
  <si>
    <t>CÓGIGO: D101PR01F01</t>
  </si>
  <si>
    <t>PLAN ESTRATÉGICO INSTITUCIONAL SECTORIAL 2019-2022
MINISTERIO DE CIENCIA, TECNOLOGÍA E INNOVACIÓN</t>
  </si>
  <si>
    <t>CONTROL DE CAMBIOS AL PLAN ESTRATÉGICO INSTITUCIONAL</t>
  </si>
  <si>
    <t>FECHA</t>
  </si>
  <si>
    <t>CAMBIOS</t>
  </si>
  <si>
    <t>ENTE APROBADOR</t>
  </si>
  <si>
    <t>VERSIÓN</t>
  </si>
  <si>
    <t>Comité Ministerial</t>
  </si>
  <si>
    <t>Nombre indicador: “Acuerdos de transferencia de tecnología o conocimiento apoyados” se ajustó a “Acuerdos de transferencia de tecnología o conocimiento apoyados por Colciencias” como se encuentra enunciado en PND.</t>
  </si>
  <si>
    <t xml:space="preserve">Se agregó el indicador “Expediciones Científicas al Pacífico desarrolladas”. Este indicador se venía midiendo en las versiones anteriores del PEI en el marco del indicador “Nuevas expediciones científicas nacionales realizadas con apoyo de Colciencias y aliados”. Para la presente versión de este PEI, se visibiliza toda vez que se busca mostrar claramente su seguimiento, medición y cumplimiento desde la entidad. </t>
  </si>
  <si>
    <t>Se agregó el indicador “Inversión en I+D del sector privado como porcentaje del PIB”, este indicador hace parte del Plan Nacional de Desarrollo y está incluido en el V. Pacto por la Ciencia, la Tecnología y la Innovación: un sistema para construir el conocimiento de la Colombia del futuro, Línea B. Más ciencia, más futuro: compromiso para duplicar la inversión pública y privada en ciencia, tecnología e innovación. De este indicador se daba cuenta de manera implícita en el indicador de “Inversión nacional en ACTI como porcentaje del PIB” el cual también comprende la medición de I+D.</t>
  </si>
  <si>
    <t>Nombre indicador: “Inversión en ACTI como % del PIB” se ajustó a “Inversión nacional en ACTI como porcentaje del PIB” como se encuentra enunciado en PND. Así mismo se traslada del objetivo “Aumentar la producción de conocimiento científico y tecnológico de alto impacto en articulación con aliados estratégicos nacionales e internacionales, promoviendo también la participación de los actores del SNCTI en redes e iniciativas de cooperación e internacionalización de la CTI” al objetivo de “Potenciar las capacidades regionales de CTeI que promuevan el desarrollo social y productivo hacia una Colombia Científica”.</t>
  </si>
  <si>
    <t>Se retira el indicador “Inversión en I+D como % del PIB” que no se encuentra en el PND y éste se está midiendo en el marco del indicador de “Inversión nacional en ACTI como porcentaje del PIB”.</t>
  </si>
  <si>
    <t>Nombre indicador: “Jóvenes Investigadores e Innovadores apoyados” se ajustó a “Jóvenes Investigadores e Innovadores apoyados por Colciencias y aliados” como se encuentra enunciado en PND.</t>
  </si>
  <si>
    <t>Nombre indicador: “Nuevas becas y nuevos créditos beca para la formación a nivel de doctorado” se ajustó a “Nuevas becas y nuevos créditos beca para la formación de doctores apoyadas por Colciencias y aliados” como se encuentra enunciado en PND.</t>
  </si>
  <si>
    <t>Nombre de indicador: “Nuevas estancias posdoctorales apoyadas” se ajustó a “Nuevas estancias posdoctorales apoyadas por Colciencias y aliados” como se encuentra enunciado en PND.</t>
  </si>
  <si>
    <t>Nombre de indicador: “Expediciones científicas nacionales y con aliados internacionales” se ajustó a “Nuevas expediciones científicas nacionales realizadas con apoyo de Colciencias y aliados” como se encuentra enunciado en PND. En las 7 expediciones nacionales se incluye o contabiliza la Expedición de Pacífico.</t>
  </si>
  <si>
    <t>Nombre de indicador: “Nuevos artículos científicos publicados por investigadores colombianos” se ajustó a “Nuevos artículos científicos publicados por investigadores colombianos en revistas científicas especializadas” como se encuentra enunciado en PND.</t>
  </si>
  <si>
    <t>Nombre de indicador “Proyectos de I+D+i financiados por Minciencias y aliados para la generación de Bioproductos” se ajustó a “Nuevos bioproductos registrados por el Programa Colombia Bio” acorde a como se encuentra enunciado en PND. Es importante destacar que el indicador da cuenta de proyectos de I+D+i financiados por Minciencias y aliados para la generación de Bioproductos.</t>
  </si>
  <si>
    <t>El indicador “Nuevas becas y nuevos créditos beca para la formación a nivel de maestría” se clasifica como indicador de programa, por esta razón no se incluye en la presente versión del PEI 2019-2022. Este indicador se presenta en el Plan de Acción Institucional.</t>
  </si>
  <si>
    <t>Cambio del indicador “Planes y acuerdos departamentales de CTeI acompañados en su formulación” por el indicador de “Ejercicios de planeación de recursos para la CT del SGR acompañados en su formulación”. El 30 de septiembre de 2020 se promulgó la Ley 2056 que regula la organización y el funcionamiento del Sistema General de Regalías. En su Capítulo V, Artículo 53, dicha Ley reemplaza la elaboración de los Planes y Acuerdos Estratégicos Departamentales en CTEI (PAED) por los Ejercicios de planeación para orientar la inversión de la Asignación de CTeI. Así mismo, este indicador se pasa a indicador a nivel programático y se ubica en el Plan de Acción Institucional.</t>
  </si>
  <si>
    <t>Indicador “Aprobación de recursos de la asignación del SGR” en su clasificación de Tipo de indicador y Tipo de acumulación se actualizan descripciones así: Es un indicador de resultado en tipo de indicador y es de flujo en tipo de acumulación. Se tenían asignados en tipo de indicador: de producto y en tipo de acumulación: acumulado. Alineación de metas con relación a las metas acordadas en el Plan Nacional de Desarrollo 2018-2022 Pacto por Colombia, Pacto por la equidad.</t>
  </si>
  <si>
    <t>Indicador “Inversión nacional en ACTI como porcentaje del PIB”. Se ajustaron las metas, acorde con el PND:
Meta 2020: de 0,8% a 1,1%.
Meta 2021: de 0,9% a 1,3.
Meta 2022: de 1% a 1,5%.
Meta de cuatrienio de 1% a 1,5%.</t>
  </si>
  <si>
    <t>Indicador “Centro Regional de Investigación, Innovación y Emprendimiento apoyados”. Se ajustaron las metas, acorde con la programación de recursos para la vigencia 2021 y soportado en el ejercicio de anteproyecto de inversión de 2022.
Meta 2019: de 0 a N/A
Meta 2020: de 0 a N/A
Meta 2021: de 9 a 5.
Meta 2022: de 9 a 4.
Meta de cuatrienio de 18 a 9.</t>
  </si>
  <si>
    <t>Indicador “Nuevas becas y nuevos créditos beca para la formación de doctores apoyadas por Colciencias y aliados”. Se ajustaron las metas, acorde con el PND:
Meta 2019: de 953 a 920.
Meta 2020: de 848 a 920.
Meta 2021: de 450 a 920.
Meta 2022: de 1429 a 920.</t>
  </si>
  <si>
    <t>Indicador “Nuevas estancias posdoctorales apoyadas por Colciencias y aliados”. Se ajustaron las metas, acorde con el PND:
Meta 2020: de 246 a 200.
Meta 2021: de 50 a 200.
Meta 2022: de 304 a 200.</t>
  </si>
  <si>
    <t>Indicador “Nuevas unidades de apropiación social de la CTeI al interior de la IES y otros actores reconocidos del SNCTI”. Se precisa que, las metas de 2019 y 2020 no corresponden a cero. Para esos periodos el indicador no se medía, por lo tanto, no se generó información. Se actualizan estos campos con N/A: No Aplica.</t>
  </si>
  <si>
    <t>Indicador “Museos y centros de ciencia fortalecidos”. Se precisa que, las metas de 2019 y 2020 no corresponden a cero. Para esos periodos el indicador no se medía, por lo tanto, no se generó información. Se actualizan estos campos con N/A: No Aplica.</t>
  </si>
  <si>
    <t>Indicador “Política de CTeI aprobada e implementada”. Este indicador da cuenta del avance del proceso de formulación e implementación de la política pública de ciencia, tecnología e innovación (CONPES de CTeI). Su medición se basa en los siguientes hitos: Política de CTeI aprobada e implementada (CONPES de CTeI:
Hito 1: aprobación del documento CONPES 50%
Hito 2: cumplimiento actividades previstas para 2021 75%
Hito 3: cumplimiento de las actividades para 2022 100%
Este indicador se reasigna en el objetivo estratégico de la MEGA correspondiente a “Modernización del Ministerio y Fortalecimiento Institucional”. En la versión anterior del presente documento se ubicó en el objetivo de “Apropiación Social y Reconocimiento De Saberes”.</t>
  </si>
  <si>
    <t>Indicador “% avance en la implementación del Índice de capacidades en CTeI en las regiones”. Este indicador se traslada al Plan de Acción Institucional toda vez que, por su alcance, permitirá generar insumos para mejorar la caracterización de las regiones, los departamentos en cuanto a capacidades de investigación.</t>
  </si>
  <si>
    <t>Con relación al objetivo de la MEGA “Mundialización del Conocimiento” se ajusta la apuesta con base en revisiones, análisis de propuestas generadas desde los equipos técnicos. La apuesta es “Citaciones de impacto en producción científica y colaboración internacional.” en reemplazo de “Duplicar a176 los Investigadores por millón de habitantes (GII)”.</t>
  </si>
  <si>
    <t>Se traslada el indicador de “Inversión nacional en ACTI como porcentaje del PIB” del objetivo de la MEGA de “Mundialización del Conocimiento” al objetivo “Potenciar las capacidades regionales de CTeI que promuevan el desarrollo social y productivo hacia una Colombia Científica”, guardando coherencia con la descentralización de la CTeI, con la departamentalización de la ciencia, la tecnología y la innovación.</t>
  </si>
  <si>
    <t>Con relación al indicador “Citaciones de impacto en producción científica y colaboración internacional” se actualizan las metas acordes con metas en Plan Nacional de Desarrollo para los siguientes años:
Meta 2020: de 0,90 a 0,89.
Meta 2022: de 0,91 a 0,90.
Meta cuatrienio: de 0,91 a 0,90.</t>
  </si>
  <si>
    <t>bio</t>
  </si>
  <si>
    <t>Indicador “Nuevos bioproductos registrados por el Programa Colombia Bio”. Se ajustan metas acordes con Plan Nacional de Desarrollo. Se realizan las siguientes actualizaciones:
Meta 2019: de 16 a 10.
Meta 2022: de 60 a 66.</t>
  </si>
  <si>
    <t>Indicador “Nuevas expediciones científicas nacionales realizadas con apoyo de Colciencias y aliados”. Se ajustan las metas acordes con Plan Nacional de Desarrollo:
Meta 2019: de 1 a 4.
Meta 2020: de 14 a 7.
Meta 2021: de 9 a 7.
Meta 2022: de 1 a 7.</t>
  </si>
  <si>
    <t>Se agrega el indicador “Porcentaje de investigadores en el sector empresarial” para garantizar alineación con los compromisos del Plan Nacional de Desarrollo, a cargo del Ministerio.</t>
  </si>
  <si>
    <t>CÓDIGO: D101PR01F21</t>
  </si>
  <si>
    <t>SEGUIMIENTO TRIMESTRAL PLAN ESTRATÉGICO INSTITUCIONAL 2019 - 2022</t>
  </si>
  <si>
    <t>Resultado 2019</t>
  </si>
  <si>
    <t>Observaciones de Seguimiento</t>
  </si>
  <si>
    <t>Análisis / Recomendación</t>
  </si>
  <si>
    <t>***N/A: No aplica. Refiere a que no existe meta para el trimestre analizado
* Se declara el plan estratégico institucional como el mismo plan estratégico sectorial por ser el Ministerio de Ciencia, Tecnología e Innovación la cabeza de sector y no tener instituciones o entidades adscritas</t>
  </si>
  <si>
    <t>** Cifras acumuladas 
*** El dato se encuentra en consolidación por parte de la Dirección de Transferencia y Uso del Conocimiento</t>
  </si>
  <si>
    <t>Apropiación Social y Reconocimiento De Saberes</t>
  </si>
  <si>
    <t>Apoyo  al fomento y desarrollo de la apropiación social de la CTeI - ASCTI  nacional</t>
  </si>
  <si>
    <t xml:space="preserve">Aumentar la producción de conocimiento científico y tecnológico de alto impacto en articulación con aliados estratégicos nacionales e internacionales, promoviendo también  la participación de los actores del SNCTeI en redes e iniciativas de cooperación e internacionalización de la CTI. </t>
  </si>
  <si>
    <t>Fortalecimiento de las Capacidades de Transferencia y Uso del Conocimiento Para la Innovación a nivel  Nacional</t>
  </si>
  <si>
    <t>Apoyo al proceso de transformación digital para la gestión y prestación de servicios de ti en el sector CTeI y a nivel  nacional
Administración sistema nacional de ciencia y tecnología  nacional</t>
  </si>
  <si>
    <t>Aprobación versión 01 del Plan Estratégico Institucional 2021</t>
  </si>
  <si>
    <t>Se ajusta el nombre del documento "PLAN ESTRATÉGICO INSTITUCIONAL SECTORIAL 2021-2022 MINISTERIO DE CIENCIA, TECNOLOGÍA E INNOVACIÓN" a PLAN ESTRATÉGICO INSTITUCIONAL SECTORIAL 2019-2022. MINISTERIO DE CIENCIA, TECNOLOGÍA E INNOVACIÓN en virtud del cumplimiento de la definición de este documento, así como, para garantizar que este es el documento referente que alinea las metas del Plan Nacional de Desarrollo con la Planeación estratégica de la entidad para el mismo periodo de tiempo del PND.</t>
  </si>
  <si>
    <t>Indicador “Jóvenes Investigadores e Innovadores apoyados por Colciencias y aliados”. Se ajustaron las metas, acorde con el PND de 2019 y 2020. Se ajusta meta 2021 de acuerdo con solicitud técnica del área y revisión de OAPII al identificar que no se afecta la meta en forma negativa. Con relación a la meta de cuatrienio, se ajusta al registrar un total de 3560 jóvenes apoyados, nueva meta que garantiza el cumplimiento de la meta de cuatrienio de PND (2440). Es importante resaltar que, aunque en la versión pasada de este documento se registraba como meta de cuatrienio 4.516, el ministerio en el marco de sus ejercicios de planeación, revisión y programación de recursos ajusta esta meta sin afectar las metas de PND.
Meta 2019: de 641 a 680.
Meta 2020: de 807 a 600.
Meta 2021: de 2449 a 1700.
Meta 2022: de 619 a 580.
Meta cuatrienio: de 4.516 a 3.560.</t>
  </si>
  <si>
    <t>Indicador “Cupo de inversión para deducción y descuento tributario utilizado”. Este indicador está consignado en el Plan Nacional de Desarrollo, sin embargo, se destaca que, las metas para los años 2020, 2021 y 2022 se ajustan por arriba de las metas que tienen en Plan Nacional de Desarrollo. En este sentido, el Ministerio se plantea el reto de superar las metas definidas en el PND y se consignan en el Plan Estratégico y Plan de Acción Institucional. Las metas ajustadas son:
Meta 2019: de 1 a 1.
Meta 2020: de 1,2 a 1,5.
Meta 2021: de 1,2 a 1,9.
Meta 2022: de 1,4 a 2.
Meta de Cuatrienio: de 4,8 a 6,4.
También se aclara que, el cupo de 2 billones de BT para 2022 dependerá de la aprobación del Consejo Nacional de Beneficios Tributarios CNBT.</t>
  </si>
  <si>
    <r>
      <t xml:space="preserve">Formulación del campo "Meta de Cuatrienio en función de la información contenida en la columna "Tipo de Acumulación" y "Unidad de Medida". Esto se hace con el propósito de disminuir el riesgo de mostrar metas de cuatrienio que no corresponden con los datos de las metas intermedias y que no están acorde con el tipo de acumulación del indicador. Como novedad también se reporta que, se agrega el campo "Unidad de Medida".
Se entiende como </t>
    </r>
    <r>
      <rPr>
        <b/>
        <sz val="11"/>
        <rFont val="Arial Narrow"/>
        <family val="2"/>
      </rPr>
      <t>Tipo de Acumulación</t>
    </r>
    <r>
      <rPr>
        <sz val="11"/>
        <rFont val="Arial Narrow"/>
        <family val="2"/>
      </rPr>
      <t>, la forma en que debe contabilizarse los datos de un indicador en sus metas intermedias para determinar cuál es el valor de la meta de cuatrienio. en este sentido, cuando es de Flujo, la meta de cuatrienio corresponde al dato de la meta intermedia del último año del periodo objeto del Plan. Si el tipo de acumulación es "acumulado", la meta de cuatrienio debe sumar todos los valores de las metas intermedias. Con relación a la columna "</t>
    </r>
    <r>
      <rPr>
        <b/>
        <sz val="11"/>
        <rFont val="Arial Narrow"/>
        <family val="2"/>
      </rPr>
      <t>Unidad de Medida</t>
    </r>
    <r>
      <rPr>
        <sz val="11"/>
        <rFont val="Arial Narrow"/>
        <family val="2"/>
      </rPr>
      <t>", esta se establece para determinar el formato de la meta de cuatrienio y de las metas intermedias, en aras de tener claridad si los valores son porcentajes, número o índices.
Dado que esta actualización corresponde a un ajuste del formato que no modifica objetivos, programas, iniciativas, metas o indicadores aprobados por Comité Ministerial, no es necesario su aprobación por esta instancia, por lo cual su actualización se tramita de acuerdo a lo definido en el procedimiento de "Elaboración y Control de Documentos"</t>
    </r>
  </si>
  <si>
    <t>Ajuste en tipo de acumulación para el indicador de "Museos y centros de ciencia fortalecidos" toda vez que, de acuerdo con el equipo técnico responsable del mismo, las metas de este indicador dan cuenta de un comportamiento de flujo, es decir, para el periodo de medición de este indicador, se espera en total dar cuenta de diez (10) Centros de ciencia fortalecidos.</t>
  </si>
  <si>
    <t>Ajuste en tipo de acumulación para el indicador de "Política de CTeI aprobada e implementada" toda vez que, de acuerdo con el equipo técnico responsable del mismo, las metas de este indicador dan cuenta de un comportamiento de flujo, es decir, para el periodo de medición de este indicador, se espera alcanzar el 100% en 2021.</t>
  </si>
  <si>
    <t>Porcentaje</t>
  </si>
  <si>
    <t>Número</t>
  </si>
  <si>
    <t>Índice</t>
  </si>
  <si>
    <t>Unidad de Medida</t>
  </si>
  <si>
    <t>FECHA: 2021-08-12</t>
  </si>
  <si>
    <t>VERSIÓN: 02</t>
  </si>
  <si>
    <t>% CUMPLIM 2021</t>
  </si>
  <si>
    <t>51.43%</t>
  </si>
  <si>
    <t>Viceministerio de Talento y Apropiación Social, Oficina Asesora de Planeación e Innovación institucional -OAPII</t>
  </si>
  <si>
    <t>Se ajusta el valor del avance a 2do semestre de 2021 para el indicador "Política de CTeI aprobada e implementada" en el archivo de seguimiento del PEI a 3er trimestre.</t>
  </si>
  <si>
    <t>Después de varias reuniones técnicas entre el Viceministerio de Talento y Apropiación Social de la CTeI junto con la Oficina Asesora de Planeación e Innovación Institucional OAPII, se revisan las actividades a desarrollar en el marco del indicador "Política de CTeI aprobada e implementada" el cual tiene como propósito dar cuenta de la aprobación del documento CONPES de Política Pública en CTeI. No se hacen cambios en el nombre del indicador, pero, este se centra en la aprobación de dicho documento CONPES. Con respecto a la implementación se precisa que, una vez el documento CONPES entre en vigencia, su horizonte de tiempo es de 10 años y el seguimiento a su implementación se hace desde Sisconpes, como se hace de manera centralizada con los compromisos de todos los documentos CONPES.
Como observación se menciona que, la meta del indicador del 100% se trae a diciembre de 2021 y no se deja para el 2022 ya que, se centra en la aprobación del documento en CONPES. Esta observación es consecuente con la novedad reportada el pasado 12 de agosto.</t>
  </si>
  <si>
    <t>20 de agosto de 2021</t>
  </si>
  <si>
    <t>Oficina Asesora de Planeación e Innovación institucional</t>
  </si>
  <si>
    <t>Despacho del Ministro</t>
  </si>
  <si>
    <t>VERSIÓN: 03</t>
  </si>
  <si>
    <t>Conceptualización y diseños de Centros Regionales de Investigación, Innovación y Emprendimiento y Distritos de Innovación</t>
  </si>
  <si>
    <t>Unidades</t>
  </si>
  <si>
    <t>Número de becas y créditos beca</t>
  </si>
  <si>
    <t>Número de estancias posdoctorales</t>
  </si>
  <si>
    <t>Número de Jóvenes Investigadores e Innovadores</t>
  </si>
  <si>
    <t>Número de NNA certificados</t>
  </si>
  <si>
    <t>Número de comunidades o grupos de interés</t>
  </si>
  <si>
    <t>Número de unidades y actores reconocidos</t>
  </si>
  <si>
    <t>Número de museos y centros</t>
  </si>
  <si>
    <t>Internacionalización del Conocimiento</t>
  </si>
  <si>
    <t>Número de artículos</t>
  </si>
  <si>
    <t>Número de proyectos financiados</t>
  </si>
  <si>
    <t>Número de nodos</t>
  </si>
  <si>
    <t>Número de nuevos bioproductos</t>
  </si>
  <si>
    <t>Número de expediciones científicas</t>
  </si>
  <si>
    <t>Número de expediciones científicas al Pacífico</t>
  </si>
  <si>
    <t>Billones de pesos</t>
  </si>
  <si>
    <t>Número de acuerdos</t>
  </si>
  <si>
    <t>Número de organizaciones articuladas</t>
  </si>
  <si>
    <t>Número de solicitudes presentadas</t>
  </si>
  <si>
    <t>porcentaje de cumplimiento frente al avance</t>
  </si>
  <si>
    <t>Documentos CONPES</t>
  </si>
  <si>
    <t>28 de enero de 2022</t>
  </si>
  <si>
    <t>Ajuste en el nombre del indicador "Conceptualización y diseño de Centros Regionales de Investigación, Innovación y Emprendimiento" por " Conceptualización y diseños de Centros Regionales de Investigación, Innovación y Emprendimiento y Distritos de Innovación", toda vez que, de acuerdo con el equipo técnico responsable del mismo, a partir del año 2022 se contará con los Distritos de Innovación.
Igualmente la meta para la vigencia 2022 (que estaba en 4) será de 1 y la que corresponde  a la meta de cuatrienio de 9 (sumatoria del año 2021 y 2022), sería también modificada por un total de 6 centros regionales y/o distritos de innovación.</t>
  </si>
  <si>
    <t>Se ajusta el pilar del mega (Objetivo Estratégico) en la palabra Mundialización. Se cambia esta palabra por Internacionalización por solicitud del ministro toda vez que, este término se alinea con la estrategia de internacionalización del ministerio y en su concepto recoge de manera más clara la necesidad de articulación, integración y trabajo colaborativo con actores internacionales generando lazos de cooperación permanentes y sostenibles.</t>
  </si>
  <si>
    <t>Se realiza ajuste a la meta para la vigencia 2022 del indicador "Nuevas unidades de apropiación social de la CTeI al interior de la IES y otros actores reconocidos del SNCTI” la cual era de 5 por 15 y con este cambio, se debe modificar la meta de cuatrienio a 20.</t>
  </si>
  <si>
    <t>Se realiza ajuste a la meta de cuatrienio del indicador "Museos y centros de ciencia fortalecidos", ya que los  museos y centros de ciencia acompañados en el 2021, son los mismos que se van a fortalecer en la vigencias 2022, por lo tanto, la meta de cuatrienio es de 10.</t>
  </si>
  <si>
    <t>Finaliza el indicador de Política de CTeI aprobada e implementada, ya que se cumplió en el año 2021, se creará un nuevo indicador que medirá la aprobación del CONPES DIE de CTeI en 2022.</t>
  </si>
  <si>
    <t>Para el indicador "Jóvenes Investigadores e Innovadores apoyados por Colciencias y aliados" se cambia la meta del año 2022 de 580 a 3175, por ende se hace necesario modificar la meta de cuatrienio de 3560 por 6155.</t>
  </si>
  <si>
    <t>Se realiza el ajuste a la meta para la vigencia 2022 del indicador "Cupo de inversión para deducción y descuento tributario utilizado" la cual estaba en 2.0 Billones y se modifica a 2.1 billones. Igualmente, se realiza cambio en la meta de cuatrienio planificada en 6.4 billones por 6.5 billones.</t>
  </si>
  <si>
    <r>
      <t xml:space="preserve">100%
</t>
    </r>
    <r>
      <rPr>
        <sz val="12"/>
        <color rgb="FFFF0000"/>
        <rFont val="Segoe UI"/>
        <family val="2"/>
      </rPr>
      <t>127%</t>
    </r>
  </si>
  <si>
    <r>
      <t xml:space="preserve">100%
</t>
    </r>
    <r>
      <rPr>
        <sz val="12"/>
        <color rgb="FFFF0000"/>
        <rFont val="Segoe UI"/>
        <family val="2"/>
      </rPr>
      <t>133%</t>
    </r>
  </si>
  <si>
    <t>Museos y centros de ciencia reconocidos</t>
  </si>
  <si>
    <t>Nodos de diplomacia científica fortalecidos</t>
  </si>
  <si>
    <t>Cupo de inversión para deducción y descuento tributario</t>
  </si>
  <si>
    <t>Número Documentos CONPES DIE</t>
  </si>
  <si>
    <t>18 de mayo de 2022</t>
  </si>
  <si>
    <t xml:space="preserve"> -Creación del indicador de Nodos de Diplomacia Científica Fortalecidos, que recoge los resultados del indicador de "Nodos de Diplomacía Científica, con el propósito de desarrollar la siguiente fase de estos nodos, es decir su proceso de implementación y fortalecimiento. En las columnas 2019, 2020 y 2021 debe decir N/A y en la columna "2022" debe decir meta de 9.
-Se modifica el nombre del indicador  "Museos y centros de ciencia fortalecidos" por "Museos y centros de ciencia reconocidos" toda vez que, de acuerdo con el equipo técnico responsable del mismo indica que el proceso que se lleva a cabo es el de reconicimiento. Asi mismo, la meta de cuatrienio pasa de 10 a 20, por tener un comportamiento acumulativo.
-Se modifica la meta del año 2022 y la meta del cuatrienio del indicador "Organizaciones articuladas en los pactos por la innovación" de 600 a 1378 organizaciones en el año 2022; y de 4200 a 4978 organizaciones en el cuatrienio, gracias al esfuerzo institucional en alianzas y el de mayor asignación de recursos para esta  vigencia en los pactos de la innovación, que permite el aumento de la meta.</t>
  </si>
  <si>
    <t>Con relación al cumplimiento de la meta de este indicador, se evidencia el cumplimiento de la meta de cuatrienio en 2020 y un cumplimiento de la del 2021 con cumplimiento al 100% de la meta programada, por lo tanto, no se realiza ningún tipo de recomendación.</t>
  </si>
  <si>
    <t>Las expediciones científicas al pacífico ya cumplen con su meta de 1, por tanto, no se deriva ningún tipo de recomendación. Se destaca que, dado los resultados en el acumulado (cuatrienio) el indicador ya alcanza el 100% del compromiso en el PND y respecto a la vigencia 2022, también cumple con la meta planificada.</t>
  </si>
  <si>
    <t xml:space="preserve">Este indicador es de periodicidad anual, no obstante, la gestión reportada demuestra que se cumple con lo planificado inicialmente, por tanto, no se detecta riesgo de incumplimiento por el momento. </t>
  </si>
  <si>
    <t>% de avance de la meta 2022</t>
  </si>
  <si>
    <r>
      <t xml:space="preserve">Avance Trimestral  </t>
    </r>
    <r>
      <rPr>
        <b/>
        <sz val="16"/>
        <rFont val="Arial Narrow"/>
        <family val="2"/>
      </rPr>
      <t>2022</t>
    </r>
  </si>
  <si>
    <t>Versión 5:
Conceptualización y diseños de Centros Regionales de Investigación, Innovación y Emprendimiento y Distritos de Innovación</t>
  </si>
  <si>
    <r>
      <rPr>
        <b/>
        <sz val="12"/>
        <color theme="1"/>
        <rFont val="Segoe UI"/>
        <family val="2"/>
      </rPr>
      <t>Versión 2:</t>
    </r>
    <r>
      <rPr>
        <sz val="12"/>
        <color theme="1"/>
        <rFont val="Segoe UI"/>
        <family val="2"/>
      </rPr>
      <t xml:space="preserve">
Inversión nacional en ACTI como porcentaje del PIB
Se cambio del objetivo de la MEGA de "Mundialización del conocimiento" al objetivo en el que se relaciona ahora.</t>
    </r>
  </si>
  <si>
    <r>
      <rPr>
        <b/>
        <sz val="12"/>
        <color theme="1"/>
        <rFont val="Segoe UI"/>
        <family val="2"/>
      </rPr>
      <t xml:space="preserve">Versión 2: </t>
    </r>
    <r>
      <rPr>
        <sz val="12"/>
        <color theme="1"/>
        <rFont val="Segoe UI"/>
        <family val="2"/>
      </rPr>
      <t xml:space="preserve">
Nuevas becas y nuevos créditos beca para la formación de doctores apoyadas por Colciencias y aliados</t>
    </r>
  </si>
  <si>
    <r>
      <rPr>
        <b/>
        <sz val="12"/>
        <color theme="1"/>
        <rFont val="Segoe UI"/>
        <family val="2"/>
      </rPr>
      <t xml:space="preserve">Versión 2: </t>
    </r>
    <r>
      <rPr>
        <sz val="12"/>
        <color theme="1"/>
        <rFont val="Segoe UI"/>
        <family val="2"/>
      </rPr>
      <t xml:space="preserve">
Nuevas estancias posdoctorales apoyadas por Colciencias y aliados </t>
    </r>
  </si>
  <si>
    <r>
      <rPr>
        <b/>
        <sz val="11"/>
        <color theme="1"/>
        <rFont val="Segoe UI"/>
        <family val="2"/>
      </rPr>
      <t xml:space="preserve">Versión 2: </t>
    </r>
    <r>
      <rPr>
        <sz val="11"/>
        <color theme="1"/>
        <rFont val="Segoe UI"/>
        <family val="2"/>
      </rPr>
      <t xml:space="preserve">
Jóvenes Investigadores e Innovadores apoyados por Colciencias y aliados</t>
    </r>
  </si>
  <si>
    <r>
      <rPr>
        <b/>
        <sz val="12"/>
        <color theme="1"/>
        <rFont val="Segoe UI"/>
        <family val="2"/>
      </rPr>
      <t>Versión 2:</t>
    </r>
    <r>
      <rPr>
        <sz val="12"/>
        <color theme="1"/>
        <rFont val="Segoe UI"/>
        <family val="2"/>
      </rPr>
      <t xml:space="preserve">
Nuevos artículos científicos publicados por investigadores colombianos en revistas científicas especializadas.</t>
    </r>
  </si>
  <si>
    <r>
      <rPr>
        <b/>
        <sz val="12"/>
        <color theme="1"/>
        <rFont val="Segoe UI"/>
        <family val="2"/>
      </rPr>
      <t xml:space="preserve"> Versión 2: </t>
    </r>
    <r>
      <rPr>
        <sz val="12"/>
        <color theme="1"/>
        <rFont val="Segoe UI"/>
        <family val="2"/>
      </rPr>
      <t xml:space="preserve">
Nuevos bioproductos registrados por el Programa Colombia Bio</t>
    </r>
  </si>
  <si>
    <r>
      <rPr>
        <b/>
        <sz val="12"/>
        <color theme="1"/>
        <rFont val="Segoe UI"/>
        <family val="2"/>
      </rPr>
      <t>Versión 2:</t>
    </r>
    <r>
      <rPr>
        <sz val="12"/>
        <color theme="1"/>
        <rFont val="Segoe UI"/>
        <family val="2"/>
      </rPr>
      <t xml:space="preserve">
Nuevas expediciones científicas nacionales realizadas con apoyo de Colciencias y aliados</t>
    </r>
  </si>
  <si>
    <r>
      <rPr>
        <b/>
        <sz val="12"/>
        <color theme="1"/>
        <rFont val="Segoe UI"/>
        <family val="2"/>
      </rPr>
      <t>Nuevo indicador en la versión 2:</t>
    </r>
    <r>
      <rPr>
        <sz val="12"/>
        <color theme="1"/>
        <rFont val="Segoe UI"/>
        <family val="2"/>
      </rPr>
      <t xml:space="preserve"> Expediciones Científicas al Pacífico desarrolladas</t>
    </r>
  </si>
  <si>
    <r>
      <rPr>
        <b/>
        <sz val="12"/>
        <color theme="1"/>
        <rFont val="Segoe UI"/>
        <family val="2"/>
      </rPr>
      <t>Nuevo indicador con la versión 2:</t>
    </r>
    <r>
      <rPr>
        <sz val="12"/>
        <color theme="1"/>
        <rFont val="Segoe UI"/>
        <family val="2"/>
      </rPr>
      <t xml:space="preserve"> Porcentaje de investigadores en el sector empresarial</t>
    </r>
  </si>
  <si>
    <r>
      <rPr>
        <b/>
        <sz val="12"/>
        <color theme="1"/>
        <rFont val="Segoe UI"/>
        <family val="2"/>
      </rPr>
      <t>Nuevo indicador en la versión 2:</t>
    </r>
    <r>
      <rPr>
        <sz val="12"/>
        <color theme="1"/>
        <rFont val="Segoe UI"/>
        <family val="2"/>
      </rPr>
      <t xml:space="preserve">
Inversión en I+D del sector privado como porcentaje del PIB</t>
    </r>
  </si>
  <si>
    <r>
      <rPr>
        <b/>
        <sz val="12"/>
        <color theme="1"/>
        <rFont val="Segoe UI"/>
        <family val="2"/>
      </rPr>
      <t>Versión 2:</t>
    </r>
    <r>
      <rPr>
        <sz val="12"/>
        <color theme="1"/>
        <rFont val="Segoe UI"/>
        <family val="2"/>
      </rPr>
      <t xml:space="preserve">
 Acuerdos de transferencia de tecnología o conocimiento apoyados por Colciencias</t>
    </r>
  </si>
  <si>
    <r>
      <rPr>
        <b/>
        <sz val="12"/>
        <color theme="1"/>
        <rFont val="Segoe UI"/>
        <family val="2"/>
      </rPr>
      <t>Política de CTeI aprobada e implementada
Versión 2:</t>
    </r>
    <r>
      <rPr>
        <sz val="12"/>
        <color theme="1"/>
        <rFont val="Segoe UI"/>
        <family val="2"/>
      </rPr>
      <t xml:space="preserve">
  se reasigna en el objetivo estratégico de la MEGA correspondiente a “Modernización del Ministerio y Fortalecimiento Institucional”. En la versión anterior del presente documento se ubicó en el objetivo de “Apropiación Social y Reconocimiento De Saberes".</t>
    </r>
  </si>
  <si>
    <t>% CUMPLIM 2022</t>
  </si>
  <si>
    <t>AVANCE 2021</t>
  </si>
  <si>
    <t>AVANCE 2022 (I TRIM)</t>
  </si>
  <si>
    <t>Documentos CONPES
Creado en la versión 5</t>
  </si>
  <si>
    <t>V5: 3175</t>
  </si>
  <si>
    <t>V5: 6155</t>
  </si>
  <si>
    <t>V5: 2,1</t>
  </si>
  <si>
    <t>V5: 6.5</t>
  </si>
  <si>
    <t xml:space="preserve">Nodos de diplomacia científica </t>
  </si>
  <si>
    <t>Creado con la versión 6:
Nodos de diplomacia científica fortalecidos</t>
  </si>
  <si>
    <t>V6:
Museos y centros de ciencia reconocidos</t>
  </si>
  <si>
    <t>V6: 20</t>
  </si>
  <si>
    <t>V6
 4978</t>
  </si>
  <si>
    <t>V6
1378</t>
  </si>
  <si>
    <t xml:space="preserve">AVANCE 2021 </t>
  </si>
  <si>
    <t>V5: 1</t>
  </si>
  <si>
    <t>V5: 6</t>
  </si>
  <si>
    <t>V2: 200</t>
  </si>
  <si>
    <t>V2: 1,1%</t>
  </si>
  <si>
    <t>V2: 1,30%</t>
  </si>
  <si>
    <t>V2: 1,50%</t>
  </si>
  <si>
    <t>V2: 920</t>
  </si>
  <si>
    <t>100.7%</t>
  </si>
  <si>
    <t>0.92%</t>
  </si>
  <si>
    <t>Se cierra el indicador con el cumplimiento del 100% en la meta establecida del cuatrenio.</t>
  </si>
  <si>
    <t>V2: 66</t>
  </si>
  <si>
    <t>V2: 10</t>
  </si>
  <si>
    <t>V2: 0,90</t>
  </si>
  <si>
    <t>V2: 0,89</t>
  </si>
  <si>
    <t>V2: N/A</t>
  </si>
  <si>
    <t>V5: 15</t>
  </si>
  <si>
    <t>V5: 20</t>
  </si>
  <si>
    <t>V2: 1700</t>
  </si>
  <si>
    <t>V2: 600</t>
  </si>
  <si>
    <t>V2: 680</t>
  </si>
  <si>
    <t>V2: N.A.</t>
  </si>
  <si>
    <t>V2: 5</t>
  </si>
  <si>
    <t>V2: 4</t>
  </si>
  <si>
    <t>V2: 7</t>
  </si>
  <si>
    <t>Sin observaciones.</t>
  </si>
  <si>
    <t>Sin observaciones</t>
  </si>
  <si>
    <t xml:space="preserve">
Sin observaciones</t>
  </si>
  <si>
    <t>Se cierra el indicador con el cumplimiento del 100%
DEBIDO A QUE YA SE CUMPLIO LA META DEL CUATRENIO SE CREA EL DEL DOCUMENTOS CONPES</t>
  </si>
  <si>
    <t xml:space="preserve">OBSERVACIONES OFICINA DE CONTROL INTERNO
</t>
  </si>
  <si>
    <t>De acuerdo con la información entregada por el Observatorio Colombiano de Ciencia y Tecnología OCyT al Ministerio de Ciencia, Tecnología e Innovación en el mes de junio, la inversión nacional en ACTI para 2021 alcanzó el 1,01% del PIB. Este dato es histórico ya que es la primera vez que Colombia alcanza ese porcentaje de inversión. ACTI es medido en América Latina y el Caribe y en promedio para el periodo 2015-2019 la inversión registrada en la región es del 1%. Este esfuerzo de inversión se desagrega de la siguiente forma: Regalías $0,65 billones; EDIT proyección (Manufactura y Servicios) $4,04 billones; Beneficios tributarios (Esfuerzo fiscal 2020 + inversión empresas que participaron para BT en 2021) $1,6 billones; Encuesta OCyT (Centros de Investigación, IES, IPSFL, Hospitales y Clínicas, Entidades Públicas) $5, 55 billones.
En lo que respecta a la medición 2021, el OCyT adelanta las actividades que permitirán contar con una desagregación de la inversión en ACTI 2021 por tipo de entidad, por departamento y por áreas de conocimiento. Este proceso es más extenso y se espera que a finales de septiembre se encuentre disponible. De otra parte, en lo relacionado a la medición de 2022, el OCyT iniciará este proceso una vez finalizado el correspondiente a la vigencia 2021.</t>
  </si>
  <si>
    <t>En lo pertinente a la medición de 2022, se deberá adelantar la gestión para que desde el Ministerio se efectúe el desembolso de los aportes de Minciencias al Observatorio Colombiano de Ciencia y Tecnología OCyT del periodo 2022. A través de estos recursos el OCyT asegura el desarrollo técnico y operativo para la medición de ACTI de 2022. Con respecto a los resultados se resalta que, aunque no se cumplio la meta del periodo 2021, estos resultados son históricos en el país.</t>
  </si>
  <si>
    <t>Se diseñó la metodología de divulgación de los cursos de formación que son parte de la etapa 7, correspondiente al entrenamiento especializado, así mismo, se planteó la estrategia de comunicación, registro e implementación de los mismos.
Adicionalmente, se trabajó en el establecimiento de una estrategia de acercamiento a los actores del ecosistema, para lo cual se diseñó un Plan de acción que involucra actividades puntuales para cada coordinación del proyecto y algunas de carácter transversal. Estas acciones apuntan a lograr una mayor articulación de las áreas del proyecto y a su vez, crear un vínculo sostenible con los actores del distrito. Dentro de la misma gestión de la Coordinación de verticales se trabajó en el acercamiento con los representantes de Corea del Sur para establecer la agenda de una futura misión tecnológica.
Por otra parte, se estableció la metodología de las dos primeras mesas técnicas del Distrito, la primera de ella llevada a cabo el día 30 de junio, cuyo objetivo era identificar el foco del distrito.</t>
  </si>
  <si>
    <t>De acuerdo con la revisión adelantada por la Oficina Asesora de Planeación e Innovación Institucional, durante el segundo trimestre de 2022, se ejecutaron las actividades planificadas en lo que corresponde al seguimiento y acompañamiento de los Centros Regionales de Investigación, Innovación y Emprendimiento y Distritos de Innovación. 
A pesar de que la meta de la vigencia ya se cumplió, se recomienda aunar esfuerzos para alcanzar la meta de cuatrienio, la cual está planficada en 6 y actualmente se tienen  un alcance de 5.</t>
  </si>
  <si>
    <t>Durante los dos primeros trimestres de 2022 se han otorgado a través de las diferentes iniciativas 1380 becas, créditos beca para la formación doctoral en Colombia y en el exterior, apoyadas por Minciencias relacionadas a continuación:
La convocatoria Fulbright- Minciencias para formación de doctores en exterior, tuvo fecha de apertura y publicación de los términos de referencia el 22 de febrero de 2022 y fecha de cierre el 9 de mayo de 2022. Se recibieron 112 propuestas de las cuales 65 cumplieron requisitos y pasaron a revisión técnica y evaluación por pares. Las propuestas con mayor puntaje pasan a entrevista y la publicación del listado de beneficiarios seleccionados tendrá lugar en el mes de agosto de 2022.
A través de la Convocatoria No.22 del Sistema General de Regalías para la CTeI “Convocatoria para la CTeI del SGR para la formación de un listado de propuestas elegibles para la formación doctoral en las regiones”, en el primer corte de la misma de los tres programados, se financió una propuesta aprobada por el OCAD a la región del eje cafetero, la cual incluye la formación de 64 doctores en Colombia.
A través de la Convocatoria Minciencias – Programa Crédito Beca de Colfuturo, se financiaron 193 créditos condonables para formación doctoral en el exterior de los 150 programados.
Durante el segundo trimestre, a través de la iniciativa de mapeo a beneficiarios en formación y vinculación de alto nivel, otras iniciativas y aliados, se financiaron, que se viene adelantando a través de las direcciones de Vocaciones y Formación en CTeI y la Dirección de inteligencia de Recursos, con el apoyo de la OAPII, a través del banco adicional de elegibles de la convocatoria 909-2021 según resolución 0608 de 2022, de la “Convocatoria de doctorado nacional para profesores de las IES, se financiaron durante el segundo trimestre de 2022, 281 beneficiarios para formación doctoral en Colombia. Adicionalmente en la revisión de proyectos financiados por Minciencias en las convocatorias e invitaciones realizadas durante el periodo 2017 a 2021, se identificaron 14 proyectos adicionales a los reportados en el primer trimestre, correspondientes a las convocatorias 776-2017, 777-2017, 808-2018, 894-2018 y 883-2020, para un total de 295 beneficiarios para formación doctoral en Colombia a través de las dos iniciativas durante el segundo trimestre. Teniendo en cuenta que el primer trimestre fueron reportados 828 beneficiarios para formación doctoral, a la fecha se cuenta para los primeros dos trimestres de 2022 con un total de 1123 beneficiarios de créditos beca para la formación doctoral.
A través de la Convocatoria No.22 del Sistema General de Regalías para la CTeI “Convocatoria para la CTeI del SGR para la formación de un listado de propuestas elegibles para la formación doctoral en las regiones”, en el primer corte de la misma de los tres programados, se financió una propuesta aprobada por el OCAD a la región del eje cafetero, la cual incluye la formación de 64 doctores en Colombia. Se anexa formato soporte del indicador.</t>
  </si>
  <si>
    <t>La Oficina Asesora de Planeación e Innovación Institucional, recomienda la oportunidad y calidad de los reportes en la plataforma, pues aún, se tienen reprocesos en el análisis cualitativo y cuantitativo. En cuanto al indicador, se cumple con las metas establecidas tanto para vigencia 2022, como en la meta de cuatrienio.
Es importante recordar que para el cumplimiento de esta vigencia y la meta de cuatrienio, desde noviembre 2021 se adelantaron ejercicios de mapeo de resultados de instrumentos del Ministerio con otras entidades públicas, con el fin deidentificar beneficiarios (becas y créditos beca) en la formación de doctores. Gracias a estos ejercicios se logran cumplir las metas anuales de los años 2021 y 2022. Los resultados reportados con cumplimiento al 100% a este segundo trimestres tambiién se dan por un ajuste en el desarrollo de las estrategias y mecanismos en aras de entregar resultados para el informe de cierre de gobierno.
Las metas no se revisarán para los siguientes trimestres pues la entidad no cuenta con más recursos para este indicador.</t>
  </si>
  <si>
    <t xml:space="preserve">	
Durante el segundo trimestre de 2022 se financiaron 13 estancias posdoctorales a través de la convocatoria 928 de 2022 "Convocatoria de estancias post-doctorales de diplomacia científica en el exterior para doctores colombianos 2022", para un total de 31 estancias posdoctorales durante los dos trimestres reportados. Los 18 beneficiarios reportados durante el primer trimestre se distribuyen de la siguiente manera: 2 correspondiente a la convocatoria 803-2021 "Convocatoria Proyectos de Investigación conjunta con grupos de Investigación del estado de São Paulo (FAPESP)", 11 a través de la convocatoria de beneficios tributarios 2021 y 5 a través de la convocatoria 9 del Sistema General de Regalías . Se anexa Resolución 0654 de junio 30 de 2022 del Banco de propuestas elegibles y financiables y el banco definitivo de propuestas financiables de la convocatoria 928-2022. Actualmente la meta se encuentra en 31 estancias posdoctorales de las 200 proyectadas. El 21 de julio se publicarán los resultados de la invitación a presentar propuestas para el desarrollo de estancias con propósito y el 29 de julio los resultados de la Convocatoria 917-2022 de estancias con propósito empresarial con el fin de incrementar el indicador. Igualmente se continua con el mapeo de estancias posdoctorales en el marco de la convocatoria 9 del Sistema General de Regalías. </t>
  </si>
  <si>
    <t>Este indicador presenta incumplimiento frente a la meta esperada de 200 estancias posdoctorales, por lo tanto, se sugiere que en los análisis de avances se amplíe las razones por las cuales aún no se cumple con la meta establecida y si se tiene riesgo de incumplimiento. Se recomienda agendar una mesa de trabajo con el equipo de calidad de la OAPII, para definir si es necesario el levantamiento de una acción de mejora. 
Frente a la meta de cuatrienio se cuenta con un avance del 84%.</t>
  </si>
  <si>
    <t>Teniendo en cuenta que para cumplir la meta establecida para este trimestre es de 3.065 del total que son 3.175 del  indicador (MEP-22) Jóvenes investigadores e innovadores apoyados por Minciencias y aliados se tiene lo siguiente:
Se da cumplimiento de los 3.065 JII, solamente de 1770 jóvenes con las siguientes iniciativas:
1. +Mujer + Ciencia + Equidad se cumple con el reporte de la meta de 1764 JII.
2. Gestión Territorial, Alianzas Nacionales e Internacionales, a través del concurso OTTO de Greiff se hace reporte del indicador de 6 estudiantes y los 81 restantes corresponde a los Convenios 588-2021 en alianza con Partners of the Americas, Departamento de Estado de los EEUU, Embajada de USA en Colombia. Con la Convocatoria 100K Strong in the Americas que busca beneficiar a más de 56 jóvenes estudiantes de pregrado de IES colombianas y el convenio 431-2021 en alianza con la Universidad Nacional y la Embajada de Francia en Colombia, donde se beneficiarán al menos 25. Este reporte de los 81 JII se realizará para el cuarto trimestre; teniendo en cuenta que las convocatorias que se encuentran abiertas y de acuerdo al Cronograma reajustado se seleccionarán los jóvenes beneficiarios para el mes de diciembre. 
Las razones por las cuáles no se da cumplimiento obedece a:
Es importante resaltar, que las universidades han tenido dificultades en la consecución de los jóvenes que cumplan con los requisitos exigidos en los Términos de Referencia de las Convocatorias. En efecto, algunas universidades han manifestado de ser posible flexibilizar los TdR, porque se les ha dificultado tener jóvenes seleccionados que cumplan los requisitos y que a su vez se encuentren interesados en participar.
Dadas estas razones, la fecha para dar cumplimiento se los jóvenes seleccionados se reportarán para el mes de diciembre.
3. Respecto a las convocatorias Estancias con Propósito Empresarial y Convocatoria Jóvenes Innovadores en el Marco de la Reactivación Económica se van a reportar el 5 de agosto dado que la publicación del Banco Final de elegibles es el 29 de julio del 2022. 
4. Respecto al reporte de 1.008 de la Convocatoria de la asignación para la CTeI del SGR para la conformación de un listado de propuestas de proyecto elegibles para la vinculación de jóvenes investigadores e innovadores en las regiones para atención de demandas definidas por los CODECTI, no se cumple para este trimestre debido a que la fecha límite para el cargue y transferencia de los proyectos a través de la plataforma SUIFP_SGR, fue el pasado 15 de junio de 2022, recibiendo (5) proyectos de inversión. Estos proyectos actualmente se encuentran en el proceso de verificación del cumplimiento de requisitos del Sistema General de Regalías, el cual tuvo como fecha límite el 15 de julio de 2022.</t>
  </si>
  <si>
    <t>Se sugiere mejorar la oportunidad en el reporte, con el propósito de que la información registrada en los módulos de GINA sean coherentes y no generen reprocesos en la Dirección Técnica y en la Oficina Asesora de Planeación e Innovación Institucional.  Así mismo, se recomienda comunicarse con el equipo de calidad de la OAPII, para validar la pertinencia del levantamiento de una acción de mejora, que mitigue el riesgo de incumplimiento del indicador. 
No obstante, es importante resaltar que la meta del Plan Nacional de Desarrollo ya se ha cumplido.</t>
  </si>
  <si>
    <t>A través de una estrategia descentralizada del programa Ondas que le da autonomía a los territorios, adicional, a una inversión del Presupuesto General de la Nación de $719.999.740 y del Sistema General de Regalías por $8.330.889.974 se da cumplimiento a la meta del indicador estratégico alcanzando un 100% equivalentes a 8.500 niños, niñas y adolescentes certificados en procesos de fortalecimiento de sus capacidades en investigación y creación apoyados por Minciencias y aliados.</t>
  </si>
  <si>
    <t>Las iniciativas planificadas para el cumplimiento del indicador desde el programa estratégico Ondas, cuenta con una descripción amplia y clara de la gestión realizada, en cada una de las actividades ejecutadas en el segundo trimestre de 2022. Es importante tener en cuenta, que el indicador asociado se cumplió desde el primer trimestre de la vigencia, por lo tanto, desde la Oficina Asesora de Planeación e Innovación Institucional, no tienen ningún tipo de recomendación al respecto.
Los resultados reportados con cumplimiento al 100% a este segundo trimestres también se dan por un ajuste en el desarrollo de las estrategias y mecanismos en aras de entregar resultados para el informe de cierre de gobierno.
Las metas no se revisarán para los siguientes trimestres pues la entidad no cuenta con más recursos para este indicador.</t>
  </si>
  <si>
    <t>Durante el segundo trimestre de 2022 se llevaron 53 proyectos para priorización, viabilización y aprobación del OCAD de CTeI del SGR por $249.664 millones, distribuidos así: proyectos financiados con la Asignación CTeI por valor $41.163 millones y proyectos financiados con la Asignación CTeI para Ambiente y Desarrollo Sostenible por $208.506 millones.
Los 53 proyectos pertenecen a las convocatorias del Bienio 2021-2022, así:
-2 proyectos de la Convocatoria 14 de Investigación y Desarrollo por $3.844 millones
-2 proyectos de la Convocatoria 16 de Apropiación por $1.996 millones
-11 proyectos de la Convocatoria 17 de Fortalecimiento IES por $28.922 millones
-37 proyectos de la Convocatoria 18 de la Convocatoria de Ambiente y Desarrollo Sostenible por $208.500 millones.
-1 proyecto de la Convocatoria 22 de Formación Doctoral por $6.400 millones
Con las aprobaciones de la Sesión 18, 20, 21 y 22 del OCAD de CTeI del SGR, se logró un valor acumulado por $645.136 millones, con lo cual se logró el cumplimiento en la meta de aprobación de los recursos de la Asignación para la Ciencia, Tecnología e Innovación en un 91%.
El resultado del 91% representa un cumplimiento por encima de la meta establecida que era aprobación del 80% de los recursos de la Asignación para la Ciencia, Tecnología e Innovación, debido principalmente a modificaciones en las convocatorias aprobadas por el OCAD de CTeI que permitieran financiar más proyectos y se lograra de esta forma el cumplimiento en el presupuesto asignado.
Por último, es pertinente informar que con las orientaciones de Presidencia y con las indicaciones del despacho del Ministro, se espera presentar antes de finalizar el periodo del gobierno actual, los términos de referencia de nuevas convocatorias, con lo cual se superaría las metas planeadas tanto en aprobación de recursos de la asignación para la CTeI como de la ejecución del Plan de Convocatorias.</t>
  </si>
  <si>
    <t>De acuerdo con la revisión adelantada por la Oficina Asesora de Planeación e Innovación Institucional, durante el segundo trimestre de 2022, se ejecutaron las actividades planificadas en lo que al indicador de aprobación de recursos de la asignación del SGR, obteniendo un 91%, superior a lo planificado e impactando de forma positiva al país, pues a mayor asignación de recursos, mayor número de beneficiarios. Debido al buen resultado, se sugiere, revisar el cambio de la meta de la vigencia, puesto que, se superó  la meta planficada y existe la posibilidad de avanzar un poco más en la asignación de los recursos.</t>
  </si>
  <si>
    <t>Análisis segundo trimestre
En la planeación realizada el año anterior con vigencia 2022, se proyectó la ejecución de la sexta versión del concurso A Ciencia Cierta mediante la operación directa de Minciencias, de acuerdo con dicho cronograma para el segundo trimestre del 2022 se tenía como meta planeada el fortalecimiento a 17 comunidades. Debido a los lineamientos de la Dirección de Capacidades y Divulgación, se definió que los recursos serían administrados mediante el Convenio 405 ejecutado con la Organización de Estados Iberoamericanos – OEI, por tal razón hasta la legalización de dicho convenio y el desembolso de dichos recursos, se pudo dar inicio a la implementación del programa.
Durante este segundo trimestre se dio inicio la primera fase del concurso A Ciencia Cierta, la cual corresponde a la postulación de experiencias, se recibieron un total de 38 propuestas las cuales corresponden a los siguientes tipos de comunidad: 10 campesinas, 8 afrodescendientes, 4 rural, 3 firmantes del acuerdo de paz, 2 de mujeres, 1 de indígena, 1 de pescadores y campesinos, 1 raizal, un afrodescendiente e indígena, 1 víctimas del conflicto y 6 sin definir. Las experiencias postuladas deben de pasar por el proceso de revisión de requisitos, evaluación por expertos y votación publica, según el nuevo cronograma el 31 de agosto se podrán dar a conocer las 17 experiencias a fortalecer en el marco del concurso A Ciencia Cierta.</t>
  </si>
  <si>
    <t>De acuerdo con la revisión adelantada por la Oficina Asesora de Planeación e Innovación Institucional - OAPII, se reconoce el esfuerzo realizado por las áreas técnicas en relación con la gestión para el desarrollo de las diferentes iniciativas que componen el plan estratégico. Se evidencia que la falta del cumplimiento al indicador se debe a tiempos administrativos y que se tiene planeado cumplir con el resultado en el tercer trimestre del año, por lo tanto, no se identifica un riesgo de incumplimiento.</t>
  </si>
  <si>
    <t>Avanza la financiación de quince 15 unidades que promuevan la Apropiación Social del Conocimiento, mediante el convenio 405 – 2021 suscrito entre la Organización de Estados Iberoamericanos OEI y el Ministerio de Ciencia, Tecnología e Innovación. El Estado de avance es el siguiente:
Contratos firmados: 15 contratos con las siguientes Instituciones de Educación Superior: Tecnológica de Antioquia, Uniminuto, del Valle, Nacional sede Medellín, Pontificia Bolivariana, Boyacá, Autónoma de Manizales, de la Costa, del Cauca, del Rosario, del Magdalena, del Meta, Piloto, El Bosque y la Fundación Universitaria de Ciencias de la Salud – FUCS.</t>
  </si>
  <si>
    <t xml:space="preserve">De acuerdo con la revisión adelantada por la Oficina Asesora de Planeación e Innovación Institucional - OAPII, se reconoce el esfuerzo realizado por las áreas técnicas en relación con la gestión para el desarrollo de las diferentes iniciativas que componen el plan estratégico. Se recomienda adelantar una mesa de trabajo con la OAPII, para definir si se ajusta el tiempo del período de la meta para tercer trimestre. </t>
  </si>
  <si>
    <t>Durante el segundo trimestre se gestionó el reconocimiento de tres (3) Centros de Ciencia, lo cual suma cinco (5) Centros de Ciencia reconocidos durante el primer semestre de 2022, lo cual implica el cumplimiento del 100% de la meta acumulada semestralmente. Se adjunta el Formato de Soporte al Indicador-Museos_centros de ciencia reconocidos_2doTrim_2022.</t>
  </si>
  <si>
    <t>El indicador de Museos y Centros de Ciencia Reconocidos para el segundo trimestre del año 2022, alcanza la meta establecida para el mismo de 5 museos de acuerdo con lo programado, para un 50% de avance en la meta de cuatrienio. Respecto al resultado obtenido, no se genera ningún tipo de recomendación u observación al respecto.</t>
  </si>
  <si>
    <t>Durante el trimestre se realiza la publicación y cierre de la Convocatoria para el fortalecimiento de revistas científicas editadas por instituciones editoras colombianas en Publindex al año 2022.que tiene como propósito “Fortalecer las capacidades relacionadas con la gestión editorial, la visibilidad y el impacto en su gran área de conocimiento de las revistas científicas colombianas indexadas para el año 2022 en Publindex”. El 10 de junio de 2022 se publicó el banco preliminar de propuestas, que están siendo evaluadas por pares expertos para entregar resultados definitivos el día 24 de junio de 2022.
Así mismo, es de resaltar que el resultado cuantitativo de este indicador es de periodicidad anual</t>
  </si>
  <si>
    <t>Mediante certificación N°02 de SCImago Research Group y de acuerdo con la metodología detallada, la producción científica de Colombia al 30 de junio el 2022 es de 6.774 artículos.
La metodología utilizada se basa en una búsqueda en Scopus con la Ecuación: AFFILCOUNTRY(Colombia)
El alcance de la búsqueda: en Scopus AFFILCOUNTRY o país de afiliación, proporciona el número de documentos
únicos en que a lo menos un autor consigna como país de afiliación Colombia.</t>
  </si>
  <si>
    <t xml:space="preserve">Teniendo en cuenta la revisión adelantada por parte de la OAPII, se identificó que el reporte efectuado demuestra el nivel de avance en los aspectos que hacen parte del plan y se reconoce el compromiso del área técnica en el logro de las metas planteadas.  Así mismo, se recomienda continuar con el desarrollo de las actividades y llevar a cabo el seguimiento constante con el fin de garantizar al final del periodo el cumplimiento de los objetivos y metas trazados. </t>
  </si>
  <si>
    <t xml:space="preserve">Los indicadores de cumplimiento de gestión de los programas y proyectos de CTel (EP-22) para este 2do trimestre arroja un alcance positivo en la gestión de los procesos en los programas y proyectos de Ctel financiados en relación con los objetivos esperados para este 2do trimestre; Se evidencia un total de 95 programas y proyectos financiados en el 2do trimestre, de los 57 esperados para el trimestre.
Este cumplimiento compilado, se obtiene del aporte de iniciativas como: Plataforma Trasatlántica (3 proyectos en el 1er trimestre), Invitación para generación de insumos técnicos a partir de información del sector agropecuario (3 proyectos en el 1er trimestre),  Mapeo de beneficios tributarios 2022 (80 proyectos en el 2do trimestre) y Mapeo de proyectos I+D+i financiados por Minciencias y aliados de bioeconomía (9 proyectos en el 2do trimestre).  Para verificación de los indicadores de gestión y cumplimiento de alcance de los programas y proyectos, se da lugar al informe presentado en este 2do trimestre “formato de soporte al indicador”.
En los Programas y Proyectos de CTeI financiados - Mapeo de proyectos beneficios tributarios 2022,  se reportaron para este 2do trimestre el avances de desarrollo de estrategia, en el que se realizaron reuniones con el personal delegado de beneficios tributarios para la obtención y revisión de información,  para los proceso de aprobación de proyectos, en donde se generó unas bases de datos que fueron revisadas para la obtención y registro de la información recibida, obtuvieron un registro de 15 Programas y proyectos de CTeI financiadas.  No obstante Mediante las convocatorias 913 -2022 se registraron 97 proyectos para acceder a beneficio tributarios de financiación, en los que fueron favoreciendo 81 proyectos notificados en el Acta 3 del 28 de junio de 2022, quedando elegibles de beneficios tributarios 80 propuestas. Lo que evidencia un cumplimiento de gestión de 80 programas y proyectos de CTel financiado, meta obtenida por encima del objetivo esperado en este 2do trimestre.
Para los Programas y Proyectos de CTeI financiados - Mapeo de proyectos I+D+i financiados por Minciencias y Aliados Bioeconomia (VV-22),  se reporta un formato de indicador de estado deficiente en la gestión de los proyectos de mapeo realizado al interior de Minciencias,  se había establecido un alcance de 30 programas y proyectos  financiados para este 2do trimestre y no obstante se reportaron  9 proyectos los cuales son derivados de la Convocatoria fomento a la innovación y desarrollo tecnológico en las empresas–Senainnova “por la reactivación del país”, financiados por Minciencias  Y aliados Bioeconomia, en relación a la iniciativas que se ajusta al indicador y no representa duplicidad con otra acción. Se espera para el siguiente trimestre terminar realizando el siguiente mapeo para cumplir con la meta establecida.  El alcance de ejecución es del 25% de cumplimiento en la gestión
Para los Programas y Proyectos de CTeI financiados - Invitación para generación de insumos técnicos a partir de información del sector agropecuario (VV-2). Reportaron un formato de indicadores deficiente, dado que se había registrado el valor de solo 3 en el 2do trimestre, La invitación contaba con una meta de 4 propuestas financiadas en 4 líneas temáticas diferentes. Sin embargo, una vez finalizado el proceso de evaluación correspondiente, solo van a ser financiadas las 3 propuestas, declarándose la línea asociada a mujer rural como desierta. El alcance de ejecución es del 75% de cumplimiento en la gestión.
Programas y Proyectos de CTeI financiados - Consolidación de iniciativas de I+D en Recobro Mejorado de Hidrocarburos (VV-22), se reportó un indicador deficiente, dado que Se registró el valor 0.0 para la fecha del 2do trimestre. se logró la publicación de la invitación 1035-2022 "INVITACIÓN A PRESENTAR PROPUESTA PARA APOYO A PROYECTOS DE I+D+i EN RECOBRO MEJORADO DE HIDROCARBUROS – 2022" 1. Se realizó la apertura y cierre de la invitación 1035-2022.2. Se adelanta el proceso de evaluación de las propuestas después de la etapa de subsanación. Se espera que para el 3er trimestre se cuente con la lista de proyectos elegibles para contratación. </t>
  </si>
  <si>
    <t>En el segundo trimestre de la vigencia 2022, se alcanza el beneficio de 95 programas y/o proyectos, permitiendo el cumplimiento de la meta establecida para este período. Es importante tener en cuenta que este resultado se da gracias a los ejercicios de mapeo realizados en las áreas misionales, que han buscado disminuir los faltantes de este indicador en lo determinado en el Plan Nacional de Desarrollo. Su avance es de 78,68% frente a la meta de cuatrienio.
Se sugiere desde la Oficina Asesora de Planeación e Innovación Institucional, continuar con las estrategias implementadas, pues va en buen camino, en pro de cumplir con la meta del cuatrienio.</t>
  </si>
  <si>
    <t>Análisis del indicador
Con corte al segundo trimestre de 2022, se reporta el resultado obtenido en el indicador de nodos de diplomacia científica, donde se han fortalecido cinco de ellos: Brasil, Reino Unido, Corea, Estados Unidos y España, lo que evidencia que se ha superado la meta de tres que estaban planificados para el periodo, resultado que permite cumplir la meta esperada.
Las razones por las cuales se logra cumplir y superar la meta son las siguientes:
• Se realizó sensibilización e interlocución con los Embajadores de Brasil, Reino Unido, Corea Estados Unidos y España a través del desarrollo de las siguientes actividades:
- Foro Iberoamericano de diplomacia científica, que se realizó en febrero 28 de 2022.
- Reuniones celebradas entre la Canciller y el señor Ministro de Ciencia, Tecnología e Innovación.
- Reuniones efectuadas con el embajador del Reino Unido y la diáspora científica existente en ese país, en el marco de la visita de la misión de alto nivel del señor Ministro de Ciencia, Tecnología e Innovación.
- Reunión efectuada por el señor Ministro de Minciencias con el Embajador de Corea, Estados Unidos y España en el marco de las misiones de alto nivel en esos países.
- Publicación de la convocatoria de estancias postdoctorales de diplomacia científica para doctores colombianos en el extranjero No. 928-2022 en el mes de mayo de 2022 con el objeto de seleccionar doctores para realizar estancias de diplomacia científica en los países seleccionados.
• Se han elaborado propuestas de planes de trabajo, la cuáles serán sometidas a consideración de las respectivas Misiones Diplomáticas de Colombia en el exterior.
Con base en lo expuesto, se evidencia que no existe riesgo de incumplimiento.</t>
  </si>
  <si>
    <t>La Oficina Asesora de Planeación e Innovación Institucional revisa los análisis realizados por el área técnica, en la que se da cuenta de la gestión realizada y del cumplimiento de la meta trazada para el segundo trimestre del año 2022. Debido a lo anterior, no se realiza ningún tipo de recomendación o sugerencia por los resultados obtenidos.</t>
  </si>
  <si>
    <t>En el marco del Programa Colombia Bio, se cuenta con un aporte a la meta para un total de 61 proyectos. 
Los proyectos se derivan de la Convocatoria MAPBIO 2.0 de GGGI, Minciencias e iNNpulsa para acelerar proyectos de bioeconomía, la cual tuvo como objetivo apoyar técnicamente la viabilización comercial y/o escalamiento de proyectos que se encuentran en una fase adelantada “de última milla” en bioeconomía y de la Convocatoria fomento a la innovación y desarrollo tecnológico en las empresas–Senainnova "por la reactivación del país".</t>
  </si>
  <si>
    <t>Para el segundo trimestre del año 2022, el indicador de Nuevos bioproductos registrados por el Programa Colombia Bio alcanza un resultado de 61 bioproductos (92% de la meta de la vigencia) y un cumplimiento del 100% en cuanto a la meta de cuatrienio. Con estos resultados, desde la OAPII, no se presenta observación o sugerencia al respecto.</t>
  </si>
  <si>
    <t>Con corte al segundo trimestre se suscribieron los convenios especiales de cooperación Nº 022-2022 y 026-2022 y el Contrato Nº 227-2022. A continuación, se detalla la información:
• Convenio Nº 022-2022 ejecutado por el Instituto Humboldt: Este convenio tiene como objeto “Aunar esfuerzos técnicos, administrativos y financieros para llevar a cabo la “Expedición cientifica piloto a una BiodiverCiudad con enfoque de Bioeconomía” en el marco del objetivo estratégico “Diseñar e implementar la misión de Bioeconomía para promover el aprovechamiento sostenible de la biodiversidad” del Pilar de la Mega: Economía Bioproductiva establecido en Plan Estratégico Institucional 2021. En el marco de este convenio, se desarrollará un piloto de expedición científica para reconocer y generar información sobre la biodiversidad urbana, con un enfoque de bioeconomía, concentrado en dos grupos biológicos de interés para el país: aves y plantas útiles.
• Convenio Nº 026-2022 ejecutado por la Comisión Colombiana del Océano-CCO: Este convenio tiene como objeto “Aunar esfuerzos técnicos, administrativos y financieros para la
realización de dos (2) expediciones científicas: una (1) expedición Científica en la Reserva de Biosfera Seaflower – Isla Cayos de Quitasueno, y una segunda expedición en el Programa Pacifico en el Golfo de Tribugá, en el marco del Programa Colombia Bio”.
• Contrato Nº 227-2022 (Contratado desde Tecnalia) ejecutado por Negrita Films: este contrato tiene como objeto “Realizar una (1) expedición científica audiovisual: “Búsqueda del Jaguar y la Anaconda - Hato La Aurora”, en el Departamento del Casanare, con el fin de contribuir con el conocimiento sobre la biodiversidad del departamento del Casanare por medio de registros biológicos de la reserva (…)”.
En el marco de los procesos contractuales en mención se desarrollaron 4 expediciones científicas.
No obstante, tres proyectos se encuentran en trámite a saber:
• Biodiversidad de la Bahía Tukakas, Alta Guajira Colombiana, una frontera por descubrir.
• Fortalecimiento de las capacidades para el ecoturismo con dimensión científica en las islas de Providencia y Santa Catalina, Reserva de la Biosfera Seaflower.
• Expedición agrobiodiversidad en Montes de María
Al respecto, los dos primeros proyectos se les elaboró memorando para la contratación por recuperación contingente y cuentan con la revisión jurídica y financiera. No obstante, se encuentra en revisión el acta de la reunión en la que se indican las observaciones y subsanaciones, posteriormente, se presentará la solicitud de contratación ante el Comité de la Dirección de Inteligencia de Recursos de la CTeI.
El proyecto restante será contratado a través del administrador de proyectos (Tecnalia), se encuentra en trámite de elaboración el formato de solicitud.</t>
  </si>
  <si>
    <t>El programa de Colombia BIO para el segundo trimestre, alcanza 4 nuevas expediciones y un total de 26 en el período de cuatrienio, superando la meta planificada de 25 expediciones, con una ponderación del 100%.
El área técnica informa que para el tercer trimestre se tiene previsto el cumplimiento de las 7 expediciones del año 2022, por lo tanto, no se recomienda o se sugiere nada al respecto.</t>
  </si>
  <si>
    <t>Desde el mes de enero se tiene el cumplimiento de la meta establecida para la vigencia 2022. En el marco del Programa Colombia Bio, se continúa con el aporte de 1 expedición en Pacífico, al Golfo de Tribugá.  La fase de campo se realizará en los meses de septiembre y octubre de 2022, en dos turnos de diez (10) días de muestreo efectivos, para una operación total de veinticuatro (24) días.
Se realizaron dos mesas de trabajo con actores del Sistema Nacional de Ciencia, Tecnología e Innovación para la priorización de las líneas de investigación que serán implementadas en el Golfo, se realizaron coordinaciones intersectoriales previas en las cuales se están definiendo las líneas estratégicas de investigación, en articulación con comunidades y entidades regionales como el Instituto de Investigaciones Ambientales del Pacífico. En este sentido, en las mesas de trabajo se están definiendo las prioridades de investigación para aunar esfuerzos contribuir al plan de desarrollo de la región.</t>
  </si>
  <si>
    <t>Durante el segundo trimestre del 2022, se presentaron 101 proyectos para la convocatoria 913-2022 1er corte "Convocatoria para el registro de propuestas que accederán a los beneficios tributarios por inversión en proyectos de ciencia, tecnología e innovación año 2022", los resultados fueron publicados el día 30 de junio de 2022, 2 fueron rechazados por incumplimiento de requisitos, 19 no aprobados por puntaje inferior a 80 puntos y 80 aprobados. Los 80 proyectos aprobados se les otorgó cupo por valor de $202.734.431.326; adicionalmente, se otorgó un cupo por $414.063.838.636 correspondiente a 72 informes plurianuales de crédito fiscal y deducción más descuento. La sumatoria de plurianuales y 913 1er corte, es de $ 616.798.269.962. correspondiente al 29,37% del total del cupo aprobado para la vigencia 2022.</t>
  </si>
  <si>
    <t>Para este período ya se cuenta con un avance del 77% frente a la meta de cuatrienio y cumple con lo planificado para el segundo trimestre de 2022, por lo tanto, no se hace ninguna recomendación al respecto por parte de la OAPII</t>
  </si>
  <si>
    <t>Para el segundo trimestre del año 2022, se efectuó reunión entre OCyT y Minciencias donde se presentaron los resultados de las encuestas efectuadas a investigadores e Instituciones de Educación Superior para conocer los resultados. Una vez presentados, se recomendó al OCyT ponderar dichos resultados teniendo en cuenta por tipo de entidad, el número de investigadores que contestaron la encuesta de tal forma que, la cifra a obtener del "promedio" de horas que dedica un investigador para efectuar investigación tuviera un peso relevante sobre el total de encuetas efectuadas y así, el promedio general del cálculo de las horas destinadas para investigación tiempo completo fuera más real de acuerdo con el volumen de respuestas.
Como acciones a seguir se acordó que en julio se revisarán nuevamente los resultados ponderados con lo que ese espera tomar una decisión metodológica para su aplicación desde 2022 en adelante y donde se espera abordar los nuevos cálculos de los resultados de manera ponderada para tener una mejor distribución de las respuestas dadas especialmente por los investigadores. Así mismo se comenzará a evaluar las implicaciones que este resultado tendría para que desde la plataforma ScienTI se recoja esta información y poder actualizar estos cálculos cada vez que sea pertinente.</t>
  </si>
  <si>
    <t>Para el mes de junio el DANE reporta una inversión total en Investigación y Desarrollo de $2,6 billones en lo que respecta a 2021. Este valor desagregado por fuente de recursos muestra que el sector privado invirtió $1,5 Billones de pesos, el sector público invirtió $0,61 Billones y recursos de mixtos por $0,49 Billones. Es importante precisar que, este valor reportado por el DANE tiene fecha de corte 7 de junio y es un dato preliminar. Se espera finalizando agosto de 2022 el DANE cierre el proceso de medición de I+D 2021 para reportar el dato final. De otra parte, en lo concerniente a la medición de I+D del sector privado para el 2022, dicho proceso iniciará su medición en enero de 2023.
Se espera que en el segundo semestre el DANE reporte el dato del la Inversión en I+D del sector privado como porcentaje del PIB con el cual cerrariamos el 2021, así como, las estrategias a seguir para el reporte del año 2022</t>
  </si>
  <si>
    <t>Se recomienda enviar un oficio al DNP para trasladar la responsabilidad de efectuar el seguimiento y reporte de este indicador al DANE toda vez que desde el presente año el DANE es la entidad oficial que adelanta esta medición a nivel país.</t>
  </si>
  <si>
    <t>La convocatoria para apoyar la creación y fortalecimiento de empresas de base tecnológica (incluidas las Spin Off) dio apertura el 15 de marzo y el cierre se realizo el 24 de abril de 2022..A la convocatoria se presentaron 54 propuestas, las cuales, luego de un proceso de evaluacion dio como resultado 12 propuestas elegibles. El listado definitivo de propuestas fue publicado el 31 de mayo de 2022. La segunda corte de la convocatoria abrio el 25 de mayo, con esta corte quedaron elegibles 6 propuestas. De esta manera se da cumplimiento total con la meta de 18. Con este mecanismo se apoyan 18 propuestas que derivaran en el cumplimiento de los 18 acuerdos de transferencia de tecnología para el 2022.</t>
  </si>
  <si>
    <t>Para el indicador de "Acuerdos de transferencia de tecnología o conocimiento apoyados por Colciencias", se tenía una meta a segundo trimestre de 18 acuerdos, los cuales se cumplieron a cabalidad, permitiendo igualmente, el cumplimiento de la meta de cuatrienio con 67.
De acuerdo a lo anterior, no se realiza ninguna recomendación, pues el área técnica alcanza su propósito frente a este indicador.</t>
  </si>
  <si>
    <t>Para el encuentro nacional se tuvo un total de 53 asistentes, entre empresarios y representantes de las cámaras de comercio de Santa Marta, Barranquilla, Cartagena, Tumaco, Pasto, Ibagué y eje cafetero. 
Cúcuta: Se sostuvo reunión con la Organización de Estados Iberoamericanos donde se socializó la estrategia de Pactos por la Innovación en Norte de Santander.  Para el programa de aceleración de proyectos de I+D+i se realizaron visitas a las empresas beneficiarias.  Para el programa de innovación abierta se realizó comité correspondiente al 50% de avance del programa donde se presentaron los avances, logros y estatus de cada una de las 23 empresas beneficiarias.  Para el programa talleres de innovación se socializó el programa en las mesas clúster de la construcción y turismo, invitando a la activa participación a los nuevos firmantes de la estrategia. Se realizó comité final de COLINNOVA 2020. Para el programa COLINNOVA 2022 se conformaron las alianzas de construcción Moda y Turismo.
Eje cafetero: para el beneficio de COLINNOVA se realizó entrega final del prototipo de la alianza 10 (Caldas - SES) y 11 (Dosquebradas) de manera presencial, se presentó ejecución física y financiera al 100%. 
Ibagué: Para el programa de sistemas de innovación empresarial avanzan los talleres de manera normal. Para el programa de comunidad de innovación ya se tiene el contrato de la entidad acompañante, se amplió el plazo de inscripción de las empresas beneficiarias al 8 de julio.
Cali: Para el programa COLINNOVA se diseñaron los TDR de financiamiento.
Confecámaras: Evento de lanzamiento Pactos por la Innovación- beneficio COL- INNOVA 2022. 15 prototipos funcionales resultados del desarrollo de los proyectos de Innovación colaborativa ejecutados. Se reporta un porcentaje de avance global del 72%.
Barranquilla: para el programa de aceleración se realiza Seguimiento a la entidad asesora Doceprojekto para que brinde acompañamiento en la formulación del proyecto de la empresa Trading Group y asesorías a la empresa E2 quien radicó ante la convocatoria de beneficios tributarios del 2021. Para el programa de innovación abierta se lleva a cabo mesas de trabajo entre la empresa Liteyca de Colombia, el solver Icubo y la entidad asesora Inventta.
Bucaramanga: Para el programa de sistemas de innovación finalizó la implementación de los proyectos de innovación con las empresas que recibieron cofinanciación por su desempeño en el marco del programa.  Se realizó para el programa de jóvenes investigadores e innovadores la reunión de cierre con 5 de los 6 jóvenes.
Santa Marta: Para el programa de prototipado se realizó la Aprobación términos y condiciones - Selección de proyectos. Dentro del Kit de Innovación de la estrategia de Pactos por la Innovación Magdalena, se realizó el taller virtual, "Creación de Productos y Servicios Innovadores".
Buenaventura: Se realiza documento de invitación a los talleres de gestión de la innovación a realizar, se comparte información de Tdrs y anexos con las Cámara de comercios aliadas y empresas participantes del programa de prototipado.
Finalmente, hasta la fecha se han obtenido un total de 642 firmantes para el 2022, con 100 en el mes de enero, 187 en el mes de febrero, 126 en el mes de marzo, 91 en abril, 111 en mayo y 27 en junio.</t>
  </si>
  <si>
    <t>El indicador de "Organizaciones articuladas en los pactos por la innovación" tenía una meta de 600 para segundo trimestre y el área técnica alcanza un avance de 642, evidenciando un esfuerzo importante para la consecución de la meta de cuatrienio planeada. Respecto a dicha meta, se tiene una ponderación del 85,21 %. Gracias a estos resultados, no se requiere una recomendación o sugerencia.</t>
  </si>
  <si>
    <t>"De acuerdo con el reporte formal que realiza la SIC en su página oficial (https://drive.google.com/file/d/1QPzTd3Jl6QEa7SJ0gQAT66bz47uneUAs/view ), se reporta que para lo corrido del año 2022, primer trimestre (enero a junio) se han radicado un total de 801 solicitudes de patente (730 solicitudes de invención y 71 solicitudes de modelo de utilidad) ante dicha Entidad.
A continuación, se muestra la distribución por departamento de radicación de patente a nivel nacional:
Etiquetas de filaSuma de No. De solicitudes: Antioquia 122; Atlántico 64; Bogotá 222; Bolivar 4; Boyacá 24; Caldas 36; Caquetá 8; Casanare 13; Cauca 14; Cesar 13; Chocó 1; Córdoba 2; Cundinamarca 35; Huila 15; La Guajira 17; Magdalena 2; Meta 3; Nariño 4; Norte de Santander 18; Norte_De_Santander 1; Putumayo 1; Quindío 23; Risaralda 22; Santander 46; Sucre 14; Tolima 10; Valle_Del_Cauca 67; Total general 801.
Lo anterior evidencia que el 28% de las radicaciones de patente se encuentra focalizado en Bogotá D.C, seguido por Antioquia con el 15%, Valle del Cauca y Atlántico con el 8% cada uno, y Santander con el 6% siendo estos los departamentos que lideran la radicación de patente con el 65% de territorio nacional.
El presente reporte se realiza teniendo en cuenta el periodo de espera que le toma a la Superintendencia de Industria y Comercio - SIC realizar la consolidación de la información recaudada a nivel nacional de estas solicitudes de patente, de tal manera que el rezago presentado hasta el momento queda solventado con esta presentación de reporte, con el soporte formal que genera la SIC.”
Frente al convenio 417-2021, suscrito con la Corporación Tecnnova Universidad Empresa Estado UEE, en representación de la Joinn Red Colombiana de OTRI, se realizó la adición No. 2 al cual se asignaron recursos por PGN 2022 por un valor de $8 mil millones con la meta de 550 nuevas solicitudes de patentes. La “Convocatoria nacional para fomentar la protección por patente de resultados de I+D+i que promuevan la potenciación económica del sector empresarial” que dio apertura el 29 de octubre de 2021 y cerró el 28 de abril del 2022, se recibieron 1145 postulantes y se beneficiarios 697con invenciones efectivamente radicadas.
Así mismo se dio apertura a la “convocatoria nacional para fomentar la protección por patente de resultados de I+D+i que promuevan la potenciación económica del sector empresarial - 2022” el pasado 24 de mayo y la cual tuvo dos cohortes, la primera cerró el 24 de junio de 2022 y la otra se cierra el 22 de julio de 2022. Con esta convocatoria se espera apoyar 292 Solicitudes de patentes presentadas por residentes en Oficina Nacional.</t>
  </si>
  <si>
    <t>Gracias al esfuerzo realizado desde el área técnica, se alcanza el 100% de la meta de cuatrienio en este segundo trimestre de la vigencia. Es importante expresar el reconocimiento de la gestión, pues este indicador tenía un riesgo de incumplimiento y hoy es un resultado valioso para el país.
No se generan observaciones con los resultados, ya que se está buscando compensar los rezagos de años anteriores.</t>
  </si>
  <si>
    <t xml:space="preserve">	
Después de los ajustes solicitados por el Ministerio de Hacienda y Crédito Público, se entregaron nuevamente los documentos:
1 Oficio de solicitud CONPES DIE 02032022.
2. Oficio de solicitud de aval fiscal y La Justificación Técnica.
Para hacer esta solicitud, se adjunta radicado.
A la fecha de hoy el Ministerio se encuentra a la espera de respuesta por parte del CONFIS de la solicitud de Aval Fiscal. En consecuencia a lo anteriormente mencionado, se solicitó a la OAPII ampliar el plazo hasta el 31 diciembre del 2022 La meta para entrega del documento quedaría para último trimestre del año 2022. Se adjunta formatos solicitud ajuste..</t>
  </si>
  <si>
    <t>El programa estratégico de diseño y evaluación de la política pública presenta el avance cualitativo de forma clara y en donde se evidencia todos los logros conseguidos en este trimestre, orientado al cumplimiento de las metas de los dos objetivos asociados a este proceso. Basado en lo anterior, la Oficina Asesora de Planeación e Innovación Institucional invita al área técnica a continuar con el seguimiento y monitoreo que garanticen el cumplimiento de lo planificadon en la vigencia 2022.</t>
  </si>
  <si>
    <t>Con corte 30 de junio de 2022 el seguimiento al indicador del Objetivo Estratégico “Fomentar un Minciencias Integro, Efectivo e Innovador (IE+i) evidencia un avance del 80.61% frente a una meta esperada del 680.61, resultado que permite un cumplimiento del 100% frente a la meta planificada para el II trimestre de la vigencia. Se observa una tendencia ascendente, la cual es coherente también con la tendencia esperada y evidencia mejora del indicador. Este resultado positivo es gracias a los esfuerzos que cada área responsable viene desarrollando, en procura del cumplimiento de los lineamientos establecidos en materia de Transparencia, Gobierno Digital, Racionalización de Trámites y Optimización de procedimientos internos. Con respecto a los resultados de cada componente, se registra lo siguiente: 
(PP-22) Cumplimiento de los requisitos priorizados de Gobierno Digital en Minciencias - ATM
Durante el segundo trimestre de la vigencia 2022, los requisitos asociados a la estrategia de Gobierno Digital en la vigencia 2022, logran un cumplimiento del 95%, resultado que se obtiene con el cumplimiento de (146) de los (153) requisitos aplicables para el primer trimestre de la vigencia 2022. En este sentido se evidencian (5) requisitos no cumplidos y (2) requisitos con un cumplimiento parcial, resultado que refleja el avance importante de la estrategia durante este periodo de reporte.
Pendientes:
Oficina de Tecnología y Sistemas de Información - OTSI y Oficina Asesora de Planeación e Innovación Institucional. El segundo semestre de la vigencia se avanzarán en los requisitos pendientes por cumplir en la medida que se puedan consolidar la interoperabilidad de las plataformas tecnológicas.
(PP-22) Cumplimiento de los requisitos priorizados de transparencia en Minciencias - ATM
Para el cierre del segundo trimestre de 2022 el Componente de Transparencia en el Ministerio de Ciencia, Tecnología e Innovación muestra un 99,40 % de cumplimiento, resultado que se obtiene con la implementación y mantenimiento de 332 requisitos de los 334 planificados. Se evidencia que los siguientes programas lograron mantener el cumplimiento de los requisitos a cargo:
1.“Pacto por un direccionamiento estratégico que genere valor público” con 107 requisitos a cargo de la Oficina Asesora de Planeación e Innovación Institucional.
2.“Apoyo jurídico eficiente” con 02 requisitos a cargo de la Oficina Asesora Jurídica
3.Comunicación estratégica con 23 requisitos a cargo de la Oficina Asesora de Comunicaciones
4.“Apoyo contractual y de direccionamiento y control administrativo eficiente” con 78 requisitos a cargo de la Secretaria General
5.“Gestión para un talento humano íntegro, efectivo e innovador” con 69 requisitos a cargo de la Dirección de Talento Humano.
6.“Fortalecimiento del enfoque hacia la prevención y el autocontrol” con 8 requisitos a cargo de la Oficina de Control Interno.
7.“Cultura y comunicación de cara al ciudadano” con 31 requisitos a cargo de la Oficina de Atención al Ciudadano y Secretaria General
8.“Por una gestión administrativa y financiera eficiente e innovadora” con 3 requisitos a cargo de la Dirección Administrativa y Financiera
9.“Gobierno y Gestión de TIC para la CTeI” con dos requisitos a cargo de la Oficina de Tecnología y Sistemas de Información
Frente a los requisitos pendientes de implementar se registra el siguiente estado:
Requisitos con cumplimiento parcial: se tienen 2 requisitos con cumplimiento parcial a cargo de la siguiente área: Gestión Documental – DAF con el indicador “(PV-22) Cumplimiento de los requisitos priorizados de transparencia en Minciencias - ATM - Transformando la Gestión Documental”. Estos requisitos se relacionan a continuación:
1.'Cuadro de Clasificación Documental - CCD vigente publicado en la sección de transparencia de la página web de la Entidad
2.'Tablas de Retención Documental - TRD vigentes publicadas en la sección de transparencia de la página web de la Entidad
Es importante aclarar, que las actividades previstas para la presente vigencia se encuentran relacionadas con las establecidas por las variables de GEL-ITEP, sin embargo, es conveniente precisar que dado el cambio de la entidad a Ministerio, se deben efectuar la actualización de las Tablas de Retención Documental, lo que implica la aprobación al interior de la entidad y someterlas al proceso de convalidación ante el AGN.
(PP-22) Cumplimiento en la estandarización de trámites y servicios para la transformación digital hacia un Estado Abierto - Pacto por un direccionamiento estratégico que genere valor público
Durante el segundo trimestre se logra un avance del 40% frente a 40% esperado para el trimestre. Dentro de los avances que se ejecutaron durante el segundo trimestre se encuentran:
Formalización del requerimiento de transformación del producto de software.
Análisis, definición de alcance, estimación y verificación de esfuerzos para la construcción de las mejoras el producto de software.
Documento de diseño con la descripción de los ajustes a desarrollar en el módulo de beneficios tributarios.
Tanto el nuevo Micrositio como el nuevo Repositorio Institucional están en proceso de salida a producción luego de actualizar Manual de Micrositio del CENDOC y Procesos y Procedimientos. Así como de haber sido presentado y aprobado el Manual del Micrositio del CENDOC al director Nelson Calderón. Este documento ya se encuentra disponible en el sistema GINA y permitió enviar solicitud a Mesa de Servicios (94528) para lanzar tanto el Micrositio como el Repositorio del CENDOC, se espera el lanzamiento esté el 01 de julio del 2022.
(PP-22) Cumplimiento en la estandarización de trámites y servicios
 Se obtiene un 42.3 con respecto al 40 esperado, evidenciando cumplimiento. Dentro de los principales avances se tienen: 
Revisión y actualización del Procedimiento Elaboración y trámite de adendas de condiciones de mecanismos de operación.
Autoevaluación de los requisitos de la NTCPE, avance en las documentación del flujo de trabajo y actualización del plan de trabajo para la implementación de la NTCPE 1000:2020 para la operación estadística actores reconocidos. 
Se revisan y se envían comentarios para ajustes de los siguientes documentos: Ficha metodológica, Plan General y Documento metodológico para la certificación de la operación estadística.
 Guía de Difusión
Procedimiento de contratación directa de prestación de servicios profesionales y apoyo a la gestión A206PR05
Optimización del formato de serguimiento a los riesgos de corrupción.
Revisión y depuración  del contenido del Manual de Servicio al Ciudadano, que permita crear los procedimietnos de evaluación de la satisfacción y PQRSD sin duplicar contenidos. 
Nuevo formato de evaluación de la satisfacción.
Procedimiento Evaluación de la satisfacción.</t>
  </si>
  <si>
    <t>El indicador de Índice ATM presenta un avance del 80,61%  en segundo trimestre, cumpliendo así con lo planificado para dicho período. Teniendo en cuenta lo anterior, no se hace necesario realizar recomendación o sugerencia, debido a su buen comportamiento.</t>
  </si>
  <si>
    <t>Despacho del Ministerio</t>
  </si>
  <si>
    <t>Dirección de Ciencia
Dirección de Desarrollo Tecnológico e Innovación</t>
  </si>
  <si>
    <t>Dirección de Vocaciones y Formación</t>
  </si>
  <si>
    <t>Dirección de Capacidades y Apropiación del Conocimiento</t>
  </si>
  <si>
    <t>Dirección de Ciencia</t>
  </si>
  <si>
    <t>Dirección de Desarrollo Tecnológico e Innovación</t>
  </si>
  <si>
    <t>Oficina Asesora de Planeación e Innovación Institucional, Dirección Administrativa y Financiera, Secretaría General, Oficina de Control Interno, Oficina Asesora de Comunicaciones, Oficina de Tecnologías de Información.</t>
  </si>
  <si>
    <t>11 de agosto de 2022</t>
  </si>
  <si>
    <t>Se realiza el cambio a la columna de Área Responsable de acuerdo con el Decreto 1449 del 3 de agosto de 2022 "Por el cual se  adopta la estructura del Ministerio de Ciencia, Tecnología e Innovación y se dictan otras disposiciones.</t>
  </si>
  <si>
    <t>Decreto 1449 de 2022 del 3 de agosto de 2022</t>
  </si>
  <si>
    <t>AVANCE 2022 (II TRIM)</t>
  </si>
  <si>
    <r>
      <t xml:space="preserve">MINISTERIO DE CIENCIA, TECNOLOGÍA E INNOVACIÓN
PLAN ESTRATÉGICO INSTITUCIONAL 2019-2022
</t>
    </r>
    <r>
      <rPr>
        <b/>
        <sz val="22"/>
        <color theme="1"/>
        <rFont val="Arial"/>
        <family val="2"/>
      </rPr>
      <t>Seguimiento con corte a 30-06-2022</t>
    </r>
  </si>
  <si>
    <t>Se dio cumplimiento a la meta anual pero aún no se da cumplimiento a la meta del cuatrenio.</t>
  </si>
  <si>
    <t>Se cierra el indicador con el cumplimiento del 120% en la meta establecida del cuatrenio.
JUSTIFICADO</t>
  </si>
  <si>
    <t xml:space="preserve">Se da cumplimiento de meta para el año 2022  del 150% y para el cuatrenio de 112,25%
</t>
  </si>
  <si>
    <t>No se dio cumplimiento con la meta establecida en segundo trimestre
Meta: 200 
Resultado: 31
SE DEBEN LEVANTAR ACCIONES DE MEJORA PARA DAR CUMPLIMIENTO A LA META ESTABLECIDA</t>
  </si>
  <si>
    <t>No se dio cumplimiento con la meta establecida en segundo trimestre, sin embargo ya se dio cumplimiento a la meta del cuatrenio
Meta: 7
Resultado: 4
Conforme con lo comunicado por la OAPII y el area, se espera ver resultados para el tercer y cuarto trimestre de 2022</t>
  </si>
  <si>
    <t>No se dio cumplimiento con la meta establecida en segundo trimestre
Meta: 17
Resultado: 0
Conforme con lo comunicado por la OAPII y el area, se espera ver resultados para el tercer y cuarto trimestre de 2022</t>
  </si>
  <si>
    <t>No se dio cumplimiento con la meta establecida en segundo trimestre
Meta: 3,065
Resultado: 1,770
Conforme con lo comunicado por la OAPII y el area, se espera ver resultados para el tercer y cuarto trimestre de 2022</t>
  </si>
  <si>
    <t>Se supero la meta anual (550)  y la del cuatrenio (2100)  ejecutando 801 y 2155 respectivamente, con un porcentaje de cumplimiento del 102,6%</t>
  </si>
  <si>
    <t xml:space="preserve">No se ha cumplido con la meta establecida para la vigencia 2021  ni 2022
Sin embargo se precisa que se evidencia un avance en el 1,01% para el segundo trimestre
</t>
  </si>
  <si>
    <t>No se ha avanzado con la meta establecida
Conforme a lo indicado por la OAPII, se espera ver resultado en el tercer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</si>
</sst>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_-;\-* #,##0_-;_-* &quot;-&quot;??_-;_-@_-"/>
    <numFmt numFmtId="165" formatCode="_-&quot;$&quot;* #,##0_-;\-&quot;$&quot;* #,##0_-;_-&quot;$&quot;* &quot;-&quot;????_-;_-@_-"/>
    <numFmt numFmtId="166" formatCode="&quot;$&quot;#,##0.00"/>
    <numFmt numFmtId="167" formatCode="0.0%"/>
    <numFmt numFmtId="168" formatCode="0.000%"/>
    <numFmt numFmtId="169" formatCode="0.0"/>
    <numFmt numFmtId="170" formatCode="_-* #,##0.0_-;\-* #,##0.0_-;_-* &quot;-&quot;??_-;_-@_-"/>
    <numFmt numFmtId="171" formatCode="[$-240A]d&quot; de &quot;mmmm&quot; de &quot;yyyy;@"/>
    <numFmt numFmtId="172" formatCode="#,##0_ ;\-#,##0\ "/>
  </numFmts>
  <fonts count="47" x14ac:knownFonts="1">
    <font>
      <sz val="11"/>
      <color theme="1"/>
      <name val="Calibri"/>
      <family val="2"/>
      <scheme val="minor"/>
    </font>
    <font>
      <sz val="11"/>
      <color theme="1"/>
      <name val="Calibri"/>
      <family val="2"/>
      <scheme val="minor"/>
    </font>
    <font>
      <sz val="12"/>
      <color theme="1"/>
      <name val="Segoe UI"/>
      <family val="2"/>
    </font>
    <font>
      <b/>
      <sz val="14"/>
      <color theme="1"/>
      <name val="Segoe UI"/>
      <family val="2"/>
    </font>
    <font>
      <b/>
      <sz val="12"/>
      <color theme="1"/>
      <name val="Segoe UI"/>
      <family val="2"/>
    </font>
    <font>
      <sz val="12"/>
      <name val="Segoe UI"/>
      <family val="2"/>
    </font>
    <font>
      <b/>
      <sz val="12"/>
      <name val="Segoe UI"/>
      <family val="2"/>
    </font>
    <font>
      <b/>
      <sz val="16"/>
      <color theme="0"/>
      <name val="Segoe UI"/>
      <family val="2"/>
    </font>
    <font>
      <b/>
      <sz val="12"/>
      <color theme="0"/>
      <name val="Segoe UI"/>
      <family val="2"/>
    </font>
    <font>
      <b/>
      <sz val="11"/>
      <name val="Segoe UI"/>
      <family val="2"/>
    </font>
    <font>
      <sz val="12"/>
      <color rgb="FFFF0000"/>
      <name val="Segoe UI"/>
      <family val="2"/>
    </font>
    <font>
      <u/>
      <sz val="11"/>
      <color theme="10"/>
      <name val="Calibri"/>
      <family val="2"/>
      <scheme val="minor"/>
    </font>
    <font>
      <u/>
      <sz val="11"/>
      <color theme="11"/>
      <name val="Calibri"/>
      <family val="2"/>
      <scheme val="minor"/>
    </font>
    <font>
      <sz val="11"/>
      <color theme="1"/>
      <name val="Segoe UI"/>
      <family val="2"/>
    </font>
    <font>
      <b/>
      <sz val="14"/>
      <color theme="1"/>
      <name val="Arial Narrow"/>
      <family val="2"/>
    </font>
    <font>
      <sz val="12"/>
      <name val="Arial Narrow"/>
      <family val="2"/>
    </font>
    <font>
      <sz val="11"/>
      <name val="Arial Narrow"/>
      <family val="2"/>
    </font>
    <font>
      <sz val="11"/>
      <color theme="1"/>
      <name val="Arial Narrow"/>
      <family val="2"/>
    </font>
    <font>
      <b/>
      <sz val="16"/>
      <name val="Arial"/>
      <family val="2"/>
    </font>
    <font>
      <b/>
      <sz val="14"/>
      <color indexed="9"/>
      <name val="Arial"/>
      <family val="2"/>
    </font>
    <font>
      <b/>
      <sz val="12"/>
      <color indexed="9"/>
      <name val="Arial"/>
      <family val="2"/>
    </font>
    <font>
      <sz val="10"/>
      <color theme="1"/>
      <name val="Segoe UI"/>
      <family val="2"/>
    </font>
    <font>
      <sz val="12"/>
      <color theme="1"/>
      <name val="Segoe UI"/>
      <family val="2"/>
    </font>
    <font>
      <sz val="10"/>
      <color theme="1"/>
      <name val="Arial Narrow"/>
      <family val="2"/>
    </font>
    <font>
      <sz val="10"/>
      <name val="Arial Narrow"/>
      <family val="2"/>
    </font>
    <font>
      <sz val="14"/>
      <name val="Arial Narrow"/>
      <family val="2"/>
    </font>
    <font>
      <b/>
      <sz val="14"/>
      <color theme="0"/>
      <name val="Arial Narrow"/>
      <family val="2"/>
    </font>
    <font>
      <b/>
      <sz val="11"/>
      <color theme="0"/>
      <name val="Arial Narrow"/>
      <family val="2"/>
    </font>
    <font>
      <b/>
      <sz val="10"/>
      <color theme="1"/>
      <name val="Arial Narrow"/>
      <family val="2"/>
    </font>
    <font>
      <b/>
      <sz val="11"/>
      <color theme="1"/>
      <name val="Segoe UI"/>
      <family val="2"/>
    </font>
    <font>
      <b/>
      <sz val="16"/>
      <color theme="1"/>
      <name val="Arial"/>
      <family val="2"/>
    </font>
    <font>
      <b/>
      <sz val="22"/>
      <color theme="1"/>
      <name val="Arial"/>
      <family val="2"/>
    </font>
    <font>
      <sz val="12"/>
      <color theme="1"/>
      <name val="Arial Narrow"/>
      <family val="2"/>
    </font>
    <font>
      <sz val="16"/>
      <color theme="0"/>
      <name val="Arial Narrow"/>
      <family val="2"/>
    </font>
    <font>
      <sz val="12"/>
      <color theme="0"/>
      <name val="Arial Narrow"/>
      <family val="2"/>
    </font>
    <font>
      <b/>
      <sz val="11"/>
      <name val="Arial Narrow"/>
      <family val="2"/>
    </font>
    <font>
      <b/>
      <sz val="11"/>
      <name val="Calibri"/>
      <family val="2"/>
      <scheme val="minor"/>
    </font>
    <font>
      <sz val="16"/>
      <name val="Arial Narrow"/>
      <family val="2"/>
    </font>
    <font>
      <sz val="18"/>
      <color theme="0"/>
      <name val="Arial Narrow"/>
      <family val="2"/>
    </font>
    <font>
      <sz val="11"/>
      <color theme="0"/>
      <name val="Arial Narrow"/>
      <family val="2"/>
    </font>
    <font>
      <b/>
      <sz val="16"/>
      <name val="Arial Narrow"/>
      <family val="2"/>
    </font>
    <font>
      <sz val="10"/>
      <color rgb="FF0000FF"/>
      <name val="Arial Narrow"/>
      <family val="2"/>
    </font>
    <font>
      <sz val="16"/>
      <name val="Calibri"/>
      <family val="2"/>
      <scheme val="minor"/>
    </font>
    <font>
      <b/>
      <sz val="16"/>
      <name val="Calibri"/>
      <family val="2"/>
      <scheme val="minor"/>
    </font>
    <font>
      <b/>
      <sz val="14"/>
      <name val="Calibri"/>
      <family val="2"/>
      <scheme val="minor"/>
    </font>
    <font>
      <sz val="10.5"/>
      <name val="Arial Narrow"/>
      <family val="2"/>
    </font>
    <font>
      <sz val="12"/>
      <color rgb="FFFF0000"/>
      <name val="Calibri"/>
      <family val="2"/>
      <scheme val="minor"/>
    </font>
  </fonts>
  <fills count="19">
    <fill>
      <patternFill patternType="none"/>
    </fill>
    <fill>
      <patternFill patternType="gray125"/>
    </fill>
    <fill>
      <patternFill patternType="solid">
        <fgColor theme="0"/>
        <bgColor indexed="64"/>
      </patternFill>
    </fill>
    <fill>
      <patternFill patternType="solid">
        <fgColor rgb="FF00919B"/>
        <bgColor indexed="64"/>
      </patternFill>
    </fill>
    <fill>
      <patternFill patternType="solid">
        <fgColor rgb="FFC4BD97"/>
        <bgColor rgb="FF000000"/>
      </patternFill>
    </fill>
    <fill>
      <patternFill patternType="solid">
        <fgColor rgb="FF3772FF"/>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C00000"/>
        <bgColor indexed="64"/>
      </patternFill>
    </fill>
    <fill>
      <patternFill patternType="solid">
        <fgColor theme="0" tint="-0.34998626667073579"/>
        <bgColor indexed="64"/>
      </patternFill>
    </fill>
    <fill>
      <patternFill patternType="solid">
        <fgColor rgb="FF0070C0"/>
        <bgColor indexed="64"/>
      </patternFill>
    </fill>
    <fill>
      <patternFill patternType="solid">
        <fgColor rgb="FF3466CC"/>
        <bgColor indexed="64"/>
      </patternFill>
    </fill>
    <fill>
      <patternFill patternType="solid">
        <fgColor rgb="FFE2ECFD"/>
        <bgColor rgb="FF000000"/>
      </patternFill>
    </fill>
    <fill>
      <patternFill patternType="solid">
        <fgColor theme="9" tint="0.7999816888943144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5" tint="0.79998168889431442"/>
        <bgColor indexed="64"/>
      </patternFill>
    </fill>
  </fills>
  <borders count="64">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bottom style="medium">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diagonal/>
    </border>
    <border>
      <left style="medium">
        <color indexed="64"/>
      </left>
      <right style="hair">
        <color indexed="64"/>
      </right>
      <top/>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top style="medium">
        <color indexed="64"/>
      </top>
      <bottom/>
      <diagonal/>
    </border>
    <border>
      <left style="hair">
        <color indexed="64"/>
      </left>
      <right/>
      <top/>
      <bottom/>
      <diagonal/>
    </border>
    <border>
      <left/>
      <right style="hair">
        <color indexed="64"/>
      </right>
      <top style="medium">
        <color indexed="64"/>
      </top>
      <bottom/>
      <diagonal/>
    </border>
    <border>
      <left/>
      <right style="hair">
        <color indexed="64"/>
      </right>
      <top/>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style="medium">
        <color indexed="64"/>
      </left>
      <right style="medium">
        <color indexed="64"/>
      </right>
      <top/>
      <bottom/>
      <diagonal/>
    </border>
    <border>
      <left style="hair">
        <color indexed="64"/>
      </left>
      <right style="medium">
        <color indexed="64"/>
      </right>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style="hair">
        <color indexed="64"/>
      </right>
      <top style="medium">
        <color indexed="64"/>
      </top>
      <bottom style="hair">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auto="1"/>
      </right>
      <top style="medium">
        <color auto="1"/>
      </top>
      <bottom/>
      <diagonal/>
    </border>
    <border>
      <left/>
      <right style="medium">
        <color indexed="64"/>
      </right>
      <top/>
      <bottom/>
      <diagonal/>
    </border>
    <border>
      <left/>
      <right style="medium">
        <color auto="1"/>
      </right>
      <top/>
      <bottom style="medium">
        <color auto="1"/>
      </bottom>
      <diagonal/>
    </border>
    <border>
      <left style="hair">
        <color indexed="64"/>
      </left>
      <right/>
      <top/>
      <bottom style="hair">
        <color indexed="64"/>
      </bottom>
      <diagonal/>
    </border>
    <border>
      <left style="hair">
        <color indexed="64"/>
      </left>
      <right/>
      <top style="medium">
        <color indexed="64"/>
      </top>
      <bottom style="hair">
        <color indexed="64"/>
      </bottom>
      <diagonal/>
    </border>
    <border>
      <left/>
      <right/>
      <top style="hair">
        <color theme="0" tint="-0.499984740745262"/>
      </top>
      <bottom/>
      <diagonal/>
    </border>
    <border>
      <left style="hair">
        <color theme="0" tint="-0.34998626667073579"/>
      </left>
      <right style="hair">
        <color theme="0" tint="-0.34998626667073579"/>
      </right>
      <top style="hair">
        <color theme="0" tint="-0.34998626667073579"/>
      </top>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s>
  <cellStyleXfs count="94">
    <xf numFmtId="0" fontId="0" fillId="0" borderId="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559">
    <xf numFmtId="0" fontId="0" fillId="0" borderId="0" xfId="0"/>
    <xf numFmtId="0" fontId="2" fillId="2" borderId="0" xfId="0" applyFont="1" applyFill="1"/>
    <xf numFmtId="0" fontId="5" fillId="2" borderId="0" xfId="0" applyFont="1" applyFill="1"/>
    <xf numFmtId="0" fontId="6" fillId="2" borderId="0" xfId="0" applyFont="1" applyFill="1" applyAlignment="1">
      <alignment horizontal="center" vertical="center"/>
    </xf>
    <xf numFmtId="0" fontId="6" fillId="0" borderId="0" xfId="0" applyFont="1" applyAlignment="1">
      <alignment horizontal="center" vertical="center"/>
    </xf>
    <xf numFmtId="0" fontId="7" fillId="3" borderId="7" xfId="0" applyFont="1" applyFill="1" applyBorder="1" applyAlignment="1">
      <alignment vertical="center"/>
    </xf>
    <xf numFmtId="164" fontId="2" fillId="2" borderId="0" xfId="0" applyNumberFormat="1" applyFont="1" applyFill="1" applyAlignment="1">
      <alignment wrapText="1"/>
    </xf>
    <xf numFmtId="0" fontId="2" fillId="2" borderId="0" xfId="0" applyFont="1" applyFill="1" applyAlignment="1">
      <alignment vertical="center" wrapText="1"/>
    </xf>
    <xf numFmtId="0" fontId="2" fillId="2" borderId="0" xfId="0" applyFont="1" applyFill="1" applyAlignment="1">
      <alignment horizontal="left" vertical="center" wrapText="1"/>
    </xf>
    <xf numFmtId="0" fontId="2" fillId="2" borderId="0" xfId="0" applyFont="1" applyFill="1" applyAlignment="1">
      <alignment horizontal="center" vertical="center" wrapText="1"/>
    </xf>
    <xf numFmtId="164" fontId="2" fillId="0" borderId="0" xfId="1" applyNumberFormat="1" applyFont="1" applyFill="1" applyBorder="1" applyAlignment="1">
      <alignment horizontal="center" vertical="center" wrapText="1"/>
    </xf>
    <xf numFmtId="164" fontId="2" fillId="2" borderId="0" xfId="1" applyNumberFormat="1" applyFont="1" applyFill="1" applyBorder="1" applyAlignment="1">
      <alignment horizontal="center" vertical="center" wrapText="1"/>
    </xf>
    <xf numFmtId="0" fontId="2" fillId="2" borderId="0" xfId="0" applyFont="1" applyFill="1" applyAlignment="1">
      <alignment horizontal="center" vertical="center"/>
    </xf>
    <xf numFmtId="0" fontId="2" fillId="0" borderId="0" xfId="0" applyFont="1" applyAlignment="1">
      <alignment horizontal="center" vertical="center"/>
    </xf>
    <xf numFmtId="0" fontId="2" fillId="2" borderId="0" xfId="0" applyFont="1" applyFill="1" applyAlignment="1">
      <alignment horizontal="center"/>
    </xf>
    <xf numFmtId="0" fontId="5" fillId="0" borderId="3" xfId="0" applyFont="1" applyBorder="1" applyAlignment="1">
      <alignment horizontal="center" vertical="center" wrapText="1"/>
    </xf>
    <xf numFmtId="0" fontId="5" fillId="0" borderId="3" xfId="0" quotePrefix="1" applyFont="1" applyBorder="1" applyAlignment="1">
      <alignment horizontal="center" vertical="center" wrapText="1"/>
    </xf>
    <xf numFmtId="9" fontId="5" fillId="0" borderId="3" xfId="0" applyNumberFormat="1" applyFont="1" applyBorder="1" applyAlignment="1">
      <alignment horizontal="center" vertical="center" wrapText="1"/>
    </xf>
    <xf numFmtId="3" fontId="2" fillId="0" borderId="3" xfId="0" applyNumberFormat="1" applyFont="1" applyBorder="1" applyAlignment="1">
      <alignment horizontal="center" vertical="center" wrapText="1"/>
    </xf>
    <xf numFmtId="164" fontId="2" fillId="0" borderId="3" xfId="2" applyNumberFormat="1" applyFont="1" applyFill="1" applyBorder="1" applyAlignment="1">
      <alignment horizontal="center" vertical="center" wrapText="1"/>
    </xf>
    <xf numFmtId="0" fontId="2" fillId="0" borderId="3" xfId="0" applyFont="1" applyBorder="1" applyAlignment="1">
      <alignment horizontal="center" vertical="center"/>
    </xf>
    <xf numFmtId="9" fontId="2"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9" fillId="4" borderId="1" xfId="0" applyFont="1" applyFill="1" applyBorder="1" applyAlignment="1">
      <alignment horizontal="center" vertical="center" wrapText="1"/>
    </xf>
    <xf numFmtId="20" fontId="5" fillId="0" borderId="3" xfId="0" quotePrefix="1" applyNumberFormat="1" applyFont="1" applyBorder="1" applyAlignment="1">
      <alignment horizontal="center" vertical="center" wrapText="1"/>
    </xf>
    <xf numFmtId="9" fontId="2" fillId="0" borderId="3" xfId="0" applyNumberFormat="1" applyFont="1" applyBorder="1" applyAlignment="1">
      <alignment horizontal="center" vertical="center"/>
    </xf>
    <xf numFmtId="0" fontId="2" fillId="2" borderId="3" xfId="0" applyFont="1" applyFill="1" applyBorder="1" applyAlignment="1">
      <alignment vertical="center" wrapText="1"/>
    </xf>
    <xf numFmtId="4" fontId="2" fillId="0" borderId="3" xfId="0" applyNumberFormat="1" applyFont="1" applyBorder="1" applyAlignment="1">
      <alignment horizontal="center" vertical="center" wrapText="1"/>
    </xf>
    <xf numFmtId="3" fontId="2" fillId="0" borderId="3" xfId="0" applyNumberFormat="1" applyFont="1" applyBorder="1" applyAlignment="1">
      <alignment horizontal="center" vertical="center"/>
    </xf>
    <xf numFmtId="0" fontId="2" fillId="2" borderId="7" xfId="0" applyFont="1" applyFill="1" applyBorder="1" applyAlignment="1">
      <alignment vertical="center" wrapText="1"/>
    </xf>
    <xf numFmtId="0" fontId="4" fillId="2" borderId="3" xfId="0" applyFont="1" applyFill="1" applyBorder="1" applyAlignment="1">
      <alignment horizontal="center" vertical="center"/>
    </xf>
    <xf numFmtId="0" fontId="5" fillId="2" borderId="0" xfId="0" applyFont="1" applyFill="1" applyAlignment="1">
      <alignment horizontal="right" vertical="center"/>
    </xf>
    <xf numFmtId="0" fontId="2" fillId="2" borderId="3" xfId="0" applyFont="1" applyFill="1" applyBorder="1" applyAlignment="1">
      <alignment horizontal="center" vertical="center"/>
    </xf>
    <xf numFmtId="0" fontId="5" fillId="0" borderId="0" xfId="0" applyFont="1" applyAlignment="1">
      <alignment horizontal="right" vertical="center"/>
    </xf>
    <xf numFmtId="0" fontId="2" fillId="2" borderId="0" xfId="0" applyFont="1" applyFill="1" applyAlignment="1">
      <alignment horizontal="right" vertical="center"/>
    </xf>
    <xf numFmtId="0" fontId="6" fillId="2" borderId="0" xfId="0" applyFont="1" applyFill="1" applyAlignment="1">
      <alignment horizontal="right" vertical="center"/>
    </xf>
    <xf numFmtId="0" fontId="6" fillId="2" borderId="0" xfId="0" applyFont="1" applyFill="1" applyAlignment="1">
      <alignment horizontal="center" vertical="center" wrapText="1"/>
    </xf>
    <xf numFmtId="0" fontId="6" fillId="2" borderId="0" xfId="0" applyFont="1" applyFill="1" applyAlignment="1">
      <alignment horizontal="justify" vertical="center" wrapText="1"/>
    </xf>
    <xf numFmtId="0" fontId="2" fillId="0" borderId="0" xfId="0" applyFont="1" applyAlignment="1">
      <alignment horizontal="right" vertical="center"/>
    </xf>
    <xf numFmtId="0" fontId="2" fillId="0" borderId="18" xfId="0" quotePrefix="1" applyFont="1" applyBorder="1" applyAlignment="1">
      <alignment horizontal="center" vertical="center" wrapText="1"/>
    </xf>
    <xf numFmtId="0" fontId="4" fillId="2" borderId="0" xfId="0" applyFont="1" applyFill="1" applyAlignment="1">
      <alignment horizontal="right" vertical="center"/>
    </xf>
    <xf numFmtId="0" fontId="2" fillId="2" borderId="0" xfId="0" applyFont="1" applyFill="1" applyAlignment="1">
      <alignment horizontal="justify" vertical="center" wrapText="1"/>
    </xf>
    <xf numFmtId="0" fontId="4" fillId="0" borderId="0" xfId="0" applyFont="1" applyAlignment="1">
      <alignment horizontal="right" vertical="center"/>
    </xf>
    <xf numFmtId="0" fontId="2" fillId="0" borderId="0" xfId="0" applyFont="1" applyAlignment="1">
      <alignment horizontal="center" vertical="center" wrapText="1"/>
    </xf>
    <xf numFmtId="0" fontId="2" fillId="0" borderId="0" xfId="0" applyFont="1" applyAlignment="1">
      <alignment horizontal="justify" vertical="center" wrapText="1"/>
    </xf>
    <xf numFmtId="0" fontId="19" fillId="5" borderId="19" xfId="0" applyFont="1" applyFill="1" applyBorder="1" applyAlignment="1">
      <alignment horizontal="center"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2" borderId="21" xfId="0" applyFont="1" applyFill="1" applyBorder="1" applyAlignment="1">
      <alignment horizontal="center" vertical="center" wrapText="1"/>
    </xf>
    <xf numFmtId="0" fontId="2" fillId="0" borderId="18" xfId="0" applyFont="1" applyBorder="1" applyAlignment="1">
      <alignment horizontal="center" vertical="center" wrapText="1"/>
    </xf>
    <xf numFmtId="0" fontId="2" fillId="6" borderId="18" xfId="0" applyFont="1" applyFill="1" applyBorder="1" applyAlignment="1">
      <alignment horizontal="center" vertical="center" wrapText="1"/>
    </xf>
    <xf numFmtId="0" fontId="2" fillId="7" borderId="18" xfId="0" applyFont="1" applyFill="1" applyBorder="1" applyAlignment="1">
      <alignment horizontal="center" vertical="center" wrapText="1"/>
    </xf>
    <xf numFmtId="0" fontId="0" fillId="0" borderId="20" xfId="0" applyBorder="1" applyAlignment="1">
      <alignment horizontal="justify" vertical="center" wrapText="1"/>
    </xf>
    <xf numFmtId="0" fontId="0" fillId="0" borderId="20" xfId="0" applyBorder="1" applyAlignment="1">
      <alignment horizontal="left" vertical="center" wrapText="1"/>
    </xf>
    <xf numFmtId="0" fontId="20" fillId="5" borderId="19" xfId="0" applyFont="1" applyFill="1" applyBorder="1" applyAlignment="1">
      <alignment horizontal="center" vertical="center" wrapText="1"/>
    </xf>
    <xf numFmtId="0" fontId="2" fillId="0" borderId="27" xfId="0" applyFont="1" applyBorder="1" applyAlignment="1">
      <alignment horizontal="center" vertical="center" wrapText="1"/>
    </xf>
    <xf numFmtId="0" fontId="2" fillId="0" borderId="26" xfId="0" applyFont="1" applyBorder="1" applyAlignment="1">
      <alignment horizontal="center" vertical="center" wrapText="1"/>
    </xf>
    <xf numFmtId="167" fontId="2" fillId="0" borderId="27" xfId="3" quotePrefix="1" applyNumberFormat="1" applyFont="1" applyFill="1" applyBorder="1" applyAlignment="1">
      <alignment horizontal="center" vertical="center" wrapText="1"/>
    </xf>
    <xf numFmtId="167" fontId="2" fillId="0" borderId="38" xfId="3" quotePrefix="1" applyNumberFormat="1" applyFont="1" applyFill="1" applyBorder="1" applyAlignment="1">
      <alignment horizontal="center" vertical="center" wrapText="1"/>
    </xf>
    <xf numFmtId="167" fontId="2" fillId="0" borderId="18" xfId="3" quotePrefix="1" applyNumberFormat="1" applyFont="1" applyFill="1" applyBorder="1" applyAlignment="1">
      <alignment horizontal="center" vertical="center" wrapText="1"/>
    </xf>
    <xf numFmtId="167" fontId="2" fillId="6" borderId="18" xfId="3" quotePrefix="1" applyNumberFormat="1" applyFont="1" applyFill="1" applyBorder="1" applyAlignment="1">
      <alignment horizontal="center" vertical="center" wrapText="1"/>
    </xf>
    <xf numFmtId="167" fontId="2" fillId="6" borderId="30" xfId="3" quotePrefix="1" applyNumberFormat="1" applyFont="1" applyFill="1" applyBorder="1" applyAlignment="1">
      <alignment horizontal="center" vertical="center" wrapText="1"/>
    </xf>
    <xf numFmtId="167" fontId="2" fillId="7" borderId="18" xfId="3" quotePrefix="1" applyNumberFormat="1" applyFont="1" applyFill="1" applyBorder="1" applyAlignment="1">
      <alignment horizontal="center" vertical="center" wrapText="1"/>
    </xf>
    <xf numFmtId="167" fontId="2" fillId="7" borderId="30" xfId="3" quotePrefix="1" applyNumberFormat="1" applyFont="1" applyFill="1" applyBorder="1" applyAlignment="1">
      <alignment horizontal="center" vertical="center" wrapText="1"/>
    </xf>
    <xf numFmtId="9" fontId="2" fillId="0" borderId="26" xfId="3" quotePrefix="1" applyFont="1" applyFill="1" applyBorder="1" applyAlignment="1">
      <alignment horizontal="center" vertical="center" wrapText="1"/>
    </xf>
    <xf numFmtId="9" fontId="2" fillId="0" borderId="28" xfId="3" quotePrefix="1" applyFont="1" applyFill="1" applyBorder="1" applyAlignment="1">
      <alignment horizontal="center" vertical="center" wrapText="1"/>
    </xf>
    <xf numFmtId="3" fontId="2" fillId="0" borderId="27" xfId="0" applyNumberFormat="1" applyFont="1" applyBorder="1" applyAlignment="1">
      <alignment horizontal="center" vertical="center" wrapText="1"/>
    </xf>
    <xf numFmtId="1" fontId="2" fillId="0" borderId="38" xfId="0" quotePrefix="1" applyNumberFormat="1" applyFont="1" applyBorder="1" applyAlignment="1">
      <alignment horizontal="center" vertical="center" wrapText="1"/>
    </xf>
    <xf numFmtId="3" fontId="2" fillId="0" borderId="38" xfId="0" applyNumberFormat="1" applyFont="1" applyBorder="1" applyAlignment="1">
      <alignment horizontal="center" vertical="center" wrapText="1"/>
    </xf>
    <xf numFmtId="0" fontId="2" fillId="2" borderId="27" xfId="0" applyFont="1" applyFill="1" applyBorder="1" applyAlignment="1">
      <alignment horizontal="center" vertical="center" wrapText="1"/>
    </xf>
    <xf numFmtId="164" fontId="2" fillId="0" borderId="27" xfId="2" applyNumberFormat="1" applyFont="1" applyFill="1" applyBorder="1" applyAlignment="1">
      <alignment horizontal="center" vertical="center" wrapText="1"/>
    </xf>
    <xf numFmtId="20" fontId="2" fillId="0" borderId="45" xfId="0" quotePrefix="1" applyNumberFormat="1" applyFont="1" applyBorder="1" applyAlignment="1">
      <alignment horizontal="center" vertical="center" wrapText="1"/>
    </xf>
    <xf numFmtId="20" fontId="2" fillId="0" borderId="46" xfId="0" quotePrefix="1" applyNumberFormat="1" applyFont="1" applyBorder="1" applyAlignment="1">
      <alignment horizontal="center" vertical="center" wrapText="1"/>
    </xf>
    <xf numFmtId="169" fontId="2" fillId="0" borderId="40" xfId="0" quotePrefix="1" applyNumberFormat="1" applyFont="1" applyBorder="1" applyAlignment="1">
      <alignment horizontal="center" vertical="center" wrapText="1"/>
    </xf>
    <xf numFmtId="3" fontId="2" fillId="0" borderId="47" xfId="0" applyNumberFormat="1" applyFont="1" applyBorder="1" applyAlignment="1">
      <alignment horizontal="center" vertical="center" wrapText="1"/>
    </xf>
    <xf numFmtId="0" fontId="2" fillId="0" borderId="27" xfId="0" quotePrefix="1" applyFont="1" applyBorder="1" applyAlignment="1">
      <alignment horizontal="center" vertical="center" wrapText="1"/>
    </xf>
    <xf numFmtId="1" fontId="2" fillId="0" borderId="27" xfId="0" applyNumberFormat="1" applyFont="1" applyBorder="1" applyAlignment="1">
      <alignment horizontal="center" vertical="center" wrapText="1"/>
    </xf>
    <xf numFmtId="0" fontId="2" fillId="0" borderId="27" xfId="0" applyFont="1" applyBorder="1" applyAlignment="1">
      <alignment horizontal="center" vertical="center"/>
    </xf>
    <xf numFmtId="0" fontId="4" fillId="2" borderId="0" xfId="0" applyFont="1" applyFill="1" applyAlignment="1">
      <alignment horizontal="center" vertical="center" wrapText="1"/>
    </xf>
    <xf numFmtId="166" fontId="2" fillId="2" borderId="24" xfId="0" applyNumberFormat="1" applyFont="1" applyFill="1" applyBorder="1" applyAlignment="1">
      <alignment horizontal="center" vertical="center"/>
    </xf>
    <xf numFmtId="9" fontId="2" fillId="0" borderId="24" xfId="0" applyNumberFormat="1" applyFont="1" applyBorder="1" applyAlignment="1">
      <alignment horizontal="center" vertical="center" wrapText="1"/>
    </xf>
    <xf numFmtId="0" fontId="2" fillId="2" borderId="49" xfId="0" applyFont="1" applyFill="1" applyBorder="1" applyAlignment="1">
      <alignment horizontal="center" vertical="center"/>
    </xf>
    <xf numFmtId="3" fontId="2" fillId="0" borderId="27" xfId="0" applyNumberFormat="1" applyFont="1" applyBorder="1" applyAlignment="1">
      <alignment horizontal="center" vertical="center"/>
    </xf>
    <xf numFmtId="164" fontId="2" fillId="0" borderId="43" xfId="1" applyNumberFormat="1" applyFont="1" applyFill="1" applyBorder="1" applyAlignment="1">
      <alignment horizontal="center" vertical="center" wrapText="1"/>
    </xf>
    <xf numFmtId="168" fontId="2" fillId="6" borderId="18" xfId="3" quotePrefix="1" applyNumberFormat="1" applyFont="1" applyFill="1" applyBorder="1" applyAlignment="1">
      <alignment horizontal="center" vertical="center" wrapText="1"/>
    </xf>
    <xf numFmtId="167" fontId="2" fillId="7" borderId="19" xfId="3" quotePrefix="1" applyNumberFormat="1" applyFont="1" applyFill="1" applyBorder="1" applyAlignment="1">
      <alignment horizontal="center" vertical="center" wrapText="1"/>
    </xf>
    <xf numFmtId="167" fontId="2" fillId="7" borderId="39" xfId="3" quotePrefix="1" applyNumberFormat="1" applyFont="1" applyFill="1" applyBorder="1" applyAlignment="1">
      <alignment horizontal="center" vertical="center" wrapText="1"/>
    </xf>
    <xf numFmtId="167" fontId="2" fillId="0" borderId="20" xfId="3" quotePrefix="1" applyNumberFormat="1" applyFont="1" applyFill="1" applyBorder="1" applyAlignment="1">
      <alignment horizontal="center" vertical="center" wrapText="1"/>
    </xf>
    <xf numFmtId="0" fontId="0" fillId="0" borderId="26" xfId="0" applyBorder="1" applyAlignment="1">
      <alignment horizontal="justify" vertical="center" wrapText="1"/>
    </xf>
    <xf numFmtId="0" fontId="0" fillId="0" borderId="26" xfId="0" applyBorder="1" applyAlignment="1">
      <alignment horizontal="left" vertical="center" wrapText="1"/>
    </xf>
    <xf numFmtId="167" fontId="2" fillId="0" borderId="26" xfId="3" quotePrefix="1" applyNumberFormat="1" applyFont="1" applyFill="1" applyBorder="1" applyAlignment="1">
      <alignment horizontal="center" vertical="center" wrapText="1"/>
    </xf>
    <xf numFmtId="167" fontId="2" fillId="0" borderId="32" xfId="3" quotePrefix="1" applyNumberFormat="1" applyFont="1" applyFill="1" applyBorder="1" applyAlignment="1">
      <alignment horizontal="center" vertical="center" wrapText="1"/>
    </xf>
    <xf numFmtId="168" fontId="2" fillId="6" borderId="30" xfId="3" quotePrefix="1" applyNumberFormat="1" applyFont="1" applyFill="1" applyBorder="1" applyAlignment="1">
      <alignment horizontal="center" vertical="center" wrapText="1"/>
    </xf>
    <xf numFmtId="0" fontId="2" fillId="0" borderId="26" xfId="3" quotePrefix="1" applyNumberFormat="1" applyFont="1" applyFill="1" applyBorder="1" applyAlignment="1">
      <alignment horizontal="center" vertical="center" wrapText="1"/>
    </xf>
    <xf numFmtId="0" fontId="2" fillId="0" borderId="20" xfId="3" quotePrefix="1" applyNumberFormat="1" applyFont="1" applyFill="1" applyBorder="1" applyAlignment="1">
      <alignment horizontal="center" vertical="center" wrapText="1"/>
    </xf>
    <xf numFmtId="9" fontId="2" fillId="0" borderId="26" xfId="0" quotePrefix="1" applyNumberFormat="1" applyFont="1" applyBorder="1" applyAlignment="1">
      <alignment horizontal="center" vertical="center" wrapText="1"/>
    </xf>
    <xf numFmtId="0" fontId="2" fillId="8" borderId="28" xfId="3" quotePrefix="1" applyNumberFormat="1" applyFont="1" applyFill="1" applyBorder="1" applyAlignment="1">
      <alignment horizontal="center" vertical="center" wrapText="1"/>
    </xf>
    <xf numFmtId="0" fontId="2" fillId="2" borderId="28" xfId="3" quotePrefix="1" applyNumberFormat="1" applyFont="1" applyFill="1" applyBorder="1" applyAlignment="1">
      <alignment horizontal="center" vertical="center" wrapText="1"/>
    </xf>
    <xf numFmtId="0" fontId="2" fillId="0" borderId="27" xfId="3" applyNumberFormat="1" applyFont="1" applyFill="1" applyBorder="1" applyAlignment="1">
      <alignment horizontal="center" vertical="center" wrapText="1"/>
    </xf>
    <xf numFmtId="0" fontId="2" fillId="0" borderId="38" xfId="3" applyNumberFormat="1" applyFont="1" applyFill="1" applyBorder="1" applyAlignment="1">
      <alignment horizontal="center" vertical="center" wrapText="1"/>
    </xf>
    <xf numFmtId="0" fontId="2" fillId="0" borderId="27" xfId="3" applyNumberFormat="1" applyFont="1" applyBorder="1" applyAlignment="1">
      <alignment horizontal="center" vertical="center"/>
    </xf>
    <xf numFmtId="0" fontId="4" fillId="0" borderId="37" xfId="0" applyFont="1" applyBorder="1" applyAlignment="1">
      <alignment horizontal="center" vertical="center" wrapText="1"/>
    </xf>
    <xf numFmtId="166" fontId="2" fillId="2" borderId="0" xfId="0" applyNumberFormat="1" applyFont="1" applyFill="1" applyAlignment="1">
      <alignment horizontal="center" vertical="center"/>
    </xf>
    <xf numFmtId="9" fontId="2" fillId="0" borderId="0" xfId="0" applyNumberFormat="1" applyFont="1" applyAlignment="1">
      <alignment horizontal="center" vertical="center" wrapText="1"/>
    </xf>
    <xf numFmtId="167" fontId="2" fillId="0" borderId="27" xfId="0" applyNumberFormat="1" applyFont="1" applyBorder="1" applyAlignment="1">
      <alignment horizontal="center" vertical="center" wrapText="1"/>
    </xf>
    <xf numFmtId="167" fontId="2" fillId="0" borderId="38" xfId="0" quotePrefix="1" applyNumberFormat="1" applyFont="1" applyBorder="1" applyAlignment="1">
      <alignment horizontal="center" vertical="center" wrapText="1"/>
    </xf>
    <xf numFmtId="10" fontId="2" fillId="0" borderId="27" xfId="0" applyNumberFormat="1" applyFont="1" applyBorder="1" applyAlignment="1">
      <alignment horizontal="center" vertical="center" wrapText="1"/>
    </xf>
    <xf numFmtId="10" fontId="2" fillId="0" borderId="38" xfId="0" quotePrefix="1" applyNumberFormat="1" applyFont="1" applyBorder="1" applyAlignment="1">
      <alignment horizontal="center" vertical="center" wrapText="1"/>
    </xf>
    <xf numFmtId="0" fontId="2" fillId="0" borderId="38" xfId="0" applyFont="1" applyBorder="1" applyAlignment="1">
      <alignment horizontal="center" vertical="center" wrapText="1"/>
    </xf>
    <xf numFmtId="0" fontId="2" fillId="6" borderId="18" xfId="3" quotePrefix="1" applyNumberFormat="1" applyFont="1" applyFill="1" applyBorder="1" applyAlignment="1">
      <alignment horizontal="center" vertical="center" wrapText="1"/>
    </xf>
    <xf numFmtId="0" fontId="2" fillId="7" borderId="19" xfId="3" quotePrefix="1" applyNumberFormat="1" applyFont="1" applyFill="1" applyBorder="1" applyAlignment="1">
      <alignment horizontal="center" vertical="center" wrapText="1"/>
    </xf>
    <xf numFmtId="0" fontId="2" fillId="6" borderId="30" xfId="3" quotePrefix="1" applyNumberFormat="1" applyFont="1" applyFill="1" applyBorder="1" applyAlignment="1">
      <alignment horizontal="center" vertical="center" wrapText="1"/>
    </xf>
    <xf numFmtId="0" fontId="2" fillId="7" borderId="39" xfId="3" quotePrefix="1" applyNumberFormat="1" applyFont="1" applyFill="1" applyBorder="1" applyAlignment="1">
      <alignment horizontal="center" vertical="center" wrapText="1"/>
    </xf>
    <xf numFmtId="0" fontId="2" fillId="7" borderId="30" xfId="3" quotePrefix="1" applyNumberFormat="1" applyFont="1" applyFill="1" applyBorder="1" applyAlignment="1">
      <alignment horizontal="center" vertical="center" wrapText="1"/>
    </xf>
    <xf numFmtId="0" fontId="2" fillId="7" borderId="18" xfId="3" quotePrefix="1" applyNumberFormat="1" applyFont="1" applyFill="1" applyBorder="1" applyAlignment="1">
      <alignment horizontal="center" vertical="center" wrapText="1"/>
    </xf>
    <xf numFmtId="164" fontId="2" fillId="0" borderId="24" xfId="1" applyNumberFormat="1" applyFont="1" applyFill="1" applyBorder="1" applyAlignment="1">
      <alignment horizontal="center" vertical="center" wrapText="1"/>
    </xf>
    <xf numFmtId="164" fontId="2" fillId="0" borderId="46" xfId="1" applyNumberFormat="1" applyFont="1" applyFill="1" applyBorder="1" applyAlignment="1">
      <alignment horizontal="center" vertical="center" wrapText="1"/>
    </xf>
    <xf numFmtId="165" fontId="2" fillId="0" borderId="56" xfId="0" applyNumberFormat="1" applyFont="1" applyBorder="1" applyAlignment="1">
      <alignment horizontal="center" vertical="center" wrapText="1"/>
    </xf>
    <xf numFmtId="10" fontId="2" fillId="6" borderId="18" xfId="3" quotePrefix="1" applyNumberFormat="1" applyFont="1" applyFill="1" applyBorder="1" applyAlignment="1">
      <alignment horizontal="center" vertical="center" wrapText="1"/>
    </xf>
    <xf numFmtId="10" fontId="2" fillId="6" borderId="30" xfId="3" quotePrefix="1" applyNumberFormat="1" applyFont="1" applyFill="1" applyBorder="1" applyAlignment="1">
      <alignment horizontal="center" vertical="center" wrapText="1"/>
    </xf>
    <xf numFmtId="0" fontId="2" fillId="0" borderId="27" xfId="3" applyNumberFormat="1" applyFont="1" applyBorder="1" applyAlignment="1">
      <alignment horizontal="center" vertical="center" wrapText="1"/>
    </xf>
    <xf numFmtId="165" fontId="2" fillId="0" borderId="23" xfId="0" applyNumberFormat="1" applyFont="1" applyBorder="1" applyAlignment="1">
      <alignment horizontal="center" vertical="center" wrapText="1"/>
    </xf>
    <xf numFmtId="0" fontId="23" fillId="0" borderId="0" xfId="0" applyFont="1" applyAlignment="1">
      <alignment vertical="center"/>
    </xf>
    <xf numFmtId="0" fontId="23" fillId="0" borderId="0" xfId="0" applyFont="1" applyAlignment="1">
      <alignment horizontal="center" vertical="center" wrapText="1"/>
    </xf>
    <xf numFmtId="0" fontId="23" fillId="0" borderId="0" xfId="0" applyFont="1" applyAlignment="1">
      <alignment horizontal="center" vertical="center"/>
    </xf>
    <xf numFmtId="0" fontId="23" fillId="2" borderId="0" xfId="0" applyFont="1" applyFill="1" applyAlignment="1">
      <alignment horizontal="center" vertical="center" wrapText="1"/>
    </xf>
    <xf numFmtId="0" fontId="23" fillId="0" borderId="0" xfId="0" applyFont="1" applyAlignment="1">
      <alignment vertical="center" wrapText="1"/>
    </xf>
    <xf numFmtId="0" fontId="23" fillId="2" borderId="0" xfId="0" applyFont="1" applyFill="1" applyAlignment="1">
      <alignment vertical="center" wrapText="1"/>
    </xf>
    <xf numFmtId="0" fontId="24" fillId="0" borderId="0" xfId="0" applyFont="1" applyAlignment="1">
      <alignment vertical="center" wrapText="1"/>
    </xf>
    <xf numFmtId="0" fontId="26" fillId="11" borderId="18" xfId="0" applyFont="1" applyFill="1" applyBorder="1" applyAlignment="1">
      <alignment horizontal="center" vertical="center" wrapText="1"/>
    </xf>
    <xf numFmtId="0" fontId="26" fillId="11" borderId="18" xfId="0" applyFont="1" applyFill="1" applyBorder="1" applyAlignment="1">
      <alignment horizontal="center" vertical="center"/>
    </xf>
    <xf numFmtId="0" fontId="27" fillId="11" borderId="18" xfId="0" applyFont="1" applyFill="1" applyBorder="1" applyAlignment="1">
      <alignment horizontal="center" vertical="center" wrapText="1"/>
    </xf>
    <xf numFmtId="0" fontId="28" fillId="0" borderId="0" xfId="0" applyFont="1" applyAlignment="1">
      <alignment horizontal="center" vertical="center" wrapText="1"/>
    </xf>
    <xf numFmtId="0" fontId="17" fillId="0" borderId="0" xfId="0" applyFont="1"/>
    <xf numFmtId="0" fontId="27" fillId="5" borderId="59" xfId="0" applyFont="1" applyFill="1" applyBorder="1" applyAlignment="1">
      <alignment horizontal="center" vertical="center"/>
    </xf>
    <xf numFmtId="0" fontId="27" fillId="5" borderId="59" xfId="0" applyFont="1" applyFill="1" applyBorder="1" applyAlignment="1">
      <alignment horizontal="center" vertical="center" wrapText="1"/>
    </xf>
    <xf numFmtId="171" fontId="17" fillId="0" borderId="0" xfId="0" applyNumberFormat="1" applyFont="1" applyAlignment="1">
      <alignment vertical="center"/>
    </xf>
    <xf numFmtId="1" fontId="2" fillId="7" borderId="18" xfId="3" quotePrefix="1" applyNumberFormat="1" applyFont="1" applyFill="1" applyBorder="1" applyAlignment="1">
      <alignment horizontal="center" vertical="center" wrapText="1"/>
    </xf>
    <xf numFmtId="0" fontId="32" fillId="2" borderId="0" xfId="0" applyFont="1" applyFill="1"/>
    <xf numFmtId="0" fontId="15" fillId="2" borderId="0" xfId="0" applyFont="1" applyFill="1"/>
    <xf numFmtId="0" fontId="15" fillId="2" borderId="0" xfId="0" applyFont="1" applyFill="1" applyAlignment="1">
      <alignment horizontal="center" vertical="center"/>
    </xf>
    <xf numFmtId="0" fontId="15" fillId="0" borderId="0" xfId="0" applyFont="1" applyAlignment="1">
      <alignment horizontal="center" vertical="center"/>
    </xf>
    <xf numFmtId="167" fontId="25" fillId="2" borderId="18" xfId="3" quotePrefix="1" applyNumberFormat="1" applyFont="1" applyFill="1" applyBorder="1" applyAlignment="1">
      <alignment horizontal="center" vertical="center" wrapText="1"/>
    </xf>
    <xf numFmtId="164" fontId="15" fillId="2" borderId="0" xfId="0" applyNumberFormat="1" applyFont="1" applyFill="1"/>
    <xf numFmtId="0" fontId="15" fillId="2" borderId="0" xfId="0" applyFont="1" applyFill="1" applyAlignment="1">
      <alignment vertical="center" wrapText="1"/>
    </xf>
    <xf numFmtId="0" fontId="15" fillId="2" borderId="0" xfId="0" applyFont="1" applyFill="1" applyAlignment="1">
      <alignment horizontal="center" vertical="center" wrapText="1"/>
    </xf>
    <xf numFmtId="164" fontId="15" fillId="0" borderId="0" xfId="1" applyNumberFormat="1" applyFont="1" applyFill="1" applyBorder="1" applyAlignment="1">
      <alignment horizontal="center" vertical="center" wrapText="1"/>
    </xf>
    <xf numFmtId="164" fontId="15" fillId="2" borderId="0" xfId="1" applyNumberFormat="1" applyFont="1" applyFill="1" applyBorder="1" applyAlignment="1">
      <alignment horizontal="center" vertical="center" wrapText="1"/>
    </xf>
    <xf numFmtId="0" fontId="32" fillId="2" borderId="0" xfId="0" applyFont="1" applyFill="1" applyAlignment="1">
      <alignment horizontal="center" vertical="center"/>
    </xf>
    <xf numFmtId="0" fontId="32" fillId="0" borderId="0" xfId="0" applyFont="1"/>
    <xf numFmtId="0" fontId="32" fillId="2" borderId="0" xfId="0" applyFont="1" applyFill="1" applyAlignment="1">
      <alignment horizontal="center"/>
    </xf>
    <xf numFmtId="0" fontId="2" fillId="0" borderId="20" xfId="0" applyFont="1" applyBorder="1" applyAlignment="1">
      <alignment horizontal="center" vertical="center" wrapText="1"/>
    </xf>
    <xf numFmtId="165" fontId="2" fillId="0" borderId="35" xfId="0" applyNumberFormat="1" applyFont="1" applyBorder="1" applyAlignment="1">
      <alignment horizontal="center" vertical="center" wrapText="1"/>
    </xf>
    <xf numFmtId="0" fontId="2" fillId="0" borderId="32" xfId="0" applyFont="1" applyBorder="1" applyAlignment="1">
      <alignment horizontal="center" vertical="center" wrapText="1"/>
    </xf>
    <xf numFmtId="0" fontId="0" fillId="0" borderId="37" xfId="0" applyBorder="1" applyAlignment="1">
      <alignment horizontal="center" vertical="center" wrapText="1"/>
    </xf>
    <xf numFmtId="0" fontId="0" fillId="0" borderId="35" xfId="0" applyBorder="1" applyAlignment="1">
      <alignment horizontal="center" vertical="center" wrapText="1"/>
    </xf>
    <xf numFmtId="3" fontId="2" fillId="0" borderId="46" xfId="0" applyNumberFormat="1" applyFont="1" applyBorder="1" applyAlignment="1">
      <alignment horizontal="center" vertical="center" wrapText="1"/>
    </xf>
    <xf numFmtId="0" fontId="16" fillId="2" borderId="18" xfId="0" applyFont="1" applyFill="1" applyBorder="1" applyAlignment="1">
      <alignment horizontal="left" vertical="center" wrapText="1"/>
    </xf>
    <xf numFmtId="167" fontId="16" fillId="2" borderId="18" xfId="3" quotePrefix="1" applyNumberFormat="1" applyFont="1" applyFill="1" applyBorder="1" applyAlignment="1">
      <alignment horizontal="right" vertical="center" wrapText="1"/>
    </xf>
    <xf numFmtId="164" fontId="16" fillId="2" borderId="18" xfId="1" applyNumberFormat="1" applyFont="1" applyFill="1" applyBorder="1" applyAlignment="1">
      <alignment vertical="center" wrapText="1"/>
    </xf>
    <xf numFmtId="164" fontId="16" fillId="10" borderId="18" xfId="1" applyNumberFormat="1" applyFont="1" applyFill="1" applyBorder="1" applyAlignment="1">
      <alignment horizontal="center" vertical="center" wrapText="1"/>
    </xf>
    <xf numFmtId="9" fontId="16" fillId="2" borderId="18" xfId="0" applyNumberFormat="1" applyFont="1" applyFill="1" applyBorder="1" applyAlignment="1">
      <alignment horizontal="right" vertical="center" wrapText="1"/>
    </xf>
    <xf numFmtId="43" fontId="16" fillId="2" borderId="18" xfId="1" applyFont="1" applyFill="1" applyBorder="1" applyAlignment="1">
      <alignment vertical="center" wrapText="1"/>
    </xf>
    <xf numFmtId="170" fontId="16" fillId="2" borderId="18" xfId="1" applyNumberFormat="1" applyFont="1" applyFill="1" applyBorder="1" applyAlignment="1">
      <alignment vertical="center" wrapText="1"/>
    </xf>
    <xf numFmtId="167" fontId="16" fillId="2" borderId="18" xfId="3" applyNumberFormat="1" applyFont="1" applyFill="1" applyBorder="1" applyAlignment="1">
      <alignment vertical="center" wrapText="1"/>
    </xf>
    <xf numFmtId="10" fontId="16" fillId="2" borderId="18" xfId="0" applyNumberFormat="1" applyFont="1" applyFill="1" applyBorder="1" applyAlignment="1">
      <alignment horizontal="right" vertical="center" wrapText="1"/>
    </xf>
    <xf numFmtId="0" fontId="32" fillId="2" borderId="0" xfId="0" applyFont="1" applyFill="1" applyAlignment="1">
      <alignment horizontal="justify" wrapText="1"/>
    </xf>
    <xf numFmtId="164" fontId="15" fillId="2" borderId="0" xfId="1" applyNumberFormat="1" applyFont="1" applyFill="1" applyBorder="1" applyAlignment="1">
      <alignment horizontal="justify" vertical="center" wrapText="1"/>
    </xf>
    <xf numFmtId="10" fontId="36" fillId="0" borderId="60" xfId="3" applyNumberFormat="1" applyFont="1" applyBorder="1" applyAlignment="1">
      <alignment horizontal="center" vertical="center"/>
    </xf>
    <xf numFmtId="167" fontId="25" fillId="2" borderId="22" xfId="3" quotePrefix="1" applyNumberFormat="1" applyFont="1" applyFill="1" applyBorder="1" applyAlignment="1">
      <alignment horizontal="center" vertical="center" wrapText="1"/>
    </xf>
    <xf numFmtId="0" fontId="15" fillId="2" borderId="18" xfId="0" applyFont="1" applyFill="1" applyBorder="1" applyAlignment="1">
      <alignment horizontal="center" vertical="center" wrapText="1"/>
    </xf>
    <xf numFmtId="2" fontId="25" fillId="2" borderId="22" xfId="3" quotePrefix="1" applyNumberFormat="1" applyFont="1" applyFill="1" applyBorder="1" applyAlignment="1">
      <alignment horizontal="center" vertical="center" wrapText="1"/>
    </xf>
    <xf numFmtId="2" fontId="25" fillId="2" borderId="18" xfId="3" quotePrefix="1" applyNumberFormat="1" applyFont="1" applyFill="1" applyBorder="1" applyAlignment="1">
      <alignment horizontal="center" vertical="center" wrapText="1"/>
    </xf>
    <xf numFmtId="0" fontId="15" fillId="2" borderId="0" xfId="0" applyFont="1" applyFill="1" applyAlignment="1">
      <alignment horizontal="justify" vertical="center" wrapText="1"/>
    </xf>
    <xf numFmtId="10" fontId="2" fillId="7" borderId="19" xfId="3" quotePrefix="1" applyNumberFormat="1" applyFont="1" applyFill="1" applyBorder="1" applyAlignment="1">
      <alignment horizontal="center" vertical="center" wrapText="1"/>
    </xf>
    <xf numFmtId="10" fontId="2" fillId="7" borderId="18" xfId="3" quotePrefix="1" applyNumberFormat="1" applyFont="1" applyFill="1" applyBorder="1" applyAlignment="1">
      <alignment horizontal="center" vertical="center" wrapText="1"/>
    </xf>
    <xf numFmtId="10" fontId="2" fillId="7" borderId="39" xfId="3" quotePrefix="1" applyNumberFormat="1" applyFont="1" applyFill="1" applyBorder="1" applyAlignment="1">
      <alignment horizontal="center" vertical="center" wrapText="1"/>
    </xf>
    <xf numFmtId="10" fontId="2" fillId="7" borderId="30" xfId="3" quotePrefix="1" applyNumberFormat="1" applyFont="1" applyFill="1" applyBorder="1" applyAlignment="1">
      <alignment horizontal="center" vertical="center" wrapText="1"/>
    </xf>
    <xf numFmtId="0" fontId="2" fillId="8" borderId="20" xfId="0" applyFont="1" applyFill="1" applyBorder="1" applyAlignment="1">
      <alignment horizontal="center" vertical="center" wrapText="1"/>
    </xf>
    <xf numFmtId="167" fontId="2" fillId="0" borderId="20" xfId="3" quotePrefix="1" applyNumberFormat="1" applyFont="1" applyFill="1" applyBorder="1" applyAlignment="1">
      <alignment horizontal="center" vertical="center"/>
    </xf>
    <xf numFmtId="167" fontId="2" fillId="8" borderId="20" xfId="3" quotePrefix="1" applyNumberFormat="1" applyFont="1" applyFill="1" applyBorder="1" applyAlignment="1">
      <alignment horizontal="center" vertical="center" wrapText="1"/>
    </xf>
    <xf numFmtId="167" fontId="2" fillId="8" borderId="42" xfId="3" quotePrefix="1" applyNumberFormat="1" applyFont="1" applyFill="1" applyBorder="1" applyAlignment="1">
      <alignment horizontal="center" vertical="center" wrapText="1"/>
    </xf>
    <xf numFmtId="0" fontId="2" fillId="7" borderId="19" xfId="0" applyFont="1" applyFill="1" applyBorder="1" applyAlignment="1">
      <alignment horizontal="center" vertical="center" wrapText="1"/>
    </xf>
    <xf numFmtId="0" fontId="2" fillId="8" borderId="0" xfId="0" applyFont="1" applyFill="1" applyAlignment="1">
      <alignment horizontal="center" vertical="center" wrapText="1"/>
    </xf>
    <xf numFmtId="167" fontId="2" fillId="0" borderId="0" xfId="3" quotePrefix="1" applyNumberFormat="1" applyFont="1" applyFill="1" applyBorder="1" applyAlignment="1">
      <alignment horizontal="center" vertical="center" wrapText="1"/>
    </xf>
    <xf numFmtId="167" fontId="2" fillId="0" borderId="19" xfId="3" quotePrefix="1" applyNumberFormat="1" applyFont="1" applyFill="1" applyBorder="1" applyAlignment="1">
      <alignment horizontal="center" vertical="center" wrapText="1"/>
    </xf>
    <xf numFmtId="1" fontId="2" fillId="8" borderId="20" xfId="3" quotePrefix="1" applyNumberFormat="1" applyFont="1" applyFill="1" applyBorder="1" applyAlignment="1">
      <alignment horizontal="center" vertical="center" wrapText="1"/>
    </xf>
    <xf numFmtId="0" fontId="0" fillId="0" borderId="35" xfId="0" applyBorder="1" applyAlignment="1">
      <alignment horizontal="left" vertical="center" wrapText="1"/>
    </xf>
    <xf numFmtId="167" fontId="2" fillId="0" borderId="37" xfId="3" quotePrefix="1" applyNumberFormat="1" applyFont="1" applyFill="1" applyBorder="1" applyAlignment="1">
      <alignment horizontal="center" vertical="center" wrapText="1"/>
    </xf>
    <xf numFmtId="10" fontId="2" fillId="8" borderId="42" xfId="3" quotePrefix="1" applyNumberFormat="1" applyFont="1" applyFill="1" applyBorder="1" applyAlignment="1">
      <alignment horizontal="center" vertical="center" wrapText="1"/>
    </xf>
    <xf numFmtId="0" fontId="0" fillId="0" borderId="0" xfId="0" applyAlignment="1">
      <alignment horizontal="center" vertical="center" wrapText="1"/>
    </xf>
    <xf numFmtId="10" fontId="2" fillId="8" borderId="20" xfId="3" quotePrefix="1" applyNumberFormat="1" applyFont="1" applyFill="1" applyBorder="1" applyAlignment="1">
      <alignment horizontal="center" vertical="center" wrapText="1"/>
    </xf>
    <xf numFmtId="20" fontId="2" fillId="0" borderId="0" xfId="0" quotePrefix="1" applyNumberFormat="1" applyFont="1" applyAlignment="1">
      <alignment horizontal="center" vertical="center" wrapText="1"/>
    </xf>
    <xf numFmtId="167" fontId="2" fillId="0" borderId="37" xfId="3" quotePrefix="1" applyNumberFormat="1" applyFont="1" applyFill="1" applyBorder="1" applyAlignment="1">
      <alignment horizontal="center" vertical="center"/>
    </xf>
    <xf numFmtId="167" fontId="2" fillId="0" borderId="35" xfId="3" quotePrefix="1" applyNumberFormat="1" applyFont="1" applyFill="1" applyBorder="1" applyAlignment="1">
      <alignment horizontal="center" vertical="center" wrapText="1"/>
    </xf>
    <xf numFmtId="0" fontId="2" fillId="0" borderId="20" xfId="0" quotePrefix="1" applyFont="1" applyBorder="1" applyAlignment="1">
      <alignment horizontal="center" vertical="center" wrapText="1"/>
    </xf>
    <xf numFmtId="0" fontId="4" fillId="0" borderId="0" xfId="0" applyFont="1" applyAlignment="1">
      <alignment horizontal="center" vertical="center" wrapText="1"/>
    </xf>
    <xf numFmtId="165" fontId="2" fillId="0" borderId="0" xfId="0" applyNumberFormat="1" applyFont="1" applyAlignment="1">
      <alignment horizontal="center" vertical="center" wrapText="1"/>
    </xf>
    <xf numFmtId="10" fontId="2" fillId="8" borderId="0" xfId="3" quotePrefix="1" applyNumberFormat="1" applyFont="1" applyFill="1" applyBorder="1" applyAlignment="1">
      <alignment horizontal="center" vertical="center" wrapText="1"/>
    </xf>
    <xf numFmtId="0" fontId="2" fillId="2" borderId="49" xfId="0" applyFont="1" applyFill="1" applyBorder="1" applyAlignment="1">
      <alignment horizontal="right" vertical="center"/>
    </xf>
    <xf numFmtId="2" fontId="25" fillId="0" borderId="18" xfId="3" quotePrefix="1" applyNumberFormat="1" applyFont="1" applyFill="1" applyBorder="1" applyAlignment="1">
      <alignment horizontal="center" vertical="center" wrapText="1"/>
    </xf>
    <xf numFmtId="0" fontId="2" fillId="8" borderId="20" xfId="3" quotePrefix="1" applyNumberFormat="1" applyFont="1" applyFill="1" applyBorder="1" applyAlignment="1">
      <alignment horizontal="center" vertical="center" wrapText="1"/>
    </xf>
    <xf numFmtId="0" fontId="2" fillId="8" borderId="27" xfId="3" applyNumberFormat="1" applyFont="1" applyFill="1" applyBorder="1" applyAlignment="1">
      <alignment horizontal="center" vertical="center"/>
    </xf>
    <xf numFmtId="1" fontId="2" fillId="8" borderId="27" xfId="0" applyNumberFormat="1" applyFont="1" applyFill="1" applyBorder="1" applyAlignment="1">
      <alignment horizontal="center" vertical="center" wrapText="1"/>
    </xf>
    <xf numFmtId="1" fontId="2" fillId="8" borderId="0" xfId="3" quotePrefix="1" applyNumberFormat="1" applyFont="1" applyFill="1" applyBorder="1" applyAlignment="1">
      <alignment horizontal="center" vertical="center" wrapText="1"/>
    </xf>
    <xf numFmtId="0" fontId="16" fillId="0" borderId="18" xfId="0" applyFont="1" applyBorder="1" applyAlignment="1">
      <alignment horizontal="center" vertical="center" wrapText="1"/>
    </xf>
    <xf numFmtId="164" fontId="16" fillId="0" borderId="18" xfId="1" applyNumberFormat="1" applyFont="1" applyFill="1" applyBorder="1" applyAlignment="1">
      <alignment horizontal="center" vertical="center" wrapText="1"/>
    </xf>
    <xf numFmtId="170" fontId="16" fillId="0" borderId="18" xfId="1" applyNumberFormat="1" applyFont="1" applyFill="1" applyBorder="1" applyAlignment="1">
      <alignment horizontal="center" vertical="center" wrapText="1"/>
    </xf>
    <xf numFmtId="164" fontId="16" fillId="2" borderId="18" xfId="1" applyNumberFormat="1" applyFont="1" applyFill="1" applyBorder="1" applyAlignment="1">
      <alignment horizontal="center" vertical="center" wrapText="1"/>
    </xf>
    <xf numFmtId="10" fontId="10" fillId="8" borderId="0" xfId="3" quotePrefix="1" applyNumberFormat="1" applyFont="1" applyFill="1" applyBorder="1" applyAlignment="1">
      <alignment horizontal="center" vertical="center" wrapText="1"/>
    </xf>
    <xf numFmtId="10" fontId="5" fillId="8" borderId="42" xfId="3" quotePrefix="1" applyNumberFormat="1" applyFont="1" applyFill="1" applyBorder="1" applyAlignment="1">
      <alignment horizontal="center" vertical="center" wrapText="1"/>
    </xf>
    <xf numFmtId="9" fontId="5" fillId="6" borderId="30" xfId="3" quotePrefix="1" applyFont="1" applyFill="1" applyBorder="1" applyAlignment="1">
      <alignment horizontal="center" vertical="center" wrapText="1"/>
    </xf>
    <xf numFmtId="9" fontId="5" fillId="7" borderId="39" xfId="3" quotePrefix="1" applyFont="1" applyFill="1" applyBorder="1" applyAlignment="1">
      <alignment horizontal="center" vertical="center" wrapText="1"/>
    </xf>
    <xf numFmtId="167" fontId="10" fillId="8" borderId="20" xfId="3" quotePrefix="1" applyNumberFormat="1" applyFont="1" applyFill="1" applyBorder="1" applyAlignment="1">
      <alignment horizontal="center" vertical="center" wrapText="1"/>
    </xf>
    <xf numFmtId="9" fontId="2" fillId="8" borderId="20" xfId="3" quotePrefix="1" applyFont="1" applyFill="1" applyBorder="1" applyAlignment="1">
      <alignment horizontal="center" vertical="center" wrapText="1"/>
    </xf>
    <xf numFmtId="9" fontId="2" fillId="7" borderId="19" xfId="3" quotePrefix="1" applyFont="1" applyFill="1" applyBorder="1" applyAlignment="1">
      <alignment horizontal="center" vertical="center" wrapText="1"/>
    </xf>
    <xf numFmtId="9" fontId="2" fillId="8" borderId="42" xfId="3" quotePrefix="1" applyFont="1" applyFill="1" applyBorder="1" applyAlignment="1">
      <alignment horizontal="center" vertical="center" wrapText="1"/>
    </xf>
    <xf numFmtId="9" fontId="2" fillId="8" borderId="33" xfId="3" quotePrefix="1" applyFont="1" applyFill="1" applyBorder="1" applyAlignment="1">
      <alignment horizontal="center" vertical="center" wrapText="1"/>
    </xf>
    <xf numFmtId="9" fontId="10" fillId="8" borderId="20" xfId="3" quotePrefix="1" applyFont="1" applyFill="1" applyBorder="1" applyAlignment="1">
      <alignment horizontal="center" vertical="center" wrapText="1"/>
    </xf>
    <xf numFmtId="10" fontId="10" fillId="8" borderId="20" xfId="3" quotePrefix="1" applyNumberFormat="1" applyFont="1" applyFill="1" applyBorder="1" applyAlignment="1">
      <alignment horizontal="center" vertical="center" wrapText="1"/>
    </xf>
    <xf numFmtId="10" fontId="10" fillId="8" borderId="42" xfId="3" quotePrefix="1" applyNumberFormat="1" applyFont="1" applyFill="1" applyBorder="1" applyAlignment="1">
      <alignment horizontal="center" vertical="center" wrapText="1"/>
    </xf>
    <xf numFmtId="0" fontId="2" fillId="8" borderId="0" xfId="3" quotePrefix="1" applyNumberFormat="1" applyFont="1" applyFill="1" applyBorder="1" applyAlignment="1">
      <alignment horizontal="center" vertical="center" wrapText="1"/>
    </xf>
    <xf numFmtId="1" fontId="2" fillId="8" borderId="54" xfId="3" quotePrefix="1" applyNumberFormat="1" applyFont="1" applyFill="1" applyBorder="1" applyAlignment="1">
      <alignment horizontal="center" vertical="center" wrapText="1"/>
    </xf>
    <xf numFmtId="9" fontId="2" fillId="8" borderId="54" xfId="3" quotePrefix="1" applyFont="1" applyFill="1" applyBorder="1" applyAlignment="1">
      <alignment horizontal="center" vertical="center" wrapText="1"/>
    </xf>
    <xf numFmtId="10" fontId="2" fillId="8" borderId="54" xfId="3" quotePrefix="1" applyNumberFormat="1" applyFont="1" applyFill="1" applyBorder="1" applyAlignment="1">
      <alignment horizontal="center" vertical="center" wrapText="1"/>
    </xf>
    <xf numFmtId="9" fontId="2" fillId="8" borderId="0" xfId="3" quotePrefix="1" applyFont="1" applyFill="1" applyBorder="1" applyAlignment="1">
      <alignment horizontal="center" vertical="center" wrapText="1"/>
    </xf>
    <xf numFmtId="0" fontId="2" fillId="0" borderId="54" xfId="0" applyFont="1" applyBorder="1" applyAlignment="1">
      <alignment horizontal="center" vertical="center" wrapText="1"/>
    </xf>
    <xf numFmtId="9" fontId="2" fillId="0" borderId="27" xfId="0" applyNumberFormat="1" applyFont="1" applyBorder="1" applyAlignment="1">
      <alignment horizontal="center" vertical="center" wrapText="1"/>
    </xf>
    <xf numFmtId="1" fontId="5" fillId="8" borderId="54" xfId="3" quotePrefix="1" applyNumberFormat="1" applyFont="1" applyFill="1" applyBorder="1" applyAlignment="1">
      <alignment horizontal="center" vertical="center" wrapText="1"/>
    </xf>
    <xf numFmtId="0" fontId="2" fillId="0" borderId="41" xfId="0" applyFont="1" applyBorder="1" applyAlignment="1">
      <alignment horizontal="center" vertical="center" wrapText="1"/>
    </xf>
    <xf numFmtId="164" fontId="16" fillId="15" borderId="18" xfId="1" applyNumberFormat="1" applyFont="1" applyFill="1" applyBorder="1" applyAlignment="1">
      <alignment horizontal="center" vertical="center" wrapText="1"/>
    </xf>
    <xf numFmtId="0" fontId="41" fillId="0" borderId="0" xfId="0" applyFont="1" applyAlignment="1">
      <alignment vertical="center" wrapText="1"/>
    </xf>
    <xf numFmtId="170" fontId="16" fillId="2" borderId="18" xfId="1" applyNumberFormat="1" applyFont="1" applyFill="1" applyBorder="1" applyAlignment="1">
      <alignment horizontal="center" vertical="center" wrapText="1"/>
    </xf>
    <xf numFmtId="10" fontId="16" fillId="15" borderId="18" xfId="0" applyNumberFormat="1" applyFont="1" applyFill="1" applyBorder="1" applyAlignment="1">
      <alignment horizontal="center" vertical="center" wrapText="1"/>
    </xf>
    <xf numFmtId="9" fontId="16" fillId="15" borderId="18" xfId="0" applyNumberFormat="1" applyFont="1" applyFill="1" applyBorder="1" applyAlignment="1">
      <alignment horizontal="center" vertical="center" wrapText="1"/>
    </xf>
    <xf numFmtId="171" fontId="16" fillId="0" borderId="3" xfId="0" applyNumberFormat="1" applyFont="1" applyBorder="1" applyAlignment="1">
      <alignment horizontal="justify" vertical="center" wrapText="1"/>
    </xf>
    <xf numFmtId="171" fontId="16" fillId="2" borderId="3" xfId="0" applyNumberFormat="1" applyFont="1" applyFill="1" applyBorder="1" applyAlignment="1">
      <alignment horizontal="justify" vertical="center" wrapText="1"/>
    </xf>
    <xf numFmtId="171" fontId="16" fillId="2" borderId="3" xfId="0" applyNumberFormat="1" applyFont="1" applyFill="1" applyBorder="1" applyAlignment="1">
      <alignment horizontal="center" vertical="center"/>
    </xf>
    <xf numFmtId="9" fontId="25" fillId="2" borderId="18" xfId="3" quotePrefix="1" applyFont="1" applyFill="1" applyBorder="1" applyAlignment="1">
      <alignment horizontal="center" vertical="center" wrapText="1"/>
    </xf>
    <xf numFmtId="1" fontId="25" fillId="2" borderId="18" xfId="3" quotePrefix="1" applyNumberFormat="1" applyFont="1" applyFill="1" applyBorder="1" applyAlignment="1">
      <alignment horizontal="center" vertical="center" wrapText="1"/>
    </xf>
    <xf numFmtId="9" fontId="2" fillId="0" borderId="21" xfId="0" applyNumberFormat="1" applyFont="1" applyBorder="1" applyAlignment="1">
      <alignment horizontal="center" vertical="center" wrapText="1"/>
    </xf>
    <xf numFmtId="9" fontId="2" fillId="0" borderId="40" xfId="0" applyNumberFormat="1" applyFont="1" applyBorder="1" applyAlignment="1">
      <alignment horizontal="center" vertical="center" wrapText="1"/>
    </xf>
    <xf numFmtId="0" fontId="2" fillId="0" borderId="17" xfId="0" applyFont="1" applyBorder="1" applyAlignment="1">
      <alignment horizontal="center" vertical="center" wrapText="1"/>
    </xf>
    <xf numFmtId="9" fontId="2" fillId="0" borderId="17" xfId="0" applyNumberFormat="1" applyFont="1" applyBorder="1" applyAlignment="1">
      <alignment horizontal="center" vertical="center" wrapText="1"/>
    </xf>
    <xf numFmtId="0" fontId="2" fillId="16" borderId="20" xfId="0" applyFont="1" applyFill="1" applyBorder="1" applyAlignment="1">
      <alignment horizontal="center" vertical="center" wrapText="1"/>
    </xf>
    <xf numFmtId="167" fontId="2" fillId="16" borderId="42" xfId="3" quotePrefix="1" applyNumberFormat="1" applyFont="1" applyFill="1" applyBorder="1" applyAlignment="1">
      <alignment horizontal="center" vertical="center" wrapText="1"/>
    </xf>
    <xf numFmtId="9" fontId="2" fillId="16" borderId="20" xfId="3" quotePrefix="1" applyFont="1" applyFill="1" applyBorder="1" applyAlignment="1">
      <alignment horizontal="center" vertical="center" wrapText="1"/>
    </xf>
    <xf numFmtId="9" fontId="2" fillId="16" borderId="42" xfId="3" quotePrefix="1" applyFont="1" applyFill="1" applyBorder="1" applyAlignment="1">
      <alignment horizontal="center" vertical="center" wrapText="1"/>
    </xf>
    <xf numFmtId="0" fontId="2" fillId="16" borderId="0" xfId="0" applyFont="1" applyFill="1" applyAlignment="1">
      <alignment horizontal="center" vertical="center" wrapText="1"/>
    </xf>
    <xf numFmtId="0" fontId="2" fillId="16" borderId="32" xfId="0" applyFont="1" applyFill="1" applyBorder="1" applyAlignment="1">
      <alignment horizontal="center" vertical="center" wrapText="1"/>
    </xf>
    <xf numFmtId="0" fontId="2" fillId="8" borderId="32" xfId="0" applyFont="1" applyFill="1" applyBorder="1" applyAlignment="1">
      <alignment horizontal="center" vertical="center" wrapText="1"/>
    </xf>
    <xf numFmtId="9" fontId="2" fillId="16" borderId="33" xfId="3" quotePrefix="1" applyFont="1" applyFill="1" applyBorder="1" applyAlignment="1">
      <alignment horizontal="center" vertical="center" wrapText="1"/>
    </xf>
    <xf numFmtId="9" fontId="2" fillId="2" borderId="26" xfId="3" quotePrefix="1" applyFont="1" applyFill="1" applyBorder="1" applyAlignment="1">
      <alignment horizontal="center" vertical="center" wrapText="1"/>
    </xf>
    <xf numFmtId="0" fontId="2" fillId="2" borderId="20" xfId="0" applyFont="1" applyFill="1" applyBorder="1" applyAlignment="1">
      <alignment horizontal="center" vertical="center" wrapText="1"/>
    </xf>
    <xf numFmtId="1" fontId="2" fillId="0" borderId="20" xfId="3" quotePrefix="1" applyNumberFormat="1" applyFont="1" applyFill="1" applyBorder="1" applyAlignment="1">
      <alignment horizontal="center" vertical="center" wrapText="1"/>
    </xf>
    <xf numFmtId="1" fontId="2" fillId="2" borderId="42" xfId="3" quotePrefix="1" applyNumberFormat="1" applyFont="1" applyFill="1" applyBorder="1" applyAlignment="1">
      <alignment horizontal="center" vertical="center" wrapText="1"/>
    </xf>
    <xf numFmtId="167" fontId="2" fillId="2" borderId="20" xfId="3" quotePrefix="1" applyNumberFormat="1" applyFont="1" applyFill="1" applyBorder="1" applyAlignment="1">
      <alignment horizontal="center" vertical="center" wrapText="1"/>
    </xf>
    <xf numFmtId="9" fontId="2" fillId="2" borderId="20" xfId="3" quotePrefix="1" applyFont="1" applyFill="1" applyBorder="1" applyAlignment="1">
      <alignment horizontal="center" vertical="center" wrapText="1"/>
    </xf>
    <xf numFmtId="167" fontId="2" fillId="16" borderId="20" xfId="3" quotePrefix="1" applyNumberFormat="1" applyFont="1" applyFill="1" applyBorder="1" applyAlignment="1">
      <alignment horizontal="center" vertical="center" wrapText="1"/>
    </xf>
    <xf numFmtId="1" fontId="2" fillId="0" borderId="38" xfId="3" quotePrefix="1" applyNumberFormat="1" applyFont="1" applyFill="1" applyBorder="1" applyAlignment="1">
      <alignment horizontal="center" vertical="center" wrapText="1"/>
    </xf>
    <xf numFmtId="167" fontId="2" fillId="16" borderId="18" xfId="3" quotePrefix="1" applyNumberFormat="1" applyFont="1" applyFill="1" applyBorder="1" applyAlignment="1">
      <alignment horizontal="center" vertical="center" wrapText="1"/>
    </xf>
    <xf numFmtId="164" fontId="2" fillId="0" borderId="38" xfId="1" applyNumberFormat="1" applyFont="1" applyFill="1" applyBorder="1" applyAlignment="1">
      <alignment horizontal="center" vertical="center" wrapText="1"/>
    </xf>
    <xf numFmtId="167" fontId="10" fillId="2" borderId="20" xfId="3" quotePrefix="1" applyNumberFormat="1" applyFont="1" applyFill="1" applyBorder="1" applyAlignment="1">
      <alignment horizontal="center" vertical="center" wrapText="1"/>
    </xf>
    <xf numFmtId="10" fontId="5" fillId="16" borderId="42" xfId="3" quotePrefix="1" applyNumberFormat="1" applyFont="1" applyFill="1" applyBorder="1" applyAlignment="1">
      <alignment horizontal="center" vertical="center" wrapText="1"/>
    </xf>
    <xf numFmtId="10" fontId="2" fillId="16" borderId="0" xfId="3" quotePrefix="1" applyNumberFormat="1" applyFont="1" applyFill="1" applyBorder="1" applyAlignment="1">
      <alignment horizontal="center" vertical="center" wrapText="1"/>
    </xf>
    <xf numFmtId="167" fontId="5" fillId="16" borderId="20" xfId="3" quotePrefix="1" applyNumberFormat="1" applyFont="1" applyFill="1" applyBorder="1" applyAlignment="1">
      <alignment horizontal="center" vertical="center" wrapText="1"/>
    </xf>
    <xf numFmtId="10" fontId="2" fillId="16" borderId="42" xfId="3" quotePrefix="1" applyNumberFormat="1" applyFont="1" applyFill="1" applyBorder="1" applyAlignment="1">
      <alignment horizontal="center" vertical="center" wrapText="1"/>
    </xf>
    <xf numFmtId="9" fontId="2" fillId="2" borderId="32" xfId="3" quotePrefix="1" applyFont="1" applyFill="1" applyBorder="1" applyAlignment="1">
      <alignment horizontal="center" vertical="center" wrapText="1"/>
    </xf>
    <xf numFmtId="9" fontId="10" fillId="2" borderId="20" xfId="3" quotePrefix="1" applyFont="1" applyFill="1" applyBorder="1" applyAlignment="1">
      <alignment horizontal="center" vertical="center" wrapText="1"/>
    </xf>
    <xf numFmtId="0" fontId="2" fillId="8" borderId="35" xfId="0" applyFont="1" applyFill="1" applyBorder="1" applyAlignment="1">
      <alignment horizontal="center" vertical="center" wrapText="1"/>
    </xf>
    <xf numFmtId="4" fontId="2" fillId="0" borderId="27" xfId="0" applyNumberFormat="1" applyFont="1" applyBorder="1" applyAlignment="1">
      <alignment horizontal="center" vertical="center" wrapText="1"/>
    </xf>
    <xf numFmtId="9" fontId="2" fillId="2" borderId="0" xfId="3" quotePrefix="1" applyFont="1" applyFill="1" applyBorder="1" applyAlignment="1">
      <alignment horizontal="center" vertical="center" wrapText="1"/>
    </xf>
    <xf numFmtId="167" fontId="2" fillId="16" borderId="0" xfId="3" quotePrefix="1" applyNumberFormat="1" applyFont="1" applyFill="1" applyBorder="1" applyAlignment="1">
      <alignment horizontal="center" vertical="center" wrapText="1"/>
    </xf>
    <xf numFmtId="0" fontId="2" fillId="7" borderId="22" xfId="0" applyFont="1" applyFill="1" applyBorder="1" applyAlignment="1">
      <alignment horizontal="center" vertical="center" wrapText="1"/>
    </xf>
    <xf numFmtId="167" fontId="2" fillId="0" borderId="44" xfId="3" quotePrefix="1" applyNumberFormat="1" applyFont="1" applyFill="1" applyBorder="1" applyAlignment="1">
      <alignment horizontal="center" vertical="center" wrapText="1"/>
    </xf>
    <xf numFmtId="10" fontId="10" fillId="2" borderId="20" xfId="3" quotePrefix="1" applyNumberFormat="1" applyFont="1" applyFill="1" applyBorder="1" applyAlignment="1">
      <alignment horizontal="center" vertical="center" wrapText="1"/>
    </xf>
    <xf numFmtId="10" fontId="2" fillId="2" borderId="0" xfId="3" quotePrefix="1" applyNumberFormat="1" applyFont="1" applyFill="1" applyBorder="1" applyAlignment="1">
      <alignment horizontal="center" vertical="center" wrapText="1"/>
    </xf>
    <xf numFmtId="10" fontId="2" fillId="16" borderId="55" xfId="3" quotePrefix="1" applyNumberFormat="1" applyFont="1" applyFill="1" applyBorder="1" applyAlignment="1">
      <alignment horizontal="center" vertical="center" wrapText="1"/>
    </xf>
    <xf numFmtId="10" fontId="10" fillId="2" borderId="0" xfId="3" quotePrefix="1" applyNumberFormat="1" applyFont="1" applyFill="1" applyBorder="1" applyAlignment="1">
      <alignment horizontal="center" vertical="center" wrapText="1"/>
    </xf>
    <xf numFmtId="167" fontId="2" fillId="16" borderId="37" xfId="3" quotePrefix="1" applyNumberFormat="1" applyFont="1" applyFill="1" applyBorder="1" applyAlignment="1">
      <alignment horizontal="center" vertical="center" wrapText="1"/>
    </xf>
    <xf numFmtId="1" fontId="5" fillId="16" borderId="20" xfId="3" quotePrefix="1" applyNumberFormat="1" applyFont="1" applyFill="1" applyBorder="1" applyAlignment="1">
      <alignment horizontal="center" vertical="center" wrapText="1"/>
    </xf>
    <xf numFmtId="1" fontId="2" fillId="16" borderId="20" xfId="3" quotePrefix="1" applyNumberFormat="1" applyFont="1" applyFill="1" applyBorder="1" applyAlignment="1">
      <alignment horizontal="center" vertical="center" wrapText="1"/>
    </xf>
    <xf numFmtId="9" fontId="5" fillId="16" borderId="20" xfId="3" quotePrefix="1" applyFont="1" applyFill="1" applyBorder="1" applyAlignment="1">
      <alignment horizontal="center" vertical="center" wrapText="1"/>
    </xf>
    <xf numFmtId="9" fontId="2" fillId="16" borderId="32" xfId="3" quotePrefix="1" applyFont="1" applyFill="1" applyBorder="1" applyAlignment="1">
      <alignment horizontal="center" vertical="center" wrapText="1"/>
    </xf>
    <xf numFmtId="1" fontId="2" fillId="0" borderId="27" xfId="3" quotePrefix="1" applyNumberFormat="1" applyFont="1" applyFill="1" applyBorder="1" applyAlignment="1">
      <alignment horizontal="center" vertical="center" wrapText="1"/>
    </xf>
    <xf numFmtId="10" fontId="2" fillId="16" borderId="20" xfId="3" quotePrefix="1" applyNumberFormat="1" applyFont="1" applyFill="1" applyBorder="1" applyAlignment="1">
      <alignment horizontal="center" vertical="center" wrapText="1"/>
    </xf>
    <xf numFmtId="0" fontId="16" fillId="2" borderId="18" xfId="0" applyFont="1" applyFill="1" applyBorder="1" applyAlignment="1">
      <alignment horizontal="center" vertical="center" wrapText="1"/>
    </xf>
    <xf numFmtId="171" fontId="16" fillId="0" borderId="3" xfId="0" applyNumberFormat="1" applyFont="1" applyBorder="1" applyAlignment="1">
      <alignment horizontal="center" vertical="center"/>
    </xf>
    <xf numFmtId="0" fontId="16" fillId="0" borderId="3" xfId="0" applyFont="1" applyBorder="1" applyAlignment="1">
      <alignment horizontal="center" vertical="center"/>
    </xf>
    <xf numFmtId="0" fontId="16" fillId="0" borderId="3" xfId="0" applyFont="1" applyBorder="1" applyAlignment="1">
      <alignment horizontal="center" vertical="center" wrapText="1"/>
    </xf>
    <xf numFmtId="171" fontId="16" fillId="0" borderId="3" xfId="0" applyNumberFormat="1" applyFont="1" applyBorder="1" applyAlignment="1">
      <alignment horizontal="center" vertical="center" wrapText="1"/>
    </xf>
    <xf numFmtId="0" fontId="15" fillId="2" borderId="0" xfId="0" applyFont="1" applyFill="1" applyAlignment="1">
      <alignment horizontal="left" vertical="center" wrapText="1"/>
    </xf>
    <xf numFmtId="0" fontId="16" fillId="13" borderId="1" xfId="0" applyFont="1" applyFill="1" applyBorder="1" applyAlignment="1">
      <alignment horizontal="center" vertical="center" wrapText="1"/>
    </xf>
    <xf numFmtId="0" fontId="37" fillId="2" borderId="18" xfId="0" applyFont="1" applyFill="1" applyBorder="1" applyAlignment="1">
      <alignment horizontal="left" vertical="center" wrapText="1"/>
    </xf>
    <xf numFmtId="9" fontId="42" fillId="0" borderId="60" xfId="0" applyNumberFormat="1" applyFont="1" applyBorder="1" applyAlignment="1">
      <alignment horizontal="center" vertical="center"/>
    </xf>
    <xf numFmtId="10" fontId="42" fillId="0" borderId="60" xfId="0" applyNumberFormat="1" applyFont="1" applyBorder="1" applyAlignment="1">
      <alignment horizontal="center" vertical="center"/>
    </xf>
    <xf numFmtId="9" fontId="43" fillId="0" borderId="60" xfId="0" applyNumberFormat="1" applyFont="1" applyBorder="1" applyAlignment="1">
      <alignment horizontal="center" vertical="center"/>
    </xf>
    <xf numFmtId="49" fontId="42" fillId="0" borderId="60" xfId="0" applyNumberFormat="1" applyFont="1" applyBorder="1" applyAlignment="1">
      <alignment horizontal="center" vertical="center"/>
    </xf>
    <xf numFmtId="10" fontId="44" fillId="0" borderId="60" xfId="3" applyNumberFormat="1" applyFont="1" applyBorder="1" applyAlignment="1">
      <alignment horizontal="center" vertical="center"/>
    </xf>
    <xf numFmtId="172" fontId="15" fillId="2" borderId="7" xfId="1" applyNumberFormat="1" applyFont="1" applyFill="1" applyBorder="1" applyAlignment="1">
      <alignment horizontal="justify" vertical="center" wrapText="1"/>
    </xf>
    <xf numFmtId="172" fontId="15" fillId="2" borderId="3" xfId="1" applyNumberFormat="1" applyFont="1" applyFill="1" applyBorder="1" applyAlignment="1">
      <alignment horizontal="justify" vertical="center" wrapText="1"/>
    </xf>
    <xf numFmtId="1" fontId="42" fillId="0" borderId="60" xfId="0" applyNumberFormat="1" applyFont="1" applyBorder="1" applyAlignment="1">
      <alignment horizontal="center" vertical="center"/>
    </xf>
    <xf numFmtId="1" fontId="43" fillId="0" borderId="60" xfId="0" applyNumberFormat="1" applyFont="1" applyBorder="1" applyAlignment="1">
      <alignment horizontal="center" vertical="center"/>
    </xf>
    <xf numFmtId="9" fontId="44" fillId="0" borderId="60" xfId="3" applyFont="1" applyBorder="1" applyAlignment="1">
      <alignment horizontal="center" vertical="center"/>
    </xf>
    <xf numFmtId="172" fontId="15" fillId="2" borderId="3" xfId="1" applyNumberFormat="1" applyFont="1" applyFill="1" applyBorder="1" applyAlignment="1">
      <alignment horizontal="left" vertical="center" wrapText="1"/>
    </xf>
    <xf numFmtId="167" fontId="25" fillId="0" borderId="18" xfId="3" quotePrefix="1" applyNumberFormat="1" applyFont="1" applyFill="1" applyBorder="1" applyAlignment="1">
      <alignment horizontal="center" vertical="center" wrapText="1"/>
    </xf>
    <xf numFmtId="2" fontId="42" fillId="0" borderId="60" xfId="0" applyNumberFormat="1" applyFont="1" applyBorder="1" applyAlignment="1">
      <alignment horizontal="center" vertical="center"/>
    </xf>
    <xf numFmtId="2" fontId="43" fillId="0" borderId="60" xfId="0" applyNumberFormat="1" applyFont="1" applyBorder="1" applyAlignment="1">
      <alignment horizontal="center" vertical="center"/>
    </xf>
    <xf numFmtId="1" fontId="42" fillId="2" borderId="60" xfId="0" applyNumberFormat="1" applyFont="1" applyFill="1" applyBorder="1" applyAlignment="1">
      <alignment horizontal="center" vertical="center"/>
    </xf>
    <xf numFmtId="169" fontId="42" fillId="0" borderId="60" xfId="0" applyNumberFormat="1" applyFont="1" applyBorder="1" applyAlignment="1">
      <alignment horizontal="center" vertical="center"/>
    </xf>
    <xf numFmtId="172" fontId="15" fillId="0" borderId="7" xfId="1" applyNumberFormat="1" applyFont="1" applyFill="1" applyBorder="1" applyAlignment="1">
      <alignment horizontal="justify" vertical="center" wrapText="1"/>
    </xf>
    <xf numFmtId="172" fontId="15" fillId="0" borderId="3" xfId="1" applyNumberFormat="1" applyFont="1" applyFill="1" applyBorder="1" applyAlignment="1">
      <alignment horizontal="left" vertical="center" wrapText="1"/>
    </xf>
    <xf numFmtId="10" fontId="42" fillId="2" borderId="60" xfId="0" applyNumberFormat="1" applyFont="1" applyFill="1" applyBorder="1" applyAlignment="1">
      <alignment horizontal="center" vertical="center"/>
    </xf>
    <xf numFmtId="10" fontId="43" fillId="0" borderId="60" xfId="0" applyNumberFormat="1" applyFont="1" applyBorder="1" applyAlignment="1">
      <alignment horizontal="center" vertical="center"/>
    </xf>
    <xf numFmtId="14" fontId="45" fillId="0" borderId="3" xfId="0" applyNumberFormat="1" applyFont="1" applyBorder="1" applyAlignment="1">
      <alignment horizontal="center" vertical="center" wrapText="1"/>
    </xf>
    <xf numFmtId="0" fontId="45" fillId="0" borderId="3" xfId="0" applyFont="1" applyBorder="1" applyAlignment="1">
      <alignment horizontal="justify" vertical="center" wrapText="1"/>
    </xf>
    <xf numFmtId="0" fontId="45" fillId="0" borderId="3" xfId="0" applyFont="1" applyBorder="1" applyAlignment="1">
      <alignment horizontal="center" vertical="center" wrapText="1"/>
    </xf>
    <xf numFmtId="10" fontId="2" fillId="16" borderId="37" xfId="3" quotePrefix="1" applyNumberFormat="1" applyFont="1" applyFill="1" applyBorder="1" applyAlignment="1">
      <alignment horizontal="center" vertical="center" wrapText="1"/>
    </xf>
    <xf numFmtId="9" fontId="10" fillId="16" borderId="20" xfId="3" quotePrefix="1" applyFont="1" applyFill="1" applyBorder="1" applyAlignment="1">
      <alignment horizontal="center" vertical="center" wrapText="1"/>
    </xf>
    <xf numFmtId="10" fontId="10" fillId="16" borderId="0" xfId="3" quotePrefix="1" applyNumberFormat="1" applyFont="1" applyFill="1" applyBorder="1" applyAlignment="1">
      <alignment horizontal="center" vertical="center" wrapText="1"/>
    </xf>
    <xf numFmtId="9" fontId="5" fillId="16" borderId="42" xfId="3" quotePrefix="1" applyFont="1" applyFill="1" applyBorder="1" applyAlignment="1">
      <alignment horizontal="center" vertical="center" wrapText="1"/>
    </xf>
    <xf numFmtId="0" fontId="28"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26" fillId="11" borderId="58"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18" xfId="0" applyFont="1" applyFill="1" applyBorder="1" applyAlignment="1">
      <alignment horizontal="center" vertical="center" wrapText="1" readingOrder="1"/>
    </xf>
    <xf numFmtId="0" fontId="17" fillId="0" borderId="3" xfId="0" applyFont="1" applyBorder="1" applyAlignment="1">
      <alignment horizontal="center" vertical="center" wrapText="1"/>
    </xf>
    <xf numFmtId="0" fontId="27" fillId="5" borderId="3" xfId="0" applyFont="1" applyFill="1" applyBorder="1" applyAlignment="1">
      <alignment horizontal="center" vertical="center" wrapText="1"/>
    </xf>
    <xf numFmtId="171" fontId="16" fillId="0" borderId="3" xfId="0" applyNumberFormat="1" applyFont="1" applyBorder="1" applyAlignment="1">
      <alignment horizontal="center" vertical="center"/>
    </xf>
    <xf numFmtId="0" fontId="16" fillId="0" borderId="3" xfId="0" applyFont="1" applyBorder="1" applyAlignment="1">
      <alignment horizontal="center" vertical="center"/>
    </xf>
    <xf numFmtId="0" fontId="16" fillId="0" borderId="3" xfId="0" applyFont="1" applyBorder="1" applyAlignment="1">
      <alignment horizontal="center" vertical="center" wrapText="1"/>
    </xf>
    <xf numFmtId="171" fontId="16" fillId="0" borderId="3" xfId="0" applyNumberFormat="1" applyFont="1" applyBorder="1" applyAlignment="1">
      <alignment horizontal="center" vertical="center" wrapText="1"/>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61" xfId="0" applyFont="1" applyBorder="1" applyAlignment="1">
      <alignment horizontal="center" vertical="center" wrapText="1"/>
    </xf>
    <xf numFmtId="171" fontId="16" fillId="0" borderId="1" xfId="0" applyNumberFormat="1" applyFont="1" applyBorder="1" applyAlignment="1">
      <alignment horizontal="justify" vertical="center" wrapText="1"/>
    </xf>
    <xf numFmtId="171" fontId="16" fillId="0" borderId="2" xfId="0" applyNumberFormat="1" applyFont="1" applyBorder="1" applyAlignment="1">
      <alignment horizontal="justify" vertical="center" wrapText="1"/>
    </xf>
    <xf numFmtId="171" fontId="16" fillId="0" borderId="61" xfId="0" applyNumberFormat="1" applyFont="1" applyBorder="1" applyAlignment="1">
      <alignment horizontal="justify" vertical="center" wrapText="1"/>
    </xf>
    <xf numFmtId="171" fontId="16" fillId="0" borderId="1" xfId="0" applyNumberFormat="1" applyFont="1" applyBorder="1" applyAlignment="1">
      <alignment horizontal="center" vertical="center" wrapText="1"/>
    </xf>
    <xf numFmtId="171" fontId="16" fillId="0" borderId="2" xfId="0" applyNumberFormat="1" applyFont="1" applyBorder="1" applyAlignment="1">
      <alignment horizontal="center" vertical="center" wrapText="1"/>
    </xf>
    <xf numFmtId="171" fontId="16" fillId="0" borderId="61" xfId="0" applyNumberFormat="1" applyFont="1" applyBorder="1" applyAlignment="1">
      <alignment horizontal="center" vertical="center" wrapText="1"/>
    </xf>
    <xf numFmtId="0" fontId="33" fillId="12" borderId="11" xfId="0" applyFont="1" applyFill="1" applyBorder="1" applyAlignment="1">
      <alignment horizontal="center" vertical="center"/>
    </xf>
    <xf numFmtId="0" fontId="33" fillId="12" borderId="17" xfId="0" applyFont="1" applyFill="1" applyBorder="1" applyAlignment="1">
      <alignment horizontal="center" vertical="center"/>
    </xf>
    <xf numFmtId="0" fontId="32" fillId="2" borderId="3" xfId="0" applyFont="1" applyFill="1" applyBorder="1" applyAlignment="1">
      <alignment horizontal="center"/>
    </xf>
    <xf numFmtId="0" fontId="14" fillId="2" borderId="8"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32" fillId="2" borderId="3" xfId="0" applyFont="1" applyFill="1" applyBorder="1" applyAlignment="1">
      <alignment horizontal="center" vertical="center"/>
    </xf>
    <xf numFmtId="0" fontId="37" fillId="13" borderId="3" xfId="0" applyFont="1" applyFill="1" applyBorder="1" applyAlignment="1">
      <alignment horizontal="center" vertical="center" wrapText="1"/>
    </xf>
    <xf numFmtId="0" fontId="16" fillId="13" borderId="3" xfId="0" applyFont="1" applyFill="1" applyBorder="1" applyAlignment="1">
      <alignment horizontal="center" vertical="center" wrapText="1"/>
    </xf>
    <xf numFmtId="0" fontId="16" fillId="13" borderId="1" xfId="0" applyFont="1" applyFill="1" applyBorder="1" applyAlignment="1">
      <alignment horizontal="center" vertical="center" wrapText="1"/>
    </xf>
    <xf numFmtId="0" fontId="34" fillId="12" borderId="3" xfId="0" applyFont="1" applyFill="1" applyBorder="1" applyAlignment="1">
      <alignment horizontal="center" vertical="center" wrapText="1"/>
    </xf>
    <xf numFmtId="0" fontId="34" fillId="12" borderId="1" xfId="0" applyFont="1" applyFill="1" applyBorder="1" applyAlignment="1">
      <alignment horizontal="center" vertical="center" wrapText="1"/>
    </xf>
    <xf numFmtId="0" fontId="16" fillId="13" borderId="2" xfId="0" applyFont="1" applyFill="1" applyBorder="1" applyAlignment="1">
      <alignment horizontal="center" vertical="center" wrapText="1"/>
    </xf>
    <xf numFmtId="0" fontId="34" fillId="12" borderId="2" xfId="0" applyFont="1" applyFill="1" applyBorder="1" applyAlignment="1">
      <alignment horizontal="center" vertical="center" wrapText="1"/>
    </xf>
    <xf numFmtId="0" fontId="39" fillId="12" borderId="3" xfId="0" applyFont="1" applyFill="1" applyBorder="1" applyAlignment="1">
      <alignment horizontal="center" vertical="center" wrapText="1"/>
    </xf>
    <xf numFmtId="0" fontId="39" fillId="12" borderId="1" xfId="0" applyFont="1" applyFill="1" applyBorder="1" applyAlignment="1">
      <alignment horizontal="center" vertical="center" wrapText="1"/>
    </xf>
    <xf numFmtId="0" fontId="38" fillId="12" borderId="3" xfId="0" applyFont="1" applyFill="1" applyBorder="1" applyAlignment="1">
      <alignment horizontal="center" vertical="center" wrapText="1"/>
    </xf>
    <xf numFmtId="0" fontId="38" fillId="12" borderId="1" xfId="0" applyFont="1" applyFill="1" applyBorder="1" applyAlignment="1">
      <alignment horizontal="center" vertical="center" wrapText="1"/>
    </xf>
    <xf numFmtId="0" fontId="15" fillId="2" borderId="0" xfId="0" applyFont="1" applyFill="1" applyAlignment="1">
      <alignment horizontal="left" vertical="center" wrapText="1"/>
    </xf>
    <xf numFmtId="0" fontId="15" fillId="2" borderId="0" xfId="0" applyFont="1" applyFill="1" applyAlignment="1">
      <alignment horizontal="left" vertical="center"/>
    </xf>
    <xf numFmtId="0" fontId="32" fillId="2" borderId="0" xfId="0" applyFont="1" applyFill="1" applyAlignment="1">
      <alignment horizontal="left" vertical="center" wrapText="1"/>
    </xf>
    <xf numFmtId="0" fontId="32" fillId="2" borderId="0" xfId="0" applyFont="1" applyFill="1" applyAlignment="1">
      <alignment horizontal="left" vertical="center"/>
    </xf>
    <xf numFmtId="0" fontId="2" fillId="0" borderId="25"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165" fontId="2" fillId="0" borderId="57" xfId="0" applyNumberFormat="1" applyFont="1" applyBorder="1" applyAlignment="1">
      <alignment horizontal="center" vertical="center" wrapText="1"/>
    </xf>
    <xf numFmtId="165" fontId="2" fillId="0" borderId="22" xfId="0" applyNumberFormat="1" applyFont="1" applyBorder="1" applyAlignment="1">
      <alignment horizontal="center" vertical="center" wrapText="1"/>
    </xf>
    <xf numFmtId="164" fontId="2" fillId="0" borderId="45" xfId="1" applyNumberFormat="1" applyFont="1" applyFill="1" applyBorder="1" applyAlignment="1">
      <alignment horizontal="center" vertical="center" wrapText="1"/>
    </xf>
    <xf numFmtId="164" fontId="2" fillId="0" borderId="47" xfId="1" applyNumberFormat="1" applyFont="1" applyFill="1" applyBorder="1" applyAlignment="1">
      <alignment horizontal="center" vertical="center" wrapText="1"/>
    </xf>
    <xf numFmtId="165" fontId="2" fillId="0" borderId="53" xfId="0" applyNumberFormat="1" applyFont="1" applyBorder="1" applyAlignment="1">
      <alignment horizontal="center" vertical="center" wrapText="1"/>
    </xf>
    <xf numFmtId="165" fontId="2" fillId="0" borderId="54" xfId="0" applyNumberFormat="1" applyFont="1" applyBorder="1" applyAlignment="1">
      <alignment horizontal="center" vertical="center" wrapText="1"/>
    </xf>
    <xf numFmtId="165" fontId="2" fillId="0" borderId="55" xfId="0" applyNumberFormat="1" applyFont="1" applyBorder="1" applyAlignment="1">
      <alignment horizontal="center" vertical="center" wrapText="1"/>
    </xf>
    <xf numFmtId="0" fontId="4" fillId="0" borderId="43" xfId="0" applyFont="1" applyBorder="1" applyAlignment="1">
      <alignment horizontal="center" vertical="center" wrapText="1"/>
    </xf>
    <xf numFmtId="165" fontId="2" fillId="0" borderId="34" xfId="0" applyNumberFormat="1" applyFont="1" applyBorder="1" applyAlignment="1">
      <alignment horizontal="center" vertical="center" wrapText="1"/>
    </xf>
    <xf numFmtId="165" fontId="2" fillId="0" borderId="35" xfId="0" applyNumberFormat="1" applyFont="1" applyBorder="1" applyAlignment="1">
      <alignment horizontal="center" vertical="center" wrapText="1"/>
    </xf>
    <xf numFmtId="165" fontId="2" fillId="0" borderId="56" xfId="0" applyNumberFormat="1" applyFont="1" applyBorder="1" applyAlignment="1">
      <alignment horizontal="center" vertical="center" wrapText="1"/>
    </xf>
    <xf numFmtId="164" fontId="2" fillId="0" borderId="46" xfId="1" applyNumberFormat="1" applyFont="1" applyFill="1" applyBorder="1" applyAlignment="1">
      <alignment horizontal="center" vertical="center" wrapText="1"/>
    </xf>
    <xf numFmtId="164" fontId="2" fillId="0" borderId="49" xfId="1" applyNumberFormat="1" applyFont="1" applyFill="1" applyBorder="1" applyAlignment="1">
      <alignment horizontal="center" vertical="center" wrapText="1"/>
    </xf>
    <xf numFmtId="164" fontId="2" fillId="0" borderId="0" xfId="1" applyNumberFormat="1" applyFont="1" applyFill="1" applyBorder="1" applyAlignment="1">
      <alignment horizontal="center" vertical="center" wrapText="1"/>
    </xf>
    <xf numFmtId="0" fontId="19" fillId="5" borderId="22" xfId="0" applyFont="1" applyFill="1" applyBorder="1" applyAlignment="1">
      <alignment horizontal="center" vertical="center" wrapText="1"/>
    </xf>
    <xf numFmtId="0" fontId="19" fillId="5" borderId="23" xfId="0" applyFont="1" applyFill="1" applyBorder="1" applyAlignment="1">
      <alignment horizontal="center" vertical="center" wrapText="1"/>
    </xf>
    <xf numFmtId="0" fontId="2" fillId="0" borderId="26" xfId="0" applyFont="1" applyBorder="1" applyAlignment="1">
      <alignment horizontal="center" vertical="center" wrapText="1"/>
    </xf>
    <xf numFmtId="0" fontId="2" fillId="0" borderId="20" xfId="0" applyFont="1" applyBorder="1" applyAlignment="1">
      <alignment horizontal="center" vertical="center" wrapText="1"/>
    </xf>
    <xf numFmtId="20" fontId="2" fillId="0" borderId="50" xfId="0" quotePrefix="1" applyNumberFormat="1" applyFont="1" applyBorder="1" applyAlignment="1">
      <alignment horizontal="center" vertical="center" wrapText="1"/>
    </xf>
    <xf numFmtId="20" fontId="2" fillId="0" borderId="51" xfId="0" quotePrefix="1" applyNumberFormat="1" applyFont="1" applyBorder="1" applyAlignment="1">
      <alignment horizontal="center" vertical="center" wrapText="1"/>
    </xf>
    <xf numFmtId="20" fontId="2" fillId="0" borderId="0" xfId="0" quotePrefix="1" applyNumberFormat="1" applyFont="1" applyAlignment="1">
      <alignment horizontal="center" vertical="center" wrapText="1"/>
    </xf>
    <xf numFmtId="0" fontId="0" fillId="0" borderId="51" xfId="0" applyBorder="1" applyAlignment="1">
      <alignment horizontal="center" vertical="center" wrapText="1"/>
    </xf>
    <xf numFmtId="0" fontId="2" fillId="0" borderId="26" xfId="0" applyFont="1" applyBorder="1" applyAlignment="1">
      <alignment horizontal="justify" vertical="center" wrapText="1"/>
    </xf>
    <xf numFmtId="0" fontId="0" fillId="0" borderId="20" xfId="0" applyBorder="1" applyAlignment="1">
      <alignment horizontal="justify"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0" fillId="0" borderId="37" xfId="0" applyBorder="1" applyAlignment="1">
      <alignment horizontal="center" vertical="center" wrapText="1"/>
    </xf>
    <xf numFmtId="0" fontId="0" fillId="0" borderId="35" xfId="0" applyBorder="1" applyAlignment="1">
      <alignment horizontal="center" vertical="center" wrapText="1"/>
    </xf>
    <xf numFmtId="0" fontId="2" fillId="0" borderId="26" xfId="0" applyFont="1" applyBorder="1" applyAlignment="1">
      <alignment horizontal="left" vertical="center" wrapText="1"/>
    </xf>
    <xf numFmtId="0" fontId="0" fillId="0" borderId="20" xfId="0" applyBorder="1" applyAlignment="1">
      <alignment horizontal="left" vertical="center" wrapText="1"/>
    </xf>
    <xf numFmtId="0" fontId="2" fillId="17" borderId="25" xfId="0" applyFont="1" applyFill="1" applyBorder="1" applyAlignment="1">
      <alignment horizontal="center" vertical="center" wrapText="1"/>
    </xf>
    <xf numFmtId="0" fontId="2" fillId="17" borderId="29" xfId="0" applyFont="1" applyFill="1" applyBorder="1" applyAlignment="1">
      <alignment horizontal="center" vertical="center" wrapText="1"/>
    </xf>
    <xf numFmtId="0" fontId="2" fillId="17" borderId="31" xfId="0" applyFont="1" applyFill="1" applyBorder="1" applyAlignment="1">
      <alignment horizontal="center" vertical="center" wrapText="1"/>
    </xf>
    <xf numFmtId="0" fontId="22" fillId="0" borderId="53" xfId="0" applyFont="1" applyBorder="1" applyAlignment="1">
      <alignment horizontal="center" vertical="center" wrapText="1"/>
    </xf>
    <xf numFmtId="0" fontId="22" fillId="0" borderId="54" xfId="0" applyFont="1" applyBorder="1" applyAlignment="1">
      <alignment horizontal="center" vertical="center" wrapText="1"/>
    </xf>
    <xf numFmtId="0" fontId="22" fillId="0" borderId="55" xfId="0" applyFont="1" applyBorder="1" applyAlignment="1">
      <alignment horizontal="center" vertical="center" wrapText="1"/>
    </xf>
    <xf numFmtId="165" fontId="2" fillId="0" borderId="4" xfId="0" applyNumberFormat="1" applyFont="1" applyBorder="1" applyAlignment="1">
      <alignment horizontal="center" vertical="center" wrapText="1"/>
    </xf>
    <xf numFmtId="165" fontId="2" fillId="0" borderId="41" xfId="0" applyNumberFormat="1" applyFont="1" applyBorder="1" applyAlignment="1">
      <alignment horizontal="center" vertical="center" wrapText="1"/>
    </xf>
    <xf numFmtId="165" fontId="2" fillId="0" borderId="5" xfId="0" applyNumberFormat="1" applyFont="1" applyBorder="1" applyAlignment="1">
      <alignment horizontal="center" vertical="center" wrapText="1"/>
    </xf>
    <xf numFmtId="1" fontId="2" fillId="16" borderId="42" xfId="3" quotePrefix="1" applyNumberFormat="1" applyFont="1" applyFill="1" applyBorder="1" applyAlignment="1">
      <alignment horizontal="center" vertical="center" wrapText="1"/>
    </xf>
    <xf numFmtId="9" fontId="2" fillId="16" borderId="42" xfId="3" quotePrefix="1" applyFont="1" applyFill="1" applyBorder="1" applyAlignment="1">
      <alignment horizontal="center"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0" xfId="0" applyFont="1" applyFill="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30"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0" xfId="0" applyFont="1" applyAlignment="1">
      <alignment horizontal="center" vertical="center" wrapTex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9" fillId="5" borderId="18" xfId="0" applyFont="1" applyFill="1" applyBorder="1" applyAlignment="1">
      <alignment horizontal="center" vertical="center" wrapText="1"/>
    </xf>
    <xf numFmtId="0" fontId="19" fillId="5" borderId="19" xfId="0" applyFont="1" applyFill="1" applyBorder="1" applyAlignment="1">
      <alignment horizontal="center" vertical="center" wrapText="1"/>
    </xf>
    <xf numFmtId="0" fontId="19" fillId="5" borderId="20" xfId="0" applyFont="1" applyFill="1" applyBorder="1" applyAlignment="1">
      <alignment horizontal="center" vertical="center" wrapText="1"/>
    </xf>
    <xf numFmtId="0" fontId="19" fillId="5" borderId="32" xfId="0" applyFont="1" applyFill="1" applyBorder="1" applyAlignment="1">
      <alignment horizontal="center" vertical="center" wrapText="1"/>
    </xf>
    <xf numFmtId="0" fontId="2" fillId="0" borderId="53" xfId="0" applyFont="1" applyBorder="1" applyAlignment="1">
      <alignment horizontal="center" vertical="center" wrapText="1"/>
    </xf>
    <xf numFmtId="0" fontId="2" fillId="0" borderId="54" xfId="0" applyFont="1" applyBorder="1" applyAlignment="1">
      <alignment horizontal="center" vertical="center" wrapText="1"/>
    </xf>
    <xf numFmtId="3" fontId="2" fillId="0" borderId="46" xfId="0" applyNumberFormat="1" applyFont="1" applyBorder="1" applyAlignment="1">
      <alignment horizontal="center" vertical="center" wrapText="1"/>
    </xf>
    <xf numFmtId="0" fontId="21" fillId="2" borderId="49" xfId="0" applyFont="1" applyFill="1" applyBorder="1" applyAlignment="1">
      <alignment horizontal="left" vertical="center" wrapText="1"/>
    </xf>
    <xf numFmtId="9" fontId="2" fillId="0" borderId="27" xfId="0" applyNumberFormat="1" applyFont="1" applyBorder="1" applyAlignment="1">
      <alignment horizontal="center" vertical="center" wrapText="1"/>
    </xf>
    <xf numFmtId="0" fontId="2" fillId="0" borderId="18" xfId="0" applyFont="1" applyBorder="1" applyAlignment="1">
      <alignment horizontal="center" vertical="center" wrapText="1"/>
    </xf>
    <xf numFmtId="9" fontId="2" fillId="0" borderId="38" xfId="0" applyNumberFormat="1" applyFont="1" applyBorder="1" applyAlignment="1">
      <alignment horizontal="center" vertical="center" wrapText="1"/>
    </xf>
    <xf numFmtId="0" fontId="2" fillId="0" borderId="30" xfId="0" applyFont="1" applyBorder="1" applyAlignment="1">
      <alignment horizontal="center" vertical="center" wrapText="1"/>
    </xf>
    <xf numFmtId="0" fontId="2" fillId="17" borderId="49" xfId="0" applyFont="1" applyFill="1" applyBorder="1" applyAlignment="1">
      <alignment horizontal="center" vertical="center" wrapText="1"/>
    </xf>
    <xf numFmtId="0" fontId="2" fillId="17" borderId="0" xfId="0" applyFont="1" applyFill="1" applyAlignment="1">
      <alignment horizontal="center" vertical="center" wrapText="1"/>
    </xf>
    <xf numFmtId="0" fontId="2" fillId="2" borderId="53" xfId="0" applyFont="1" applyFill="1" applyBorder="1" applyAlignment="1">
      <alignment horizontal="center" vertical="center" wrapText="1"/>
    </xf>
    <xf numFmtId="0" fontId="2" fillId="2" borderId="54"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43" xfId="0" applyFont="1" applyFill="1" applyBorder="1" applyAlignment="1">
      <alignment horizontal="center" vertical="center" wrapText="1"/>
    </xf>
    <xf numFmtId="166" fontId="2" fillId="2" borderId="57" xfId="0" applyNumberFormat="1" applyFont="1" applyFill="1" applyBorder="1" applyAlignment="1">
      <alignment horizontal="center" vertical="center" wrapText="1"/>
    </xf>
    <xf numFmtId="166" fontId="2" fillId="2" borderId="22" xfId="0" applyNumberFormat="1" applyFont="1" applyFill="1" applyBorder="1" applyAlignment="1">
      <alignment horizontal="center" vertical="center"/>
    </xf>
    <xf numFmtId="0" fontId="2" fillId="0" borderId="21" xfId="0" applyFont="1" applyBorder="1" applyAlignment="1">
      <alignment horizontal="center" vertical="center" wrapText="1"/>
    </xf>
    <xf numFmtId="3" fontId="2" fillId="0" borderId="47" xfId="0" applyNumberFormat="1" applyFont="1" applyBorder="1" applyAlignment="1">
      <alignment horizontal="center" vertical="center" wrapText="1"/>
    </xf>
    <xf numFmtId="0" fontId="2" fillId="0" borderId="55" xfId="0" applyFont="1" applyBorder="1" applyAlignment="1">
      <alignment horizontal="center" vertical="center" wrapText="1"/>
    </xf>
    <xf numFmtId="3" fontId="22" fillId="0" borderId="4" xfId="0" applyNumberFormat="1" applyFont="1" applyBorder="1" applyAlignment="1">
      <alignment horizontal="center" vertical="center" wrapText="1"/>
    </xf>
    <xf numFmtId="3" fontId="22" fillId="0" borderId="41" xfId="0" applyNumberFormat="1" applyFont="1" applyBorder="1" applyAlignment="1">
      <alignment horizontal="center" vertical="center" wrapText="1"/>
    </xf>
    <xf numFmtId="3" fontId="22" fillId="0" borderId="5" xfId="0" applyNumberFormat="1" applyFont="1" applyBorder="1" applyAlignment="1">
      <alignment horizontal="center" vertical="center" wrapText="1"/>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41" xfId="0" applyFont="1" applyBorder="1" applyAlignment="1">
      <alignment horizontal="center" vertical="center" wrapText="1"/>
    </xf>
    <xf numFmtId="0" fontId="22" fillId="0" borderId="5"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31" xfId="0" applyFont="1" applyBorder="1" applyAlignment="1">
      <alignment horizontal="center" vertical="center" wrapText="1"/>
    </xf>
    <xf numFmtId="10" fontId="2" fillId="16" borderId="42" xfId="3" quotePrefix="1" applyNumberFormat="1" applyFont="1" applyFill="1" applyBorder="1" applyAlignment="1">
      <alignment horizontal="center" vertical="center" wrapText="1"/>
    </xf>
    <xf numFmtId="1" fontId="5" fillId="16" borderId="42" xfId="3" quotePrefix="1" applyNumberFormat="1" applyFont="1" applyFill="1" applyBorder="1" applyAlignment="1">
      <alignment horizontal="center" vertical="center" wrapText="1"/>
    </xf>
    <xf numFmtId="0" fontId="2" fillId="17" borderId="50" xfId="0" applyFont="1" applyFill="1" applyBorder="1" applyAlignment="1">
      <alignment horizontal="center" vertical="center" wrapText="1"/>
    </xf>
    <xf numFmtId="0" fontId="2" fillId="17" borderId="51" xfId="0" applyFont="1" applyFill="1" applyBorder="1" applyAlignment="1">
      <alignment horizontal="center" vertical="center" wrapText="1"/>
    </xf>
    <xf numFmtId="165" fontId="2" fillId="0" borderId="50" xfId="0" applyNumberFormat="1" applyFont="1" applyBorder="1" applyAlignment="1">
      <alignment horizontal="center" vertical="center" wrapText="1"/>
    </xf>
    <xf numFmtId="165" fontId="2" fillId="0" borderId="51" xfId="0" applyNumberFormat="1" applyFont="1" applyBorder="1" applyAlignment="1">
      <alignment horizontal="center" vertical="center" wrapText="1"/>
    </xf>
    <xf numFmtId="165" fontId="2" fillId="0" borderId="52" xfId="0" applyNumberFormat="1" applyFont="1" applyBorder="1" applyAlignment="1">
      <alignment horizontal="center" vertical="center" wrapText="1"/>
    </xf>
    <xf numFmtId="1" fontId="2" fillId="16" borderId="35" xfId="3" quotePrefix="1" applyNumberFormat="1"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25" xfId="0" quotePrefix="1" applyFont="1" applyFill="1" applyBorder="1" applyAlignment="1">
      <alignment horizontal="center" vertical="center" wrapText="1"/>
    </xf>
    <xf numFmtId="0" fontId="2" fillId="2" borderId="29" xfId="0" quotePrefix="1" applyFont="1" applyFill="1" applyBorder="1" applyAlignment="1">
      <alignment horizontal="center" vertical="center" wrapText="1"/>
    </xf>
    <xf numFmtId="0" fontId="2" fillId="2" borderId="31" xfId="0" quotePrefix="1" applyFont="1" applyFill="1" applyBorder="1" applyAlignment="1">
      <alignment horizontal="center" vertical="center" wrapText="1"/>
    </xf>
    <xf numFmtId="3" fontId="2" fillId="0" borderId="4" xfId="0" applyNumberFormat="1" applyFont="1" applyBorder="1" applyAlignment="1">
      <alignment horizontal="center" vertical="center" wrapText="1"/>
    </xf>
    <xf numFmtId="0" fontId="2" fillId="2" borderId="55" xfId="0" applyFont="1" applyFill="1" applyBorder="1" applyAlignment="1">
      <alignment horizontal="center" vertical="center" wrapText="1"/>
    </xf>
    <xf numFmtId="0" fontId="22" fillId="2" borderId="49" xfId="0" applyFont="1" applyFill="1" applyBorder="1" applyAlignment="1">
      <alignment horizontal="center" vertical="center" wrapText="1"/>
    </xf>
    <xf numFmtId="0" fontId="22" fillId="2" borderId="0" xfId="0" applyFont="1" applyFill="1" applyAlignment="1">
      <alignment horizontal="center" vertical="center" wrapText="1"/>
    </xf>
    <xf numFmtId="0" fontId="22" fillId="2" borderId="6" xfId="0" applyFont="1" applyFill="1" applyBorder="1" applyAlignment="1">
      <alignment horizontal="center" vertical="center" wrapText="1"/>
    </xf>
    <xf numFmtId="166" fontId="2" fillId="2" borderId="50" xfId="0" applyNumberFormat="1" applyFont="1" applyFill="1" applyBorder="1" applyAlignment="1">
      <alignment horizontal="center" vertical="center" wrapText="1"/>
    </xf>
    <xf numFmtId="166" fontId="2" fillId="2" borderId="51" xfId="0" applyNumberFormat="1" applyFont="1" applyFill="1" applyBorder="1" applyAlignment="1">
      <alignment horizontal="center" vertical="center" wrapText="1"/>
    </xf>
    <xf numFmtId="166" fontId="2" fillId="2" borderId="52" xfId="0" applyNumberFormat="1" applyFont="1" applyFill="1" applyBorder="1" applyAlignment="1">
      <alignment horizontal="center" vertical="center" wrapText="1"/>
    </xf>
    <xf numFmtId="166" fontId="22" fillId="2" borderId="4" xfId="0" applyNumberFormat="1" applyFont="1" applyFill="1" applyBorder="1" applyAlignment="1">
      <alignment horizontal="center" vertical="center" wrapText="1"/>
    </xf>
    <xf numFmtId="166" fontId="22" fillId="2" borderId="41" xfId="0" applyNumberFormat="1" applyFont="1" applyFill="1" applyBorder="1" applyAlignment="1">
      <alignment horizontal="center" vertical="center" wrapText="1"/>
    </xf>
    <xf numFmtId="166" fontId="22" fillId="2" borderId="5" xfId="0" applyNumberFormat="1" applyFont="1" applyFill="1" applyBorder="1" applyAlignment="1">
      <alignment horizontal="center" vertical="center" wrapText="1"/>
    </xf>
    <xf numFmtId="0" fontId="2" fillId="0" borderId="49"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2" fillId="14" borderId="25" xfId="0" applyFont="1" applyFill="1" applyBorder="1" applyAlignment="1">
      <alignment horizontal="center" vertical="center" wrapText="1"/>
    </xf>
    <xf numFmtId="0" fontId="2" fillId="14" borderId="29"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5" xfId="0" applyFont="1" applyFill="1" applyBorder="1" applyAlignment="1">
      <alignment horizontal="center" vertical="center" wrapText="1"/>
    </xf>
    <xf numFmtId="9" fontId="2" fillId="0" borderId="48" xfId="0" applyNumberFormat="1" applyFont="1" applyBorder="1" applyAlignment="1">
      <alignment horizontal="center" vertical="center" wrapText="1"/>
    </xf>
    <xf numFmtId="9" fontId="2" fillId="0" borderId="44" xfId="0" applyNumberFormat="1" applyFont="1" applyBorder="1" applyAlignment="1">
      <alignment horizontal="center" vertical="center" wrapText="1"/>
    </xf>
    <xf numFmtId="10" fontId="2" fillId="16" borderId="54" xfId="3" quotePrefix="1" applyNumberFormat="1" applyFont="1" applyFill="1" applyBorder="1" applyAlignment="1">
      <alignment horizontal="center" vertical="center" wrapText="1"/>
    </xf>
    <xf numFmtId="1" fontId="2" fillId="16" borderId="23" xfId="3" quotePrefix="1" applyNumberFormat="1" applyFont="1" applyFill="1" applyBorder="1" applyAlignment="1">
      <alignment horizontal="center" vertical="center" wrapText="1"/>
    </xf>
    <xf numFmtId="0" fontId="4" fillId="0" borderId="3" xfId="0" applyFont="1" applyBorder="1" applyAlignment="1">
      <alignment horizontal="center" vertical="center" wrapText="1"/>
    </xf>
    <xf numFmtId="0" fontId="9" fillId="4" borderId="11"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7"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7" xfId="0" applyFont="1" applyFill="1" applyBorder="1" applyAlignment="1">
      <alignment horizontal="center" vertical="center"/>
    </xf>
    <xf numFmtId="0" fontId="8" fillId="3" borderId="3"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2" fillId="2" borderId="3" xfId="0" applyFont="1" applyFill="1" applyBorder="1" applyAlignment="1">
      <alignment horizont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2" fillId="2" borderId="0" xfId="0" applyFont="1" applyFill="1" applyAlignment="1">
      <alignment horizontal="left" vertical="center" wrapText="1"/>
    </xf>
    <xf numFmtId="0" fontId="2" fillId="2" borderId="0" xfId="0" applyFont="1" applyFill="1" applyAlignment="1">
      <alignment horizontal="left" vertical="center"/>
    </xf>
    <xf numFmtId="0" fontId="9" fillId="4" borderId="2" xfId="0" applyFont="1" applyFill="1" applyBorder="1" applyAlignment="1">
      <alignment horizontal="center" vertical="center" wrapText="1"/>
    </xf>
    <xf numFmtId="0" fontId="6" fillId="0" borderId="3" xfId="0" applyFont="1" applyBorder="1" applyAlignment="1">
      <alignment horizontal="center" vertical="center" wrapText="1"/>
    </xf>
    <xf numFmtId="0" fontId="4"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2" fillId="0" borderId="3" xfId="0" applyFont="1" applyBorder="1" applyAlignment="1">
      <alignment horizontal="center" vertical="center" wrapText="1"/>
    </xf>
    <xf numFmtId="9" fontId="2" fillId="0" borderId="3" xfId="0" applyNumberFormat="1" applyFont="1" applyBorder="1" applyAlignment="1">
      <alignment horizontal="center" vertical="center" wrapText="1"/>
    </xf>
    <xf numFmtId="0" fontId="19" fillId="9" borderId="62" xfId="0" applyFont="1" applyFill="1" applyBorder="1" applyAlignment="1">
      <alignment horizontal="center" vertical="center" wrapText="1"/>
    </xf>
    <xf numFmtId="0" fontId="19" fillId="9" borderId="63" xfId="0" applyFont="1" applyFill="1" applyBorder="1" applyAlignment="1">
      <alignment horizontal="center" vertical="center" wrapText="1"/>
    </xf>
    <xf numFmtId="0" fontId="46" fillId="18" borderId="4" xfId="0" applyFont="1" applyFill="1" applyBorder="1" applyAlignment="1">
      <alignment horizontal="justify" vertical="center" wrapText="1"/>
    </xf>
    <xf numFmtId="0" fontId="46" fillId="18" borderId="41" xfId="0" applyFont="1" applyFill="1" applyBorder="1" applyAlignment="1">
      <alignment horizontal="justify" vertical="center" wrapText="1"/>
    </xf>
    <xf numFmtId="0" fontId="46" fillId="18" borderId="5" xfId="0" applyFont="1" applyFill="1" applyBorder="1" applyAlignment="1">
      <alignment horizontal="justify" vertical="center" wrapText="1"/>
    </xf>
    <xf numFmtId="0" fontId="2" fillId="2" borderId="4" xfId="0" applyFont="1" applyFill="1" applyBorder="1" applyAlignment="1">
      <alignment horizontal="justify" vertical="center" wrapText="1"/>
    </xf>
    <xf numFmtId="0" fontId="2" fillId="2" borderId="41" xfId="0" applyFont="1" applyFill="1" applyBorder="1" applyAlignment="1">
      <alignment horizontal="justify" vertical="center" wrapText="1"/>
    </xf>
    <xf numFmtId="0" fontId="2" fillId="2" borderId="5" xfId="0" applyFont="1" applyFill="1" applyBorder="1" applyAlignment="1">
      <alignment horizontal="justify" vertical="center" wrapText="1"/>
    </xf>
    <xf numFmtId="0" fontId="10" fillId="18" borderId="4" xfId="0" applyFont="1" applyFill="1" applyBorder="1" applyAlignment="1">
      <alignment horizontal="justify" vertical="center" wrapText="1"/>
    </xf>
    <xf numFmtId="0" fontId="10" fillId="18" borderId="41" xfId="0" applyFont="1" applyFill="1" applyBorder="1" applyAlignment="1">
      <alignment horizontal="justify" vertical="center" wrapText="1"/>
    </xf>
    <xf numFmtId="0" fontId="10" fillId="18" borderId="5" xfId="0" applyFont="1" applyFill="1" applyBorder="1" applyAlignment="1">
      <alignment horizontal="justify" vertical="center" wrapText="1"/>
    </xf>
    <xf numFmtId="0" fontId="2" fillId="17" borderId="4" xfId="0" applyFont="1" applyFill="1" applyBorder="1" applyAlignment="1">
      <alignment horizontal="justify" vertical="center" wrapText="1"/>
    </xf>
    <xf numFmtId="0" fontId="2" fillId="17" borderId="41" xfId="0" applyFont="1" applyFill="1" applyBorder="1" applyAlignment="1">
      <alignment horizontal="justify" vertical="center" wrapText="1"/>
    </xf>
    <xf numFmtId="0" fontId="2" fillId="17" borderId="5" xfId="0" applyFont="1" applyFill="1" applyBorder="1" applyAlignment="1">
      <alignment horizontal="justify" vertical="center" wrapText="1"/>
    </xf>
    <xf numFmtId="0" fontId="5" fillId="2" borderId="4" xfId="0" applyFont="1" applyFill="1" applyBorder="1" applyAlignment="1">
      <alignment horizontal="justify" vertical="center" wrapText="1"/>
    </xf>
    <xf numFmtId="0" fontId="5" fillId="2" borderId="41" xfId="0" applyFont="1" applyFill="1" applyBorder="1" applyAlignment="1">
      <alignment horizontal="justify" vertical="center" wrapText="1"/>
    </xf>
    <xf numFmtId="0" fontId="5" fillId="2" borderId="5" xfId="0" applyFont="1" applyFill="1" applyBorder="1" applyAlignment="1">
      <alignment horizontal="justify" vertical="center" wrapText="1"/>
    </xf>
    <xf numFmtId="0" fontId="2" fillId="0" borderId="4"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5" xfId="0" applyFont="1" applyBorder="1" applyAlignment="1">
      <alignment horizontal="justify" vertical="center" wrapText="1"/>
    </xf>
  </cellXfs>
  <cellStyles count="94">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Millares" xfId="1" builtinId="3"/>
    <cellStyle name="Millares 3" xfId="2" xr:uid="{00000000-0005-0000-0000-00005B000000}"/>
    <cellStyle name="Normal" xfId="0" builtinId="0"/>
    <cellStyle name="Porcentaje" xfId="3" builtinId="5"/>
  </cellStyles>
  <dxfs count="15">
    <dxf>
      <font>
        <b/>
        <i val="0"/>
        <color rgb="FF00B050"/>
      </font>
    </dxf>
    <dxf>
      <font>
        <b/>
        <i val="0"/>
        <color rgb="FF7030A0"/>
      </font>
      <numFmt numFmtId="14" formatCode="0.00%"/>
    </dxf>
    <dxf>
      <font>
        <b/>
        <i val="0"/>
        <color rgb="FF0070C0"/>
      </font>
      <numFmt numFmtId="3" formatCode="#,##0"/>
    </dxf>
    <dxf>
      <font>
        <b/>
        <i val="0"/>
        <color rgb="FF00B050"/>
      </font>
    </dxf>
    <dxf>
      <font>
        <b/>
        <i val="0"/>
        <color rgb="FF7030A0"/>
      </font>
      <numFmt numFmtId="14" formatCode="0.00%"/>
    </dxf>
    <dxf>
      <font>
        <b/>
        <i val="0"/>
        <color rgb="FF0070C0"/>
      </font>
      <numFmt numFmtId="3" formatCode="#,##0"/>
    </dxf>
    <dxf>
      <font>
        <b/>
        <i val="0"/>
        <color rgb="FF00B050"/>
      </font>
    </dxf>
    <dxf>
      <font>
        <b/>
        <i val="0"/>
        <color rgb="FF7030A0"/>
      </font>
      <numFmt numFmtId="14" formatCode="0.00%"/>
    </dxf>
    <dxf>
      <font>
        <b/>
        <i val="0"/>
        <color rgb="FF0070C0"/>
      </font>
      <numFmt numFmtId="3" formatCode="#,##0"/>
    </dxf>
    <dxf>
      <font>
        <b/>
        <i val="0"/>
        <color rgb="FF00B050"/>
      </font>
    </dxf>
    <dxf>
      <font>
        <b/>
        <i val="0"/>
        <color rgb="FF7030A0"/>
      </font>
      <numFmt numFmtId="14" formatCode="0.00%"/>
    </dxf>
    <dxf>
      <font>
        <b/>
        <i val="0"/>
        <color rgb="FF0070C0"/>
      </font>
      <numFmt numFmtId="3" formatCode="#,##0"/>
    </dxf>
    <dxf>
      <font>
        <b/>
        <i val="0"/>
        <color rgb="FF00B050"/>
      </font>
    </dxf>
    <dxf>
      <font>
        <b/>
        <i val="0"/>
        <color rgb="FF7030A0"/>
      </font>
      <numFmt numFmtId="14" formatCode="0.00%"/>
    </dxf>
    <dxf>
      <font>
        <b/>
        <i val="0"/>
        <color rgb="FF0070C0"/>
      </font>
      <numFmt numFmtId="3" formatCode="#,##0"/>
    </dxf>
  </dxfs>
  <tableStyles count="0" defaultTableStyle="TableStyleMedium2" defaultPivotStyle="PivotStyleLight16"/>
  <colors>
    <mruColors>
      <color rgb="FF0033CC"/>
      <color rgb="FFFF40FF"/>
      <color rgb="FF0597AB"/>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504265</xdr:colOff>
      <xdr:row>0</xdr:row>
      <xdr:rowOff>56029</xdr:rowOff>
    </xdr:from>
    <xdr:to>
      <xdr:col>2</xdr:col>
      <xdr:colOff>1144345</xdr:colOff>
      <xdr:row>2</xdr:row>
      <xdr:rowOff>191880</xdr:rowOff>
    </xdr:to>
    <xdr:pic>
      <xdr:nvPicPr>
        <xdr:cNvPr id="2" name="Imagen 1">
          <a:extLst>
            <a:ext uri="{FF2B5EF4-FFF2-40B4-BE49-F238E27FC236}">
              <a16:creationId xmlns:a16="http://schemas.microsoft.com/office/drawing/2014/main" id="{803DC4E2-F905-49ED-98A4-4565FB2FD4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4265" y="56029"/>
          <a:ext cx="4259580" cy="7454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452438</xdr:colOff>
      <xdr:row>0</xdr:row>
      <xdr:rowOff>0</xdr:rowOff>
    </xdr:from>
    <xdr:to>
      <xdr:col>1</xdr:col>
      <xdr:colOff>3598297</xdr:colOff>
      <xdr:row>2</xdr:row>
      <xdr:rowOff>266424</xdr:rowOff>
    </xdr:to>
    <xdr:pic>
      <xdr:nvPicPr>
        <xdr:cNvPr id="2" name="Imagen 1">
          <a:extLst>
            <a:ext uri="{FF2B5EF4-FFF2-40B4-BE49-F238E27FC236}">
              <a16:creationId xmlns:a16="http://schemas.microsoft.com/office/drawing/2014/main" id="{F2BDF0BC-C184-43A8-9E4C-BD9D81FE19D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2438" y="0"/>
          <a:ext cx="5241359" cy="9141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17971</xdr:colOff>
      <xdr:row>66</xdr:row>
      <xdr:rowOff>26958</xdr:rowOff>
    </xdr:from>
    <xdr:to>
      <xdr:col>6</xdr:col>
      <xdr:colOff>322771</xdr:colOff>
      <xdr:row>66</xdr:row>
      <xdr:rowOff>211108</xdr:rowOff>
    </xdr:to>
    <xdr:sp macro="" textlink="">
      <xdr:nvSpPr>
        <xdr:cNvPr id="2" name="AutoShape 2" descr="Inicio Colciencias">
          <a:extLst>
            <a:ext uri="{FF2B5EF4-FFF2-40B4-BE49-F238E27FC236}">
              <a16:creationId xmlns:a16="http://schemas.microsoft.com/office/drawing/2014/main" id="{1CA623E4-FB8E-E54F-B6C2-E1B7D9DFD23B}"/>
            </a:ext>
          </a:extLst>
        </xdr:cNvPr>
        <xdr:cNvSpPr>
          <a:spLocks noChangeAspect="1" noChangeArrowheads="1"/>
        </xdr:cNvSpPr>
      </xdr:nvSpPr>
      <xdr:spPr bwMode="auto">
        <a:xfrm>
          <a:off x="13810171" y="437035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76</xdr:row>
      <xdr:rowOff>0</xdr:rowOff>
    </xdr:from>
    <xdr:to>
      <xdr:col>1</xdr:col>
      <xdr:colOff>304800</xdr:colOff>
      <xdr:row>77</xdr:row>
      <xdr:rowOff>76200</xdr:rowOff>
    </xdr:to>
    <xdr:sp macro="" textlink="">
      <xdr:nvSpPr>
        <xdr:cNvPr id="3" name="AutoShape 3" descr="Inicio Colciencias">
          <a:extLst>
            <a:ext uri="{FF2B5EF4-FFF2-40B4-BE49-F238E27FC236}">
              <a16:creationId xmlns:a16="http://schemas.microsoft.com/office/drawing/2014/main" id="{3E7A5B20-1936-304E-85D8-318C0B8D75B0}"/>
            </a:ext>
          </a:extLst>
        </xdr:cNvPr>
        <xdr:cNvSpPr>
          <a:spLocks noChangeAspect="1" noChangeArrowheads="1"/>
        </xdr:cNvSpPr>
      </xdr:nvSpPr>
      <xdr:spPr bwMode="auto">
        <a:xfrm>
          <a:off x="2946400" y="5994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2248766</xdr:colOff>
      <xdr:row>0</xdr:row>
      <xdr:rowOff>381866</xdr:rowOff>
    </xdr:from>
    <xdr:to>
      <xdr:col>5</xdr:col>
      <xdr:colOff>450273</xdr:colOff>
      <xdr:row>2</xdr:row>
      <xdr:rowOff>134216</xdr:rowOff>
    </xdr:to>
    <xdr:pic>
      <xdr:nvPicPr>
        <xdr:cNvPr id="4" name="Imagen 3">
          <a:extLst>
            <a:ext uri="{FF2B5EF4-FFF2-40B4-BE49-F238E27FC236}">
              <a16:creationId xmlns:a16="http://schemas.microsoft.com/office/drawing/2014/main" id="{8E1B194D-9FE5-D746-8A87-E81D8FEFB908}"/>
            </a:ext>
          </a:extLst>
        </xdr:cNvPr>
        <xdr:cNvPicPr>
          <a:picLocks noChangeAspect="1"/>
        </xdr:cNvPicPr>
      </xdr:nvPicPr>
      <xdr:blipFill>
        <a:blip xmlns:r="http://schemas.openxmlformats.org/officeDocument/2006/relationships" r:embed="rId1"/>
        <a:stretch>
          <a:fillRect/>
        </a:stretch>
      </xdr:blipFill>
      <xdr:spPr>
        <a:xfrm>
          <a:off x="2248766" y="381866"/>
          <a:ext cx="4586432" cy="6921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297656</xdr:colOff>
      <xdr:row>0</xdr:row>
      <xdr:rowOff>54430</xdr:rowOff>
    </xdr:from>
    <xdr:to>
      <xdr:col>1</xdr:col>
      <xdr:colOff>2346807</xdr:colOff>
      <xdr:row>2</xdr:row>
      <xdr:rowOff>244929</xdr:rowOff>
    </xdr:to>
    <xdr:pic>
      <xdr:nvPicPr>
        <xdr:cNvPr id="2" name="Imagen 1" descr="Departamento Administrativo de Ciencia, Tecnología e Innovación. COLCIENCIAS">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7656" y="54430"/>
          <a:ext cx="4154176" cy="838199"/>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0</xdr:col>
      <xdr:colOff>0</xdr:colOff>
      <xdr:row>9</xdr:row>
      <xdr:rowOff>0</xdr:rowOff>
    </xdr:from>
    <xdr:to>
      <xdr:col>0</xdr:col>
      <xdr:colOff>304800</xdr:colOff>
      <xdr:row>9</xdr:row>
      <xdr:rowOff>307975</xdr:rowOff>
    </xdr:to>
    <xdr:sp macro="" textlink="">
      <xdr:nvSpPr>
        <xdr:cNvPr id="3" name="AutoShape 3" descr="Inicio Colciencias">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2581275" y="379095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1</xdr:col>
      <xdr:colOff>0</xdr:colOff>
      <xdr:row>8</xdr:row>
      <xdr:rowOff>0</xdr:rowOff>
    </xdr:from>
    <xdr:to>
      <xdr:col>1</xdr:col>
      <xdr:colOff>304800</xdr:colOff>
      <xdr:row>9</xdr:row>
      <xdr:rowOff>85725</xdr:rowOff>
    </xdr:to>
    <xdr:sp macro="" textlink="">
      <xdr:nvSpPr>
        <xdr:cNvPr id="4" name="AutoShape 2" descr="Inicio Colciencias">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858000" y="26765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1520E-0F91-487A-BC47-1B7FBF986BA6}">
  <sheetPr>
    <pageSetUpPr fitToPage="1"/>
  </sheetPr>
  <dimension ref="A1:Q63"/>
  <sheetViews>
    <sheetView showGridLines="0" topLeftCell="E1" zoomScale="85" zoomScaleNormal="85" zoomScaleSheetLayoutView="77" workbookViewId="0">
      <pane ySplit="6" topLeftCell="A7" activePane="bottomLeft" state="frozen"/>
      <selection activeCell="C1" sqref="C1"/>
      <selection pane="bottomLeft" activeCell="Q6" sqref="Q6"/>
    </sheetView>
  </sheetViews>
  <sheetFormatPr baseColWidth="10" defaultRowHeight="12.75" x14ac:dyDescent="0.25"/>
  <cols>
    <col min="1" max="1" width="36.5703125" style="126" customWidth="1"/>
    <col min="2" max="2" width="17.7109375" style="126" customWidth="1"/>
    <col min="3" max="3" width="24.140625" style="126" customWidth="1"/>
    <col min="4" max="4" width="31.42578125" style="126" customWidth="1"/>
    <col min="5" max="5" width="42.5703125" style="125" customWidth="1"/>
    <col min="6" max="6" width="32.140625" style="125" customWidth="1"/>
    <col min="7" max="7" width="15.140625" style="124" customWidth="1"/>
    <col min="8" max="8" width="16.85546875" style="124" customWidth="1"/>
    <col min="9" max="9" width="20.42578125" style="124" customWidth="1"/>
    <col min="10" max="10" width="11" style="122" customWidth="1"/>
    <col min="11" max="14" width="11.85546875" style="122" bestFit="1" customWidth="1"/>
    <col min="15" max="15" width="16.42578125" style="122" customWidth="1"/>
    <col min="16" max="16" width="47" style="124" customWidth="1"/>
    <col min="17" max="17" width="42" style="123" customWidth="1"/>
    <col min="18" max="16384" width="11.42578125" style="122"/>
  </cols>
  <sheetData>
    <row r="1" spans="1:17" ht="24" customHeight="1" x14ac:dyDescent="0.25">
      <c r="A1" s="321"/>
      <c r="B1" s="321"/>
      <c r="C1" s="321"/>
      <c r="D1" s="322" t="s">
        <v>225</v>
      </c>
      <c r="E1" s="322"/>
      <c r="F1" s="322"/>
      <c r="G1" s="322"/>
      <c r="H1" s="322"/>
      <c r="I1" s="322"/>
      <c r="J1" s="322"/>
      <c r="K1" s="322"/>
      <c r="L1" s="322"/>
      <c r="M1" s="322"/>
      <c r="N1" s="322"/>
      <c r="O1" s="322"/>
      <c r="P1" s="321" t="s">
        <v>224</v>
      </c>
      <c r="Q1" s="321"/>
    </row>
    <row r="2" spans="1:17" ht="24" customHeight="1" x14ac:dyDescent="0.25">
      <c r="A2" s="321"/>
      <c r="B2" s="321"/>
      <c r="C2" s="321"/>
      <c r="D2" s="322"/>
      <c r="E2" s="322"/>
      <c r="F2" s="322"/>
      <c r="G2" s="322"/>
      <c r="H2" s="322"/>
      <c r="I2" s="322"/>
      <c r="J2" s="322"/>
      <c r="K2" s="322"/>
      <c r="L2" s="322"/>
      <c r="M2" s="322"/>
      <c r="N2" s="322"/>
      <c r="O2" s="322"/>
      <c r="P2" s="321" t="s">
        <v>284</v>
      </c>
      <c r="Q2" s="321"/>
    </row>
    <row r="3" spans="1:17" ht="24" customHeight="1" x14ac:dyDescent="0.25">
      <c r="A3" s="321"/>
      <c r="B3" s="321"/>
      <c r="C3" s="321"/>
      <c r="D3" s="322"/>
      <c r="E3" s="322"/>
      <c r="F3" s="322"/>
      <c r="G3" s="322"/>
      <c r="H3" s="322"/>
      <c r="I3" s="322"/>
      <c r="J3" s="322"/>
      <c r="K3" s="322"/>
      <c r="L3" s="322"/>
      <c r="M3" s="322"/>
      <c r="N3" s="322"/>
      <c r="O3" s="322"/>
      <c r="P3" s="321" t="s">
        <v>294</v>
      </c>
      <c r="Q3" s="321"/>
    </row>
    <row r="4" spans="1:17" ht="13.5" customHeight="1" x14ac:dyDescent="0.25">
      <c r="A4" s="321"/>
      <c r="B4" s="321"/>
      <c r="C4" s="321"/>
      <c r="D4" s="321"/>
      <c r="E4" s="321"/>
      <c r="F4" s="321"/>
      <c r="G4" s="321"/>
      <c r="H4" s="321"/>
      <c r="I4" s="321"/>
      <c r="J4" s="321"/>
      <c r="K4" s="321"/>
      <c r="L4" s="321"/>
      <c r="M4" s="321"/>
      <c r="N4" s="321"/>
      <c r="O4" s="321"/>
      <c r="P4" s="321"/>
      <c r="Q4" s="321"/>
    </row>
    <row r="5" spans="1:17" ht="18" x14ac:dyDescent="0.25">
      <c r="A5" s="132"/>
      <c r="B5" s="132"/>
      <c r="C5" s="132"/>
      <c r="D5" s="132"/>
      <c r="E5" s="132"/>
      <c r="F5" s="132"/>
      <c r="G5" s="132"/>
      <c r="H5" s="132"/>
      <c r="I5" s="132"/>
      <c r="J5" s="132"/>
      <c r="K5" s="323" t="s">
        <v>223</v>
      </c>
      <c r="L5" s="323"/>
      <c r="M5" s="323"/>
      <c r="N5" s="323"/>
      <c r="O5" s="323"/>
      <c r="P5" s="132"/>
      <c r="Q5" s="132"/>
    </row>
    <row r="6" spans="1:17" ht="73.5" customHeight="1" x14ac:dyDescent="0.25">
      <c r="A6" s="129" t="s">
        <v>222</v>
      </c>
      <c r="B6" s="129" t="s">
        <v>221</v>
      </c>
      <c r="C6" s="129" t="s">
        <v>7</v>
      </c>
      <c r="D6" s="129" t="s">
        <v>220</v>
      </c>
      <c r="E6" s="129" t="s">
        <v>219</v>
      </c>
      <c r="F6" s="129" t="s">
        <v>283</v>
      </c>
      <c r="G6" s="131" t="s">
        <v>218</v>
      </c>
      <c r="H6" s="129" t="s">
        <v>217</v>
      </c>
      <c r="I6" s="129" t="s">
        <v>216</v>
      </c>
      <c r="J6" s="129" t="s">
        <v>215</v>
      </c>
      <c r="K6" s="130">
        <v>2019</v>
      </c>
      <c r="L6" s="130">
        <v>2020</v>
      </c>
      <c r="M6" s="130">
        <v>2021</v>
      </c>
      <c r="N6" s="130">
        <v>2022</v>
      </c>
      <c r="O6" s="129" t="s">
        <v>11</v>
      </c>
      <c r="P6" s="129" t="s">
        <v>214</v>
      </c>
      <c r="Q6" s="129" t="s">
        <v>213</v>
      </c>
    </row>
    <row r="7" spans="1:17" s="128" customFormat="1" ht="73.5" customHeight="1" x14ac:dyDescent="0.25">
      <c r="A7" s="324" t="s">
        <v>173</v>
      </c>
      <c r="B7" s="324" t="s">
        <v>187</v>
      </c>
      <c r="C7" s="324" t="s">
        <v>137</v>
      </c>
      <c r="D7" s="324" t="s">
        <v>212</v>
      </c>
      <c r="E7" s="157" t="s">
        <v>138</v>
      </c>
      <c r="F7" s="286" t="s">
        <v>280</v>
      </c>
      <c r="G7" s="286" t="s">
        <v>201</v>
      </c>
      <c r="H7" s="286" t="s">
        <v>203</v>
      </c>
      <c r="I7" s="286" t="s">
        <v>87</v>
      </c>
      <c r="J7" s="158">
        <v>6.7999999999999996E-3</v>
      </c>
      <c r="K7" s="158">
        <v>8.9999999999999993E-3</v>
      </c>
      <c r="L7" s="158">
        <v>1.0999999999999999E-2</v>
      </c>
      <c r="M7" s="158">
        <v>1.2999999999999999E-2</v>
      </c>
      <c r="N7" s="158">
        <v>1.4999999999999999E-2</v>
      </c>
      <c r="O7" s="158">
        <f>+N7</f>
        <v>1.4999999999999999E-2</v>
      </c>
      <c r="P7" s="286" t="s">
        <v>442</v>
      </c>
      <c r="Q7" s="286" t="s">
        <v>209</v>
      </c>
    </row>
    <row r="8" spans="1:17" s="128" customFormat="1" ht="75.75" customHeight="1" x14ac:dyDescent="0.25">
      <c r="A8" s="324"/>
      <c r="B8" s="324"/>
      <c r="C8" s="324"/>
      <c r="D8" s="324"/>
      <c r="E8" s="157" t="s">
        <v>295</v>
      </c>
      <c r="F8" s="205" t="s">
        <v>296</v>
      </c>
      <c r="G8" s="286" t="s">
        <v>198</v>
      </c>
      <c r="H8" s="286" t="s">
        <v>197</v>
      </c>
      <c r="I8" s="286" t="s">
        <v>91</v>
      </c>
      <c r="J8" s="159">
        <v>0</v>
      </c>
      <c r="K8" s="160" t="s">
        <v>139</v>
      </c>
      <c r="L8" s="160" t="s">
        <v>139</v>
      </c>
      <c r="M8" s="159">
        <v>5</v>
      </c>
      <c r="N8" s="208">
        <v>1</v>
      </c>
      <c r="O8" s="206">
        <v>6</v>
      </c>
      <c r="P8" s="286" t="s">
        <v>443</v>
      </c>
      <c r="Q8" s="286" t="s">
        <v>202</v>
      </c>
    </row>
    <row r="9" spans="1:17" s="128" customFormat="1" ht="48" customHeight="1" x14ac:dyDescent="0.25">
      <c r="A9" s="324"/>
      <c r="B9" s="324"/>
      <c r="C9" s="324"/>
      <c r="D9" s="324"/>
      <c r="E9" s="157" t="s">
        <v>140</v>
      </c>
      <c r="F9" s="205" t="s">
        <v>297</v>
      </c>
      <c r="G9" s="286" t="s">
        <v>201</v>
      </c>
      <c r="H9" s="286" t="s">
        <v>197</v>
      </c>
      <c r="I9" s="286" t="s">
        <v>91</v>
      </c>
      <c r="J9" s="159">
        <v>3492</v>
      </c>
      <c r="K9" s="159">
        <v>920</v>
      </c>
      <c r="L9" s="159">
        <v>920</v>
      </c>
      <c r="M9" s="159">
        <v>920</v>
      </c>
      <c r="N9" s="159">
        <v>920</v>
      </c>
      <c r="O9" s="159">
        <f t="shared" ref="O9:O12" si="0">+K9+L9+M9+N9</f>
        <v>3680</v>
      </c>
      <c r="P9" s="286" t="s">
        <v>444</v>
      </c>
      <c r="Q9" s="286" t="s">
        <v>211</v>
      </c>
    </row>
    <row r="10" spans="1:17" s="128" customFormat="1" ht="34.5" customHeight="1" x14ac:dyDescent="0.25">
      <c r="A10" s="324"/>
      <c r="B10" s="324"/>
      <c r="C10" s="324"/>
      <c r="D10" s="324"/>
      <c r="E10" s="157" t="s">
        <v>141</v>
      </c>
      <c r="F10" s="205" t="s">
        <v>298</v>
      </c>
      <c r="G10" s="286" t="s">
        <v>201</v>
      </c>
      <c r="H10" s="286" t="s">
        <v>197</v>
      </c>
      <c r="I10" s="286" t="s">
        <v>91</v>
      </c>
      <c r="J10" s="159">
        <v>327</v>
      </c>
      <c r="K10" s="159">
        <v>200</v>
      </c>
      <c r="L10" s="159">
        <v>200</v>
      </c>
      <c r="M10" s="159">
        <v>200</v>
      </c>
      <c r="N10" s="159">
        <v>200</v>
      </c>
      <c r="O10" s="159">
        <f t="shared" si="0"/>
        <v>800</v>
      </c>
      <c r="P10" s="286" t="s">
        <v>444</v>
      </c>
      <c r="Q10" s="286" t="s">
        <v>211</v>
      </c>
    </row>
    <row r="11" spans="1:17" s="128" customFormat="1" ht="33" customHeight="1" x14ac:dyDescent="0.25">
      <c r="A11" s="324"/>
      <c r="B11" s="324"/>
      <c r="C11" s="324"/>
      <c r="D11" s="324"/>
      <c r="E11" s="157" t="s">
        <v>142</v>
      </c>
      <c r="F11" s="205" t="s">
        <v>299</v>
      </c>
      <c r="G11" s="286" t="s">
        <v>201</v>
      </c>
      <c r="H11" s="286" t="s">
        <v>197</v>
      </c>
      <c r="I11" s="286" t="s">
        <v>91</v>
      </c>
      <c r="J11" s="159">
        <v>1160</v>
      </c>
      <c r="K11" s="159">
        <v>680</v>
      </c>
      <c r="L11" s="159">
        <v>600</v>
      </c>
      <c r="M11" s="159">
        <v>1700</v>
      </c>
      <c r="N11" s="159">
        <v>3175</v>
      </c>
      <c r="O11" s="159">
        <f>+K11+L11+M11+N11</f>
        <v>6155</v>
      </c>
      <c r="P11" s="286" t="s">
        <v>444</v>
      </c>
      <c r="Q11" s="286" t="s">
        <v>210</v>
      </c>
    </row>
    <row r="12" spans="1:17" s="128" customFormat="1" ht="53.25" customHeight="1" x14ac:dyDescent="0.25">
      <c r="A12" s="324"/>
      <c r="B12" s="324"/>
      <c r="C12" s="324"/>
      <c r="D12" s="324"/>
      <c r="E12" s="157" t="s">
        <v>143</v>
      </c>
      <c r="F12" s="205" t="s">
        <v>300</v>
      </c>
      <c r="G12" s="286" t="s">
        <v>198</v>
      </c>
      <c r="H12" s="286" t="s">
        <v>197</v>
      </c>
      <c r="I12" s="286" t="s">
        <v>91</v>
      </c>
      <c r="J12" s="159">
        <v>0</v>
      </c>
      <c r="K12" s="159">
        <v>3500</v>
      </c>
      <c r="L12" s="159">
        <v>5000</v>
      </c>
      <c r="M12" s="159">
        <v>17000</v>
      </c>
      <c r="N12" s="159">
        <f>8500</f>
        <v>8500</v>
      </c>
      <c r="O12" s="159">
        <f t="shared" si="0"/>
        <v>34000</v>
      </c>
      <c r="P12" s="286" t="s">
        <v>444</v>
      </c>
      <c r="Q12" s="286" t="s">
        <v>210</v>
      </c>
    </row>
    <row r="13" spans="1:17" s="128" customFormat="1" ht="38.25" customHeight="1" x14ac:dyDescent="0.25">
      <c r="A13" s="324"/>
      <c r="B13" s="324"/>
      <c r="C13" s="324"/>
      <c r="D13" s="324"/>
      <c r="E13" s="157" t="s">
        <v>144</v>
      </c>
      <c r="F13" s="286" t="s">
        <v>280</v>
      </c>
      <c r="G13" s="286" t="s">
        <v>198</v>
      </c>
      <c r="H13" s="286" t="s">
        <v>203</v>
      </c>
      <c r="I13" s="286" t="s">
        <v>87</v>
      </c>
      <c r="J13" s="161">
        <v>0.31</v>
      </c>
      <c r="K13" s="161">
        <v>0.77</v>
      </c>
      <c r="L13" s="161">
        <v>0.8</v>
      </c>
      <c r="M13" s="161">
        <v>0.8</v>
      </c>
      <c r="N13" s="161">
        <v>0.8</v>
      </c>
      <c r="O13" s="161">
        <f>+N13</f>
        <v>0.8</v>
      </c>
      <c r="P13" s="286" t="s">
        <v>67</v>
      </c>
      <c r="Q13" s="286" t="s">
        <v>209</v>
      </c>
    </row>
    <row r="14" spans="1:17" s="128" customFormat="1" ht="47.25" customHeight="1" x14ac:dyDescent="0.25">
      <c r="A14" s="324"/>
      <c r="B14" s="324" t="s">
        <v>268</v>
      </c>
      <c r="C14" s="324" t="s">
        <v>145</v>
      </c>
      <c r="D14" s="324" t="s">
        <v>208</v>
      </c>
      <c r="E14" s="157" t="s">
        <v>66</v>
      </c>
      <c r="F14" s="205" t="s">
        <v>301</v>
      </c>
      <c r="G14" s="286" t="s">
        <v>198</v>
      </c>
      <c r="H14" s="286" t="s">
        <v>197</v>
      </c>
      <c r="I14" s="286" t="s">
        <v>91</v>
      </c>
      <c r="J14" s="159">
        <v>84</v>
      </c>
      <c r="K14" s="159">
        <v>13</v>
      </c>
      <c r="L14" s="159">
        <v>30</v>
      </c>
      <c r="M14" s="159">
        <v>20</v>
      </c>
      <c r="N14" s="159">
        <v>37</v>
      </c>
      <c r="O14" s="159">
        <f>+K14+L14+M14+N14</f>
        <v>100</v>
      </c>
      <c r="P14" s="286" t="s">
        <v>445</v>
      </c>
      <c r="Q14" s="286" t="s">
        <v>269</v>
      </c>
    </row>
    <row r="15" spans="1:17" s="128" customFormat="1" ht="47.25" customHeight="1" x14ac:dyDescent="0.25">
      <c r="A15" s="324"/>
      <c r="B15" s="324"/>
      <c r="C15" s="324"/>
      <c r="D15" s="324"/>
      <c r="E15" s="157" t="s">
        <v>147</v>
      </c>
      <c r="F15" s="205" t="s">
        <v>302</v>
      </c>
      <c r="G15" s="286" t="s">
        <v>198</v>
      </c>
      <c r="H15" s="286" t="s">
        <v>197</v>
      </c>
      <c r="I15" s="286" t="s">
        <v>91</v>
      </c>
      <c r="J15" s="159">
        <v>5</v>
      </c>
      <c r="K15" s="160" t="s">
        <v>139</v>
      </c>
      <c r="L15" s="160" t="s">
        <v>139</v>
      </c>
      <c r="M15" s="159">
        <v>5</v>
      </c>
      <c r="N15" s="208">
        <v>15</v>
      </c>
      <c r="O15" s="206">
        <v>20</v>
      </c>
      <c r="P15" s="286" t="s">
        <v>445</v>
      </c>
      <c r="Q15" s="286" t="s">
        <v>269</v>
      </c>
    </row>
    <row r="16" spans="1:17" s="128" customFormat="1" ht="47.25" customHeight="1" x14ac:dyDescent="0.25">
      <c r="A16" s="324"/>
      <c r="B16" s="324"/>
      <c r="C16" s="324"/>
      <c r="D16" s="324"/>
      <c r="E16" s="157" t="s">
        <v>327</v>
      </c>
      <c r="F16" s="205" t="s">
        <v>303</v>
      </c>
      <c r="G16" s="286" t="s">
        <v>198</v>
      </c>
      <c r="H16" s="286" t="s">
        <v>197</v>
      </c>
      <c r="I16" s="286" t="s">
        <v>91</v>
      </c>
      <c r="J16" s="159">
        <v>5</v>
      </c>
      <c r="K16" s="160" t="s">
        <v>139</v>
      </c>
      <c r="L16" s="160" t="s">
        <v>139</v>
      </c>
      <c r="M16" s="159">
        <v>10</v>
      </c>
      <c r="N16" s="159">
        <v>10</v>
      </c>
      <c r="O16" s="159">
        <v>20</v>
      </c>
      <c r="P16" s="286" t="s">
        <v>445</v>
      </c>
      <c r="Q16" s="286" t="s">
        <v>269</v>
      </c>
    </row>
    <row r="17" spans="1:17" s="128" customFormat="1" ht="61.5" customHeight="1" x14ac:dyDescent="0.25">
      <c r="A17" s="324" t="s">
        <v>82</v>
      </c>
      <c r="B17" s="324" t="s">
        <v>304</v>
      </c>
      <c r="C17" s="324" t="s">
        <v>270</v>
      </c>
      <c r="D17" s="324" t="s">
        <v>182</v>
      </c>
      <c r="E17" s="157" t="s">
        <v>64</v>
      </c>
      <c r="F17" s="286" t="s">
        <v>282</v>
      </c>
      <c r="G17" s="286" t="s">
        <v>201</v>
      </c>
      <c r="H17" s="286" t="s">
        <v>203</v>
      </c>
      <c r="I17" s="286" t="s">
        <v>87</v>
      </c>
      <c r="J17" s="162">
        <v>0.88</v>
      </c>
      <c r="K17" s="162">
        <v>0.89</v>
      </c>
      <c r="L17" s="162">
        <v>0.89</v>
      </c>
      <c r="M17" s="162">
        <v>0.9</v>
      </c>
      <c r="N17" s="162">
        <v>0.9</v>
      </c>
      <c r="O17" s="162">
        <f>+N17</f>
        <v>0.9</v>
      </c>
      <c r="P17" s="286" t="s">
        <v>446</v>
      </c>
      <c r="Q17" s="286" t="s">
        <v>202</v>
      </c>
    </row>
    <row r="18" spans="1:17" s="128" customFormat="1" ht="48" customHeight="1" x14ac:dyDescent="0.25">
      <c r="A18" s="324"/>
      <c r="B18" s="324"/>
      <c r="C18" s="324"/>
      <c r="D18" s="324"/>
      <c r="E18" s="157" t="s">
        <v>148</v>
      </c>
      <c r="F18" s="286" t="s">
        <v>305</v>
      </c>
      <c r="G18" s="286" t="s">
        <v>201</v>
      </c>
      <c r="H18" s="286" t="s">
        <v>203</v>
      </c>
      <c r="I18" s="286" t="s">
        <v>91</v>
      </c>
      <c r="J18" s="159">
        <v>28998</v>
      </c>
      <c r="K18" s="159">
        <v>12000</v>
      </c>
      <c r="L18" s="159">
        <v>13000</v>
      </c>
      <c r="M18" s="159">
        <v>14500</v>
      </c>
      <c r="N18" s="159">
        <v>15500</v>
      </c>
      <c r="O18" s="159">
        <f>+K18+L18+M18+N18</f>
        <v>55000</v>
      </c>
      <c r="P18" s="286" t="s">
        <v>446</v>
      </c>
      <c r="Q18" s="286" t="s">
        <v>202</v>
      </c>
    </row>
    <row r="19" spans="1:17" s="128" customFormat="1" ht="48" customHeight="1" x14ac:dyDescent="0.25">
      <c r="A19" s="324"/>
      <c r="B19" s="324"/>
      <c r="C19" s="324"/>
      <c r="D19" s="324"/>
      <c r="E19" s="157" t="s">
        <v>63</v>
      </c>
      <c r="F19" s="286" t="s">
        <v>306</v>
      </c>
      <c r="G19" s="286" t="s">
        <v>198</v>
      </c>
      <c r="H19" s="286" t="s">
        <v>207</v>
      </c>
      <c r="I19" s="286" t="s">
        <v>91</v>
      </c>
      <c r="J19" s="159">
        <v>1200</v>
      </c>
      <c r="K19" s="159">
        <v>216</v>
      </c>
      <c r="L19" s="159">
        <v>317</v>
      </c>
      <c r="M19" s="159">
        <v>179</v>
      </c>
      <c r="N19" s="159">
        <v>179</v>
      </c>
      <c r="O19" s="159">
        <v>891</v>
      </c>
      <c r="P19" s="286" t="s">
        <v>446</v>
      </c>
      <c r="Q19" s="286" t="s">
        <v>202</v>
      </c>
    </row>
    <row r="20" spans="1:17" s="128" customFormat="1" ht="48" customHeight="1" x14ac:dyDescent="0.25">
      <c r="A20" s="324"/>
      <c r="B20" s="324"/>
      <c r="C20" s="324"/>
      <c r="D20" s="324"/>
      <c r="E20" s="157" t="s">
        <v>150</v>
      </c>
      <c r="F20" s="205" t="s">
        <v>307</v>
      </c>
      <c r="G20" s="286" t="s">
        <v>198</v>
      </c>
      <c r="H20" s="286" t="s">
        <v>197</v>
      </c>
      <c r="I20" s="286" t="s">
        <v>91</v>
      </c>
      <c r="J20" s="159">
        <v>0</v>
      </c>
      <c r="K20" s="160" t="s">
        <v>139</v>
      </c>
      <c r="L20" s="159">
        <v>3</v>
      </c>
      <c r="M20" s="159">
        <v>3</v>
      </c>
      <c r="N20" s="159">
        <v>3</v>
      </c>
      <c r="O20" s="159">
        <f>+L20+M20+N20</f>
        <v>9</v>
      </c>
      <c r="P20" s="286" t="s">
        <v>445</v>
      </c>
      <c r="Q20" s="286" t="s">
        <v>202</v>
      </c>
    </row>
    <row r="21" spans="1:17" s="231" customFormat="1" ht="48" customHeight="1" x14ac:dyDescent="0.25">
      <c r="A21" s="324"/>
      <c r="B21" s="324"/>
      <c r="C21" s="324"/>
      <c r="D21" s="324"/>
      <c r="E21" s="157" t="s">
        <v>328</v>
      </c>
      <c r="F21" s="286" t="s">
        <v>307</v>
      </c>
      <c r="G21" s="286" t="s">
        <v>198</v>
      </c>
      <c r="H21" s="286" t="s">
        <v>197</v>
      </c>
      <c r="I21" s="286" t="s">
        <v>91</v>
      </c>
      <c r="J21" s="159">
        <v>0</v>
      </c>
      <c r="K21" s="160" t="s">
        <v>139</v>
      </c>
      <c r="L21" s="230" t="s">
        <v>139</v>
      </c>
      <c r="M21" s="230" t="s">
        <v>139</v>
      </c>
      <c r="N21" s="159">
        <v>9</v>
      </c>
      <c r="O21" s="159">
        <f>+N21</f>
        <v>9</v>
      </c>
      <c r="P21" s="286" t="s">
        <v>445</v>
      </c>
      <c r="Q21" s="286" t="s">
        <v>202</v>
      </c>
    </row>
    <row r="22" spans="1:17" s="128" customFormat="1" ht="51.75" customHeight="1" x14ac:dyDescent="0.25">
      <c r="A22" s="324" t="s">
        <v>175</v>
      </c>
      <c r="B22" s="324" t="s">
        <v>190</v>
      </c>
      <c r="C22" s="324" t="s">
        <v>151</v>
      </c>
      <c r="D22" s="324" t="s">
        <v>206</v>
      </c>
      <c r="E22" s="157" t="s">
        <v>152</v>
      </c>
      <c r="F22" s="205" t="s">
        <v>308</v>
      </c>
      <c r="G22" s="286" t="s">
        <v>201</v>
      </c>
      <c r="H22" s="286" t="s">
        <v>197</v>
      </c>
      <c r="I22" s="286" t="s">
        <v>91</v>
      </c>
      <c r="J22" s="159">
        <v>84</v>
      </c>
      <c r="K22" s="159">
        <v>10</v>
      </c>
      <c r="L22" s="159">
        <v>20</v>
      </c>
      <c r="M22" s="159">
        <v>30</v>
      </c>
      <c r="N22" s="159">
        <v>66</v>
      </c>
      <c r="O22" s="159">
        <f>+K22+L22+M22+N22</f>
        <v>126</v>
      </c>
      <c r="P22" s="286" t="s">
        <v>447</v>
      </c>
      <c r="Q22" s="286" t="s">
        <v>205</v>
      </c>
    </row>
    <row r="23" spans="1:17" s="128" customFormat="1" ht="51.75" customHeight="1" x14ac:dyDescent="0.25">
      <c r="A23" s="324"/>
      <c r="B23" s="324"/>
      <c r="C23" s="324"/>
      <c r="D23" s="324"/>
      <c r="E23" s="157" t="s">
        <v>153</v>
      </c>
      <c r="F23" s="205" t="s">
        <v>309</v>
      </c>
      <c r="G23" s="286" t="s">
        <v>201</v>
      </c>
      <c r="H23" s="286" t="s">
        <v>197</v>
      </c>
      <c r="I23" s="286" t="s">
        <v>91</v>
      </c>
      <c r="J23" s="159">
        <v>20</v>
      </c>
      <c r="K23" s="159">
        <v>4</v>
      </c>
      <c r="L23" s="159">
        <v>7</v>
      </c>
      <c r="M23" s="159">
        <v>7</v>
      </c>
      <c r="N23" s="159">
        <v>7</v>
      </c>
      <c r="O23" s="159">
        <f>+K23+L23+M23+N23</f>
        <v>25</v>
      </c>
      <c r="P23" s="286" t="s">
        <v>447</v>
      </c>
      <c r="Q23" s="286" t="s">
        <v>205</v>
      </c>
    </row>
    <row r="24" spans="1:17" s="128" customFormat="1" ht="51.75" customHeight="1" x14ac:dyDescent="0.25">
      <c r="A24" s="324"/>
      <c r="B24" s="324"/>
      <c r="C24" s="324"/>
      <c r="D24" s="324"/>
      <c r="E24" s="157" t="s">
        <v>155</v>
      </c>
      <c r="F24" s="205" t="s">
        <v>310</v>
      </c>
      <c r="G24" s="286" t="s">
        <v>201</v>
      </c>
      <c r="H24" s="286" t="s">
        <v>197</v>
      </c>
      <c r="I24" s="286" t="s">
        <v>91</v>
      </c>
      <c r="J24" s="159">
        <v>1</v>
      </c>
      <c r="K24" s="159">
        <v>1</v>
      </c>
      <c r="L24" s="159">
        <v>2</v>
      </c>
      <c r="M24" s="159">
        <v>1</v>
      </c>
      <c r="N24" s="159">
        <v>1</v>
      </c>
      <c r="O24" s="159">
        <f>+K24+L24+M24+N24</f>
        <v>5</v>
      </c>
      <c r="P24" s="286" t="s">
        <v>447</v>
      </c>
      <c r="Q24" s="286" t="s">
        <v>205</v>
      </c>
    </row>
    <row r="25" spans="1:17" s="128" customFormat="1" ht="61.5" customHeight="1" x14ac:dyDescent="0.25">
      <c r="A25" s="324" t="s">
        <v>98</v>
      </c>
      <c r="B25" s="324" t="s">
        <v>191</v>
      </c>
      <c r="C25" s="324" t="s">
        <v>156</v>
      </c>
      <c r="D25" s="324" t="s">
        <v>204</v>
      </c>
      <c r="E25" s="157" t="s">
        <v>329</v>
      </c>
      <c r="F25" s="205" t="s">
        <v>311</v>
      </c>
      <c r="G25" s="286" t="s">
        <v>201</v>
      </c>
      <c r="H25" s="286" t="s">
        <v>197</v>
      </c>
      <c r="I25" s="286" t="s">
        <v>91</v>
      </c>
      <c r="J25" s="163">
        <v>2.1</v>
      </c>
      <c r="K25" s="163">
        <v>1</v>
      </c>
      <c r="L25" s="163">
        <v>1.5</v>
      </c>
      <c r="M25" s="163">
        <v>1.9</v>
      </c>
      <c r="N25" s="232">
        <v>2.1</v>
      </c>
      <c r="O25" s="207">
        <v>6.5</v>
      </c>
      <c r="P25" s="286" t="s">
        <v>447</v>
      </c>
      <c r="Q25" s="286" t="s">
        <v>271</v>
      </c>
    </row>
    <row r="26" spans="1:17" s="128" customFormat="1" ht="46.5" customHeight="1" x14ac:dyDescent="0.25">
      <c r="A26" s="324"/>
      <c r="B26" s="324"/>
      <c r="C26" s="324"/>
      <c r="D26" s="324"/>
      <c r="E26" s="157" t="s">
        <v>158</v>
      </c>
      <c r="F26" s="286" t="s">
        <v>280</v>
      </c>
      <c r="G26" s="286" t="s">
        <v>201</v>
      </c>
      <c r="H26" s="286" t="s">
        <v>203</v>
      </c>
      <c r="I26" s="286" t="s">
        <v>87</v>
      </c>
      <c r="J26" s="164">
        <v>1.2E-2</v>
      </c>
      <c r="K26" s="164">
        <v>1.4999999999999999E-2</v>
      </c>
      <c r="L26" s="164">
        <v>1.6E-2</v>
      </c>
      <c r="M26" s="164">
        <v>1.7999999999999999E-2</v>
      </c>
      <c r="N26" s="164">
        <v>0.02</v>
      </c>
      <c r="O26" s="164">
        <v>0.02</v>
      </c>
      <c r="P26" s="286" t="s">
        <v>443</v>
      </c>
      <c r="Q26" s="286" t="s">
        <v>202</v>
      </c>
    </row>
    <row r="27" spans="1:17" s="128" customFormat="1" ht="48.75" customHeight="1" x14ac:dyDescent="0.25">
      <c r="A27" s="324"/>
      <c r="B27" s="324"/>
      <c r="C27" s="324"/>
      <c r="D27" s="324"/>
      <c r="E27" s="157" t="s">
        <v>159</v>
      </c>
      <c r="F27" s="286" t="s">
        <v>280</v>
      </c>
      <c r="G27" s="286" t="s">
        <v>201</v>
      </c>
      <c r="H27" s="286" t="s">
        <v>203</v>
      </c>
      <c r="I27" s="286" t="s">
        <v>87</v>
      </c>
      <c r="J27" s="165">
        <v>1.6999999999999999E-3</v>
      </c>
      <c r="K27" s="165">
        <v>2.5000000000000001E-3</v>
      </c>
      <c r="L27" s="165">
        <v>2.8E-3</v>
      </c>
      <c r="M27" s="165">
        <v>3.2000000000000002E-3</v>
      </c>
      <c r="N27" s="165">
        <v>3.5000000000000001E-3</v>
      </c>
      <c r="O27" s="165">
        <f>+N27</f>
        <v>3.5000000000000001E-3</v>
      </c>
      <c r="P27" s="286" t="s">
        <v>443</v>
      </c>
      <c r="Q27" s="286" t="s">
        <v>202</v>
      </c>
    </row>
    <row r="28" spans="1:17" s="128" customFormat="1" ht="46.5" customHeight="1" x14ac:dyDescent="0.25">
      <c r="A28" s="324"/>
      <c r="B28" s="324"/>
      <c r="C28" s="324"/>
      <c r="D28" s="324"/>
      <c r="E28" s="157" t="s">
        <v>160</v>
      </c>
      <c r="F28" s="205" t="s">
        <v>312</v>
      </c>
      <c r="G28" s="286" t="s">
        <v>201</v>
      </c>
      <c r="H28" s="286" t="s">
        <v>197</v>
      </c>
      <c r="I28" s="286" t="s">
        <v>91</v>
      </c>
      <c r="J28" s="159">
        <v>25</v>
      </c>
      <c r="K28" s="159">
        <v>11</v>
      </c>
      <c r="L28" s="159">
        <v>14</v>
      </c>
      <c r="M28" s="159">
        <f>16+5</f>
        <v>21</v>
      </c>
      <c r="N28" s="159">
        <v>18</v>
      </c>
      <c r="O28" s="159">
        <f t="shared" ref="O28:O30" si="1">+K28+L28+M28+N28</f>
        <v>64</v>
      </c>
      <c r="P28" s="286" t="s">
        <v>447</v>
      </c>
      <c r="Q28" s="286" t="s">
        <v>271</v>
      </c>
    </row>
    <row r="29" spans="1:17" s="128" customFormat="1" ht="46.5" customHeight="1" x14ac:dyDescent="0.25">
      <c r="A29" s="324"/>
      <c r="B29" s="324"/>
      <c r="C29" s="324"/>
      <c r="D29" s="324"/>
      <c r="E29" s="157" t="s">
        <v>161</v>
      </c>
      <c r="F29" s="205" t="s">
        <v>313</v>
      </c>
      <c r="G29" s="286" t="s">
        <v>201</v>
      </c>
      <c r="H29" s="286" t="s">
        <v>197</v>
      </c>
      <c r="I29" s="286" t="s">
        <v>91</v>
      </c>
      <c r="J29" s="159">
        <v>4000</v>
      </c>
      <c r="K29" s="159">
        <v>600</v>
      </c>
      <c r="L29" s="159">
        <v>1500</v>
      </c>
      <c r="M29" s="159">
        <v>1500</v>
      </c>
      <c r="N29" s="159">
        <v>1378</v>
      </c>
      <c r="O29" s="159">
        <f t="shared" si="1"/>
        <v>4978</v>
      </c>
      <c r="P29" s="286" t="s">
        <v>447</v>
      </c>
      <c r="Q29" s="286" t="s">
        <v>271</v>
      </c>
    </row>
    <row r="30" spans="1:17" s="128" customFormat="1" ht="48" customHeight="1" x14ac:dyDescent="0.25">
      <c r="A30" s="324"/>
      <c r="B30" s="324"/>
      <c r="C30" s="324"/>
      <c r="D30" s="324"/>
      <c r="E30" s="157" t="s">
        <v>162</v>
      </c>
      <c r="F30" s="205" t="s">
        <v>314</v>
      </c>
      <c r="G30" s="286" t="s">
        <v>201</v>
      </c>
      <c r="H30" s="286" t="s">
        <v>197</v>
      </c>
      <c r="I30" s="286" t="s">
        <v>91</v>
      </c>
      <c r="J30" s="159">
        <v>1720</v>
      </c>
      <c r="K30" s="159">
        <v>500</v>
      </c>
      <c r="L30" s="159">
        <v>520</v>
      </c>
      <c r="M30" s="159">
        <v>530</v>
      </c>
      <c r="N30" s="159">
        <v>550</v>
      </c>
      <c r="O30" s="159">
        <f t="shared" si="1"/>
        <v>2100</v>
      </c>
      <c r="P30" s="286" t="s">
        <v>447</v>
      </c>
      <c r="Q30" s="286" t="s">
        <v>271</v>
      </c>
    </row>
    <row r="31" spans="1:17" s="128" customFormat="1" ht="54.75" customHeight="1" x14ac:dyDescent="0.25">
      <c r="A31" s="324" t="s">
        <v>200</v>
      </c>
      <c r="B31" s="325" t="s">
        <v>192</v>
      </c>
      <c r="C31" s="324" t="s">
        <v>164</v>
      </c>
      <c r="D31" s="324" t="s">
        <v>185</v>
      </c>
      <c r="E31" s="157" t="s">
        <v>165</v>
      </c>
      <c r="F31" s="205" t="s">
        <v>315</v>
      </c>
      <c r="G31" s="286" t="s">
        <v>198</v>
      </c>
      <c r="H31" s="286" t="s">
        <v>197</v>
      </c>
      <c r="I31" s="286" t="s">
        <v>91</v>
      </c>
      <c r="J31" s="165" t="s">
        <v>47</v>
      </c>
      <c r="K31" s="161">
        <v>0</v>
      </c>
      <c r="L31" s="161">
        <v>0.5</v>
      </c>
      <c r="M31" s="161">
        <v>1</v>
      </c>
      <c r="N31" s="208" t="s">
        <v>139</v>
      </c>
      <c r="O31" s="161">
        <v>1</v>
      </c>
      <c r="P31" s="286" t="s">
        <v>163</v>
      </c>
      <c r="Q31" s="286" t="s">
        <v>199</v>
      </c>
    </row>
    <row r="32" spans="1:17" s="128" customFormat="1" ht="54.75" customHeight="1" x14ac:dyDescent="0.25">
      <c r="A32" s="324"/>
      <c r="B32" s="325"/>
      <c r="C32" s="324"/>
      <c r="D32" s="324"/>
      <c r="E32" s="157" t="s">
        <v>316</v>
      </c>
      <c r="F32" s="286" t="s">
        <v>330</v>
      </c>
      <c r="G32" s="286" t="s">
        <v>197</v>
      </c>
      <c r="H32" s="286" t="s">
        <v>91</v>
      </c>
      <c r="I32" s="286" t="s">
        <v>47</v>
      </c>
      <c r="J32" s="233" t="s">
        <v>139</v>
      </c>
      <c r="K32" s="234" t="s">
        <v>139</v>
      </c>
      <c r="L32" s="234" t="s">
        <v>139</v>
      </c>
      <c r="M32" s="234" t="s">
        <v>139</v>
      </c>
      <c r="N32" s="159">
        <v>1</v>
      </c>
      <c r="O32" s="159">
        <v>1</v>
      </c>
      <c r="P32" s="286" t="s">
        <v>163</v>
      </c>
      <c r="Q32" s="286" t="s">
        <v>199</v>
      </c>
    </row>
    <row r="33" spans="1:17" s="128" customFormat="1" ht="95.25" customHeight="1" x14ac:dyDescent="0.25">
      <c r="A33" s="324"/>
      <c r="B33" s="325"/>
      <c r="C33" s="324"/>
      <c r="D33" s="324"/>
      <c r="E33" s="157" t="s">
        <v>44</v>
      </c>
      <c r="F33" s="205" t="s">
        <v>280</v>
      </c>
      <c r="G33" s="286" t="s">
        <v>198</v>
      </c>
      <c r="H33" s="286" t="s">
        <v>197</v>
      </c>
      <c r="I33" s="286" t="s">
        <v>87</v>
      </c>
      <c r="J33" s="161">
        <v>1</v>
      </c>
      <c r="K33" s="161">
        <v>1</v>
      </c>
      <c r="L33" s="161">
        <v>1</v>
      </c>
      <c r="M33" s="161">
        <v>1</v>
      </c>
      <c r="N33" s="161">
        <v>1</v>
      </c>
      <c r="O33" s="161">
        <v>1</v>
      </c>
      <c r="P33" s="286" t="s">
        <v>448</v>
      </c>
      <c r="Q33" s="286" t="s">
        <v>272</v>
      </c>
    </row>
    <row r="34" spans="1:17" s="126" customFormat="1" ht="15" customHeight="1" x14ac:dyDescent="0.25">
      <c r="A34" s="127"/>
      <c r="B34" s="127"/>
      <c r="C34" s="127"/>
      <c r="D34" s="127"/>
      <c r="E34" s="127"/>
      <c r="F34" s="125"/>
    </row>
    <row r="35" spans="1:17" s="126" customFormat="1" ht="15" customHeight="1" x14ac:dyDescent="0.25">
      <c r="A35" s="127"/>
      <c r="B35" s="127"/>
      <c r="C35" s="127"/>
      <c r="D35" s="127"/>
      <c r="E35" s="127"/>
      <c r="F35" s="125"/>
    </row>
    <row r="36" spans="1:17" s="126" customFormat="1" ht="69.75" customHeight="1" x14ac:dyDescent="0.25">
      <c r="A36" s="127"/>
      <c r="B36" s="127"/>
      <c r="C36" s="127"/>
      <c r="D36" s="127"/>
      <c r="E36" s="127"/>
      <c r="F36" s="125"/>
    </row>
    <row r="37" spans="1:17" s="126" customFormat="1" ht="113.25" customHeight="1" x14ac:dyDescent="0.25">
      <c r="A37" s="127"/>
      <c r="B37" s="127"/>
      <c r="C37" s="127"/>
      <c r="D37" s="127"/>
      <c r="E37" s="127"/>
      <c r="F37" s="125"/>
    </row>
    <row r="38" spans="1:17" s="126" customFormat="1" ht="58.5" customHeight="1" x14ac:dyDescent="0.25">
      <c r="A38" s="127"/>
      <c r="B38" s="127"/>
      <c r="C38" s="127"/>
      <c r="D38" s="127"/>
      <c r="E38" s="127"/>
      <c r="F38" s="125"/>
    </row>
    <row r="39" spans="1:17" s="126" customFormat="1" ht="45" customHeight="1" x14ac:dyDescent="0.25">
      <c r="A39" s="127"/>
      <c r="B39" s="127"/>
      <c r="C39" s="127"/>
      <c r="D39" s="127"/>
      <c r="E39" s="127"/>
      <c r="F39" s="125"/>
    </row>
    <row r="40" spans="1:17" s="126" customFormat="1" ht="87" customHeight="1" x14ac:dyDescent="0.25">
      <c r="A40" s="127"/>
      <c r="B40" s="127"/>
      <c r="C40" s="127"/>
      <c r="D40" s="127"/>
      <c r="E40" s="127"/>
      <c r="F40" s="125"/>
    </row>
    <row r="41" spans="1:17" s="126" customFormat="1" ht="60" customHeight="1" x14ac:dyDescent="0.25">
      <c r="A41" s="127"/>
      <c r="B41" s="127"/>
      <c r="C41" s="127"/>
      <c r="D41" s="127"/>
      <c r="E41" s="127"/>
      <c r="F41" s="125"/>
    </row>
    <row r="42" spans="1:17" s="126" customFormat="1" ht="78" customHeight="1" x14ac:dyDescent="0.25">
      <c r="A42" s="127"/>
      <c r="B42" s="127"/>
      <c r="C42" s="127"/>
      <c r="D42" s="127"/>
      <c r="E42" s="127"/>
      <c r="F42" s="125"/>
    </row>
    <row r="43" spans="1:17" s="126" customFormat="1" ht="88.5" customHeight="1" x14ac:dyDescent="0.25">
      <c r="E43" s="127"/>
      <c r="F43" s="125"/>
    </row>
    <row r="44" spans="1:17" s="126" customFormat="1" ht="99.75" customHeight="1" x14ac:dyDescent="0.25">
      <c r="E44" s="127"/>
      <c r="F44" s="125"/>
    </row>
    <row r="45" spans="1:17" s="126" customFormat="1" ht="90" customHeight="1" x14ac:dyDescent="0.25">
      <c r="E45" s="127"/>
      <c r="F45" s="125"/>
    </row>
    <row r="46" spans="1:17" s="126" customFormat="1" ht="15" customHeight="1" x14ac:dyDescent="0.25">
      <c r="E46" s="127"/>
      <c r="F46" s="125"/>
    </row>
    <row r="47" spans="1:17" s="126" customFormat="1" ht="15" customHeight="1" x14ac:dyDescent="0.25">
      <c r="E47" s="127"/>
      <c r="F47" s="125"/>
    </row>
    <row r="48" spans="1:17" s="126" customFormat="1" ht="15" customHeight="1" x14ac:dyDescent="0.25">
      <c r="E48" s="127"/>
      <c r="F48" s="125"/>
    </row>
    <row r="49" spans="5:6" s="126" customFormat="1" ht="15" customHeight="1" x14ac:dyDescent="0.25">
      <c r="E49" s="127"/>
      <c r="F49" s="125"/>
    </row>
    <row r="50" spans="5:6" s="126" customFormat="1" ht="15" customHeight="1" x14ac:dyDescent="0.25">
      <c r="E50" s="127"/>
      <c r="F50" s="125"/>
    </row>
    <row r="51" spans="5:6" s="126" customFormat="1" ht="15" customHeight="1" x14ac:dyDescent="0.25">
      <c r="E51" s="127"/>
      <c r="F51" s="125"/>
    </row>
    <row r="52" spans="5:6" s="126" customFormat="1" ht="15" customHeight="1" x14ac:dyDescent="0.25">
      <c r="E52" s="127"/>
      <c r="F52" s="125"/>
    </row>
    <row r="53" spans="5:6" s="126" customFormat="1" ht="15" customHeight="1" x14ac:dyDescent="0.25">
      <c r="E53" s="127"/>
      <c r="F53" s="125"/>
    </row>
    <row r="54" spans="5:6" s="126" customFormat="1" ht="15" customHeight="1" x14ac:dyDescent="0.25">
      <c r="E54" s="127"/>
      <c r="F54" s="125"/>
    </row>
    <row r="55" spans="5:6" s="126" customFormat="1" ht="15" customHeight="1" x14ac:dyDescent="0.25">
      <c r="E55" s="127"/>
      <c r="F55" s="125"/>
    </row>
    <row r="56" spans="5:6" s="126" customFormat="1" ht="15" customHeight="1" x14ac:dyDescent="0.25">
      <c r="E56" s="127"/>
      <c r="F56" s="125"/>
    </row>
    <row r="57" spans="5:6" s="126" customFormat="1" ht="15" customHeight="1" x14ac:dyDescent="0.25">
      <c r="E57" s="127"/>
      <c r="F57" s="125"/>
    </row>
    <row r="58" spans="5:6" s="126" customFormat="1" ht="15" customHeight="1" x14ac:dyDescent="0.25">
      <c r="E58" s="127"/>
      <c r="F58" s="125"/>
    </row>
    <row r="59" spans="5:6" s="126" customFormat="1" ht="15" customHeight="1" x14ac:dyDescent="0.25">
      <c r="E59" s="127"/>
      <c r="F59" s="125"/>
    </row>
    <row r="60" spans="5:6" s="126" customFormat="1" ht="15" customHeight="1" x14ac:dyDescent="0.25">
      <c r="E60" s="127"/>
      <c r="F60" s="125"/>
    </row>
    <row r="61" spans="5:6" s="126" customFormat="1" ht="15" customHeight="1" x14ac:dyDescent="0.25">
      <c r="E61" s="127"/>
      <c r="F61" s="125"/>
    </row>
    <row r="62" spans="5:6" s="126" customFormat="1" ht="15" customHeight="1" x14ac:dyDescent="0.25">
      <c r="E62" s="127"/>
      <c r="F62" s="125"/>
    </row>
    <row r="63" spans="5:6" s="126" customFormat="1" ht="15" customHeight="1" x14ac:dyDescent="0.25">
      <c r="E63" s="127"/>
      <c r="F63" s="125"/>
    </row>
  </sheetData>
  <mergeCells count="30">
    <mergeCell ref="A25:A30"/>
    <mergeCell ref="B25:B30"/>
    <mergeCell ref="C25:C30"/>
    <mergeCell ref="D25:D30"/>
    <mergeCell ref="A31:A33"/>
    <mergeCell ref="B31:B33"/>
    <mergeCell ref="C31:C33"/>
    <mergeCell ref="D31:D33"/>
    <mergeCell ref="A17:A21"/>
    <mergeCell ref="B17:B21"/>
    <mergeCell ref="C17:C21"/>
    <mergeCell ref="D17:D21"/>
    <mergeCell ref="A22:A24"/>
    <mergeCell ref="B22:B24"/>
    <mergeCell ref="C22:C24"/>
    <mergeCell ref="D22:D24"/>
    <mergeCell ref="K5:O5"/>
    <mergeCell ref="A7:A16"/>
    <mergeCell ref="B7:B13"/>
    <mergeCell ref="C7:C13"/>
    <mergeCell ref="D7:D13"/>
    <mergeCell ref="B14:B16"/>
    <mergeCell ref="C14:C16"/>
    <mergeCell ref="D14:D16"/>
    <mergeCell ref="A4:Q4"/>
    <mergeCell ref="A1:C3"/>
    <mergeCell ref="D1:O3"/>
    <mergeCell ref="P1:Q1"/>
    <mergeCell ref="P2:Q2"/>
    <mergeCell ref="P3:Q3"/>
  </mergeCells>
  <printOptions horizontalCentered="1"/>
  <pageMargins left="0.23622047244094491" right="0.23622047244094491" top="0.31496062992125984" bottom="0.74803149606299213" header="0.31496062992125984" footer="0.31496062992125984"/>
  <pageSetup paperSize="9" scale="23" orientation="landscape" r:id="rId1"/>
  <rowBreaks count="1" manualBreakCount="1">
    <brk id="3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539D6-8087-4967-92CE-00CF4FA60C63}">
  <dimension ref="A1:D52"/>
  <sheetViews>
    <sheetView showGridLines="0" topLeftCell="A42" zoomScale="115" zoomScaleNormal="115" workbookViewId="0">
      <selection activeCell="B52" sqref="B52"/>
    </sheetView>
  </sheetViews>
  <sheetFormatPr baseColWidth="10" defaultColWidth="15" defaultRowHeight="16.5" x14ac:dyDescent="0.3"/>
  <cols>
    <col min="1" max="1" width="21.42578125" style="133" customWidth="1"/>
    <col min="2" max="2" width="99.42578125" style="133" customWidth="1"/>
    <col min="3" max="3" width="29.85546875" style="133" customWidth="1"/>
    <col min="4" max="4" width="18" style="133" customWidth="1"/>
    <col min="5" max="16384" width="15" style="133"/>
  </cols>
  <sheetData>
    <row r="1" spans="1:4" x14ac:dyDescent="0.3">
      <c r="A1" s="327" t="s">
        <v>226</v>
      </c>
      <c r="B1" s="327"/>
      <c r="C1" s="327"/>
      <c r="D1" s="327"/>
    </row>
    <row r="3" spans="1:4" x14ac:dyDescent="0.3">
      <c r="A3" s="134" t="s">
        <v>227</v>
      </c>
      <c r="B3" s="134" t="s">
        <v>228</v>
      </c>
      <c r="C3" s="135" t="s">
        <v>229</v>
      </c>
      <c r="D3" s="134" t="s">
        <v>230</v>
      </c>
    </row>
    <row r="4" spans="1:4" s="136" customFormat="1" ht="36" customHeight="1" x14ac:dyDescent="0.25">
      <c r="A4" s="287">
        <v>44225</v>
      </c>
      <c r="B4" s="235" t="s">
        <v>273</v>
      </c>
      <c r="C4" s="287" t="s">
        <v>231</v>
      </c>
      <c r="D4" s="288">
        <v>1</v>
      </c>
    </row>
    <row r="5" spans="1:4" s="136" customFormat="1" ht="91.5" customHeight="1" x14ac:dyDescent="0.25">
      <c r="A5" s="328">
        <v>44334</v>
      </c>
      <c r="B5" s="235" t="s">
        <v>274</v>
      </c>
      <c r="C5" s="287" t="s">
        <v>231</v>
      </c>
      <c r="D5" s="329">
        <v>2</v>
      </c>
    </row>
    <row r="6" spans="1:4" s="136" customFormat="1" ht="33" x14ac:dyDescent="0.25">
      <c r="A6" s="328"/>
      <c r="B6" s="235" t="s">
        <v>232</v>
      </c>
      <c r="C6" s="287" t="s">
        <v>231</v>
      </c>
      <c r="D6" s="329"/>
    </row>
    <row r="7" spans="1:4" s="136" customFormat="1" ht="117" customHeight="1" x14ac:dyDescent="0.25">
      <c r="A7" s="328"/>
      <c r="B7" s="235" t="s">
        <v>233</v>
      </c>
      <c r="C7" s="287" t="s">
        <v>231</v>
      </c>
      <c r="D7" s="329"/>
    </row>
    <row r="8" spans="1:4" s="136" customFormat="1" ht="85.5" customHeight="1" x14ac:dyDescent="0.25">
      <c r="A8" s="328"/>
      <c r="B8" s="235" t="s">
        <v>234</v>
      </c>
      <c r="C8" s="287" t="s">
        <v>231</v>
      </c>
      <c r="D8" s="329"/>
    </row>
    <row r="9" spans="1:4" s="136" customFormat="1" ht="99" customHeight="1" x14ac:dyDescent="0.25">
      <c r="A9" s="328"/>
      <c r="B9" s="235" t="s">
        <v>235</v>
      </c>
      <c r="C9" s="287" t="s">
        <v>231</v>
      </c>
      <c r="D9" s="329"/>
    </row>
    <row r="10" spans="1:4" s="136" customFormat="1" ht="33" x14ac:dyDescent="0.25">
      <c r="A10" s="328"/>
      <c r="B10" s="235" t="s">
        <v>236</v>
      </c>
      <c r="C10" s="287" t="s">
        <v>231</v>
      </c>
      <c r="D10" s="329"/>
    </row>
    <row r="11" spans="1:4" s="136" customFormat="1" ht="33" x14ac:dyDescent="0.25">
      <c r="A11" s="328"/>
      <c r="B11" s="235" t="s">
        <v>237</v>
      </c>
      <c r="C11" s="287" t="s">
        <v>231</v>
      </c>
      <c r="D11" s="329"/>
    </row>
    <row r="12" spans="1:4" s="136" customFormat="1" ht="49.5" x14ac:dyDescent="0.25">
      <c r="A12" s="328"/>
      <c r="B12" s="235" t="s">
        <v>238</v>
      </c>
      <c r="C12" s="287" t="s">
        <v>231</v>
      </c>
      <c r="D12" s="329"/>
    </row>
    <row r="13" spans="1:4" s="136" customFormat="1" ht="66.75" customHeight="1" x14ac:dyDescent="0.25">
      <c r="A13" s="328"/>
      <c r="B13" s="235" t="s">
        <v>239</v>
      </c>
      <c r="C13" s="287" t="s">
        <v>231</v>
      </c>
      <c r="D13" s="329"/>
    </row>
    <row r="14" spans="1:4" s="136" customFormat="1" ht="66.75" customHeight="1" x14ac:dyDescent="0.25">
      <c r="A14" s="328"/>
      <c r="B14" s="235" t="s">
        <v>240</v>
      </c>
      <c r="C14" s="287" t="s">
        <v>231</v>
      </c>
      <c r="D14" s="329"/>
    </row>
    <row r="15" spans="1:4" s="136" customFormat="1" ht="66.75" customHeight="1" x14ac:dyDescent="0.25">
      <c r="A15" s="328"/>
      <c r="B15" s="235" t="s">
        <v>241</v>
      </c>
      <c r="C15" s="287" t="s">
        <v>231</v>
      </c>
      <c r="D15" s="329"/>
    </row>
    <row r="16" spans="1:4" s="136" customFormat="1" ht="66.75" customHeight="1" x14ac:dyDescent="0.25">
      <c r="A16" s="328"/>
      <c r="B16" s="235" t="s">
        <v>242</v>
      </c>
      <c r="C16" s="287" t="s">
        <v>231</v>
      </c>
      <c r="D16" s="329"/>
    </row>
    <row r="17" spans="1:4" s="136" customFormat="1" ht="66.75" customHeight="1" x14ac:dyDescent="0.25">
      <c r="A17" s="328"/>
      <c r="B17" s="235" t="s">
        <v>243</v>
      </c>
      <c r="C17" s="287" t="s">
        <v>231</v>
      </c>
      <c r="D17" s="329"/>
    </row>
    <row r="18" spans="1:4" s="136" customFormat="1" ht="129.75" customHeight="1" x14ac:dyDescent="0.25">
      <c r="A18" s="328"/>
      <c r="B18" s="235" t="s">
        <v>244</v>
      </c>
      <c r="C18" s="287" t="s">
        <v>231</v>
      </c>
      <c r="D18" s="329"/>
    </row>
    <row r="19" spans="1:4" s="136" customFormat="1" ht="95.25" customHeight="1" x14ac:dyDescent="0.25">
      <c r="A19" s="328"/>
      <c r="B19" s="235" t="s">
        <v>245</v>
      </c>
      <c r="C19" s="287" t="s">
        <v>231</v>
      </c>
      <c r="D19" s="329"/>
    </row>
    <row r="20" spans="1:4" s="136" customFormat="1" ht="103.5" customHeight="1" x14ac:dyDescent="0.25">
      <c r="A20" s="328"/>
      <c r="B20" s="235" t="s">
        <v>246</v>
      </c>
      <c r="C20" s="287" t="s">
        <v>231</v>
      </c>
      <c r="D20" s="329"/>
    </row>
    <row r="21" spans="1:4" s="136" customFormat="1" ht="115.5" x14ac:dyDescent="0.25">
      <c r="A21" s="328"/>
      <c r="B21" s="235" t="s">
        <v>247</v>
      </c>
      <c r="C21" s="287" t="s">
        <v>231</v>
      </c>
      <c r="D21" s="329"/>
    </row>
    <row r="22" spans="1:4" s="136" customFormat="1" ht="99" x14ac:dyDescent="0.25">
      <c r="A22" s="328"/>
      <c r="B22" s="235" t="s">
        <v>248</v>
      </c>
      <c r="C22" s="287" t="s">
        <v>231</v>
      </c>
      <c r="D22" s="329"/>
    </row>
    <row r="23" spans="1:4" s="136" customFormat="1" ht="82.5" x14ac:dyDescent="0.25">
      <c r="A23" s="328"/>
      <c r="B23" s="235" t="s">
        <v>249</v>
      </c>
      <c r="C23" s="287" t="s">
        <v>231</v>
      </c>
      <c r="D23" s="329"/>
    </row>
    <row r="24" spans="1:4" s="136" customFormat="1" ht="198" x14ac:dyDescent="0.25">
      <c r="A24" s="328"/>
      <c r="B24" s="236" t="s">
        <v>275</v>
      </c>
      <c r="C24" s="237" t="s">
        <v>231</v>
      </c>
      <c r="D24" s="329"/>
    </row>
    <row r="25" spans="1:4" s="136" customFormat="1" ht="49.5" x14ac:dyDescent="0.25">
      <c r="A25" s="328"/>
      <c r="B25" s="235" t="s">
        <v>250</v>
      </c>
      <c r="C25" s="287" t="s">
        <v>231</v>
      </c>
      <c r="D25" s="329"/>
    </row>
    <row r="26" spans="1:4" s="136" customFormat="1" ht="49.5" x14ac:dyDescent="0.25">
      <c r="A26" s="328"/>
      <c r="B26" s="235" t="s">
        <v>251</v>
      </c>
      <c r="C26" s="287" t="s">
        <v>231</v>
      </c>
      <c r="D26" s="329"/>
    </row>
    <row r="27" spans="1:4" s="136" customFormat="1" ht="148.5" x14ac:dyDescent="0.25">
      <c r="A27" s="328"/>
      <c r="B27" s="235" t="s">
        <v>252</v>
      </c>
      <c r="C27" s="287" t="s">
        <v>231</v>
      </c>
      <c r="D27" s="329"/>
    </row>
    <row r="28" spans="1:4" s="136" customFormat="1" ht="49.5" x14ac:dyDescent="0.25">
      <c r="A28" s="328"/>
      <c r="B28" s="235" t="s">
        <v>253</v>
      </c>
      <c r="C28" s="287" t="s">
        <v>231</v>
      </c>
      <c r="D28" s="329"/>
    </row>
    <row r="29" spans="1:4" s="136" customFormat="1" ht="49.5" x14ac:dyDescent="0.25">
      <c r="A29" s="328"/>
      <c r="B29" s="235" t="s">
        <v>254</v>
      </c>
      <c r="C29" s="287" t="s">
        <v>231</v>
      </c>
      <c r="D29" s="329"/>
    </row>
    <row r="30" spans="1:4" s="136" customFormat="1" ht="66" x14ac:dyDescent="0.25">
      <c r="A30" s="328"/>
      <c r="B30" s="235" t="s">
        <v>255</v>
      </c>
      <c r="C30" s="287" t="s">
        <v>231</v>
      </c>
      <c r="D30" s="329"/>
    </row>
    <row r="31" spans="1:4" s="136" customFormat="1" ht="82.5" x14ac:dyDescent="0.25">
      <c r="A31" s="328"/>
      <c r="B31" s="235" t="s">
        <v>256</v>
      </c>
      <c r="C31" s="287" t="s">
        <v>231</v>
      </c>
      <c r="D31" s="329"/>
    </row>
    <row r="32" spans="1:4" s="136" customFormat="1" x14ac:dyDescent="0.25">
      <c r="A32" s="328"/>
      <c r="B32" s="235" t="s">
        <v>257</v>
      </c>
      <c r="C32" s="287" t="s">
        <v>231</v>
      </c>
      <c r="D32" s="329"/>
    </row>
    <row r="33" spans="1:4" s="136" customFormat="1" ht="66" x14ac:dyDescent="0.25">
      <c r="A33" s="328"/>
      <c r="B33" s="235" t="s">
        <v>258</v>
      </c>
      <c r="C33" s="287" t="s">
        <v>231</v>
      </c>
      <c r="D33" s="329"/>
    </row>
    <row r="34" spans="1:4" s="136" customFormat="1" ht="99" x14ac:dyDescent="0.25">
      <c r="A34" s="328"/>
      <c r="B34" s="235" t="s">
        <v>259</v>
      </c>
      <c r="C34" s="287" t="s">
        <v>231</v>
      </c>
      <c r="D34" s="329"/>
    </row>
    <row r="35" spans="1:4" s="136" customFormat="1" ht="198" x14ac:dyDescent="0.25">
      <c r="A35" s="328"/>
      <c r="B35" s="235" t="s">
        <v>276</v>
      </c>
      <c r="C35" s="287" t="s">
        <v>231</v>
      </c>
      <c r="D35" s="329"/>
    </row>
    <row r="36" spans="1:4" s="136" customFormat="1" ht="33" x14ac:dyDescent="0.25">
      <c r="A36" s="328"/>
      <c r="B36" s="235" t="s">
        <v>260</v>
      </c>
      <c r="C36" s="287" t="s">
        <v>231</v>
      </c>
      <c r="D36" s="329"/>
    </row>
    <row r="37" spans="1:4" ht="247.5" x14ac:dyDescent="0.3">
      <c r="A37" s="328">
        <v>44420</v>
      </c>
      <c r="B37" s="235" t="s">
        <v>277</v>
      </c>
      <c r="C37" s="290" t="s">
        <v>292</v>
      </c>
      <c r="D37" s="329">
        <v>3</v>
      </c>
    </row>
    <row r="38" spans="1:4" ht="66" x14ac:dyDescent="0.3">
      <c r="A38" s="328">
        <v>44420</v>
      </c>
      <c r="B38" s="235" t="s">
        <v>278</v>
      </c>
      <c r="C38" s="290" t="s">
        <v>292</v>
      </c>
      <c r="D38" s="329">
        <v>3</v>
      </c>
    </row>
    <row r="39" spans="1:4" ht="49.5" x14ac:dyDescent="0.3">
      <c r="A39" s="328">
        <v>44420</v>
      </c>
      <c r="B39" s="235" t="s">
        <v>279</v>
      </c>
      <c r="C39" s="290" t="s">
        <v>292</v>
      </c>
      <c r="D39" s="329">
        <v>3</v>
      </c>
    </row>
    <row r="40" spans="1:4" ht="198.75" customHeight="1" x14ac:dyDescent="0.3">
      <c r="A40" s="326" t="s">
        <v>291</v>
      </c>
      <c r="B40" s="235" t="s">
        <v>290</v>
      </c>
      <c r="C40" s="290" t="s">
        <v>288</v>
      </c>
      <c r="D40" s="326">
        <v>4</v>
      </c>
    </row>
    <row r="41" spans="1:4" ht="66" x14ac:dyDescent="0.3">
      <c r="A41" s="326"/>
      <c r="B41" s="235" t="s">
        <v>289</v>
      </c>
      <c r="C41" s="290" t="s">
        <v>288</v>
      </c>
      <c r="D41" s="326"/>
    </row>
    <row r="42" spans="1:4" ht="99" x14ac:dyDescent="0.3">
      <c r="A42" s="330" t="s">
        <v>317</v>
      </c>
      <c r="B42" s="235" t="s">
        <v>318</v>
      </c>
      <c r="C42" s="331" t="s">
        <v>231</v>
      </c>
      <c r="D42" s="330">
        <v>5</v>
      </c>
    </row>
    <row r="43" spans="1:4" ht="82.5" x14ac:dyDescent="0.3">
      <c r="A43" s="330"/>
      <c r="B43" s="235" t="s">
        <v>319</v>
      </c>
      <c r="C43" s="331"/>
      <c r="D43" s="330"/>
    </row>
    <row r="44" spans="1:4" ht="49.5" x14ac:dyDescent="0.3">
      <c r="A44" s="330"/>
      <c r="B44" s="235" t="s">
        <v>320</v>
      </c>
      <c r="C44" s="331"/>
      <c r="D44" s="330"/>
    </row>
    <row r="45" spans="1:4" ht="49.5" x14ac:dyDescent="0.3">
      <c r="A45" s="330"/>
      <c r="B45" s="235" t="s">
        <v>321</v>
      </c>
      <c r="C45" s="331"/>
      <c r="D45" s="330"/>
    </row>
    <row r="46" spans="1:4" ht="33" x14ac:dyDescent="0.3">
      <c r="A46" s="330"/>
      <c r="B46" s="235" t="s">
        <v>322</v>
      </c>
      <c r="C46" s="331"/>
      <c r="D46" s="330"/>
    </row>
    <row r="47" spans="1:4" ht="33" x14ac:dyDescent="0.3">
      <c r="A47" s="330"/>
      <c r="B47" s="235" t="s">
        <v>323</v>
      </c>
      <c r="C47" s="331"/>
      <c r="D47" s="330"/>
    </row>
    <row r="48" spans="1:4" ht="49.5" x14ac:dyDescent="0.3">
      <c r="A48" s="330"/>
      <c r="B48" s="235" t="s">
        <v>324</v>
      </c>
      <c r="C48" s="331"/>
      <c r="D48" s="330"/>
    </row>
    <row r="49" spans="1:4" ht="77.25" customHeight="1" x14ac:dyDescent="0.3">
      <c r="A49" s="332" t="s">
        <v>331</v>
      </c>
      <c r="B49" s="335" t="s">
        <v>332</v>
      </c>
      <c r="C49" s="338" t="s">
        <v>231</v>
      </c>
      <c r="D49" s="332">
        <v>6</v>
      </c>
    </row>
    <row r="50" spans="1:4" ht="77.25" customHeight="1" x14ac:dyDescent="0.3">
      <c r="A50" s="333"/>
      <c r="B50" s="336"/>
      <c r="C50" s="339"/>
      <c r="D50" s="333"/>
    </row>
    <row r="51" spans="1:4" ht="77.25" customHeight="1" x14ac:dyDescent="0.3">
      <c r="A51" s="334"/>
      <c r="B51" s="337"/>
      <c r="C51" s="340"/>
      <c r="D51" s="334"/>
    </row>
    <row r="52" spans="1:4" ht="27" x14ac:dyDescent="0.3">
      <c r="A52" s="314" t="s">
        <v>449</v>
      </c>
      <c r="B52" s="315" t="s">
        <v>450</v>
      </c>
      <c r="C52" s="316" t="s">
        <v>451</v>
      </c>
      <c r="D52" s="289">
        <v>7</v>
      </c>
    </row>
  </sheetData>
  <mergeCells count="14">
    <mergeCell ref="A42:A48"/>
    <mergeCell ref="C42:C48"/>
    <mergeCell ref="D42:D48"/>
    <mergeCell ref="A49:A51"/>
    <mergeCell ref="B49:B51"/>
    <mergeCell ref="C49:C51"/>
    <mergeCell ref="D49:D51"/>
    <mergeCell ref="A40:A41"/>
    <mergeCell ref="D40:D41"/>
    <mergeCell ref="A1:D1"/>
    <mergeCell ref="A5:A36"/>
    <mergeCell ref="D5:D36"/>
    <mergeCell ref="A37:A39"/>
    <mergeCell ref="D37:D39"/>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2B48F-1F11-49D4-8251-D1481B255BE8}">
  <dimension ref="A1:Y36"/>
  <sheetViews>
    <sheetView showGridLines="0" topLeftCell="P1" zoomScale="80" zoomScaleNormal="80" zoomScaleSheetLayoutView="30" zoomScalePageLayoutView="30" workbookViewId="0">
      <pane ySplit="8" topLeftCell="A30" activePane="bottomLeft" state="frozen"/>
      <selection activeCell="B1" sqref="B1"/>
      <selection pane="bottomLeft" activeCell="W31" sqref="W31"/>
    </sheetView>
  </sheetViews>
  <sheetFormatPr baseColWidth="10" defaultColWidth="11.42578125" defaultRowHeight="15.75" x14ac:dyDescent="0.25"/>
  <cols>
    <col min="1" max="1" width="31.42578125" style="138" customWidth="1"/>
    <col min="2" max="2" width="61.42578125" style="138" customWidth="1"/>
    <col min="3" max="3" width="15.42578125" style="138" customWidth="1"/>
    <col min="4" max="4" width="20.140625" style="138" customWidth="1"/>
    <col min="5" max="5" width="14.85546875" style="138" customWidth="1"/>
    <col min="6" max="6" width="13.42578125" style="138" customWidth="1"/>
    <col min="7" max="7" width="13.42578125" style="148" customWidth="1"/>
    <col min="8" max="8" width="12.140625" style="149" customWidth="1"/>
    <col min="9" max="9" width="14" style="138" customWidth="1"/>
    <col min="10" max="12" width="15" style="149" customWidth="1"/>
    <col min="13" max="13" width="17" style="149" customWidth="1"/>
    <col min="14" max="14" width="13.140625" style="150" customWidth="1"/>
    <col min="15" max="15" width="15.28515625" style="150" bestFit="1" customWidth="1"/>
    <col min="16" max="16" width="16.42578125" style="138" customWidth="1"/>
    <col min="17" max="17" width="15" style="138" customWidth="1"/>
    <col min="18" max="18" width="20" style="138" customWidth="1"/>
    <col min="19" max="20" width="15" style="149" customWidth="1"/>
    <col min="21" max="21" width="15.85546875" style="149" customWidth="1"/>
    <col min="22" max="22" width="15.85546875" style="138" customWidth="1"/>
    <col min="23" max="23" width="157.42578125" style="166" customWidth="1"/>
    <col min="24" max="24" width="170.42578125" style="138" customWidth="1"/>
    <col min="25" max="16384" width="11.42578125" style="138"/>
  </cols>
  <sheetData>
    <row r="1" spans="1:25" ht="25.5" customHeight="1" x14ac:dyDescent="0.25">
      <c r="A1" s="343"/>
      <c r="B1" s="343"/>
      <c r="C1" s="344" t="s">
        <v>3</v>
      </c>
      <c r="D1" s="345"/>
      <c r="E1" s="345"/>
      <c r="F1" s="345"/>
      <c r="G1" s="345"/>
      <c r="H1" s="345"/>
      <c r="I1" s="345"/>
      <c r="J1" s="345"/>
      <c r="K1" s="345"/>
      <c r="L1" s="345"/>
      <c r="M1" s="345"/>
      <c r="N1" s="345"/>
      <c r="O1" s="345"/>
      <c r="P1" s="345"/>
      <c r="Q1" s="345"/>
      <c r="R1" s="345"/>
      <c r="S1" s="345"/>
      <c r="T1" s="345"/>
      <c r="U1" s="346"/>
      <c r="V1" s="353" t="s">
        <v>261</v>
      </c>
      <c r="W1" s="353"/>
      <c r="X1" s="353"/>
    </row>
    <row r="2" spans="1:25" ht="25.5" customHeight="1" x14ac:dyDescent="0.25">
      <c r="A2" s="343"/>
      <c r="B2" s="343"/>
      <c r="C2" s="347"/>
      <c r="D2" s="348"/>
      <c r="E2" s="348"/>
      <c r="F2" s="348"/>
      <c r="G2" s="348"/>
      <c r="H2" s="348"/>
      <c r="I2" s="348"/>
      <c r="J2" s="348"/>
      <c r="K2" s="348"/>
      <c r="L2" s="348"/>
      <c r="M2" s="348"/>
      <c r="N2" s="348"/>
      <c r="O2" s="348"/>
      <c r="P2" s="348"/>
      <c r="Q2" s="348"/>
      <c r="R2" s="348"/>
      <c r="S2" s="348"/>
      <c r="T2" s="348"/>
      <c r="U2" s="349"/>
      <c r="V2" s="353" t="s">
        <v>285</v>
      </c>
      <c r="W2" s="353"/>
      <c r="X2" s="353"/>
    </row>
    <row r="3" spans="1:25" s="139" customFormat="1" ht="25.5" customHeight="1" x14ac:dyDescent="0.25">
      <c r="A3" s="343"/>
      <c r="B3" s="343"/>
      <c r="C3" s="350"/>
      <c r="D3" s="351"/>
      <c r="E3" s="351"/>
      <c r="F3" s="351"/>
      <c r="G3" s="351"/>
      <c r="H3" s="351"/>
      <c r="I3" s="351"/>
      <c r="J3" s="351"/>
      <c r="K3" s="351"/>
      <c r="L3" s="351"/>
      <c r="M3" s="351"/>
      <c r="N3" s="351"/>
      <c r="O3" s="351"/>
      <c r="P3" s="351"/>
      <c r="Q3" s="351"/>
      <c r="R3" s="351"/>
      <c r="S3" s="351"/>
      <c r="T3" s="351"/>
      <c r="U3" s="352"/>
      <c r="V3" s="353" t="s">
        <v>284</v>
      </c>
      <c r="W3" s="353"/>
      <c r="X3" s="353"/>
    </row>
    <row r="4" spans="1:25" s="139" customFormat="1" ht="13.35" customHeight="1" x14ac:dyDescent="0.25">
      <c r="A4" s="140"/>
      <c r="B4" s="140"/>
      <c r="C4" s="140"/>
      <c r="D4" s="140"/>
      <c r="E4" s="140"/>
      <c r="F4" s="140"/>
      <c r="G4" s="140"/>
      <c r="H4" s="141"/>
      <c r="I4" s="140"/>
      <c r="J4" s="141"/>
      <c r="K4" s="141"/>
      <c r="L4" s="141"/>
      <c r="M4" s="141"/>
      <c r="N4" s="140"/>
      <c r="O4" s="140"/>
      <c r="P4" s="140"/>
      <c r="Q4" s="140"/>
      <c r="R4" s="140"/>
      <c r="S4" s="141"/>
      <c r="T4" s="141"/>
      <c r="U4" s="141"/>
      <c r="V4" s="140"/>
      <c r="W4" s="173"/>
      <c r="X4" s="140"/>
    </row>
    <row r="5" spans="1:25" s="139" customFormat="1" ht="35.25" customHeight="1" x14ac:dyDescent="0.25">
      <c r="A5" s="341" t="s">
        <v>262</v>
      </c>
      <c r="B5" s="342"/>
      <c r="C5" s="342"/>
      <c r="D5" s="342"/>
      <c r="E5" s="342"/>
      <c r="F5" s="342"/>
      <c r="G5" s="342"/>
      <c r="H5" s="342"/>
      <c r="I5" s="342"/>
      <c r="J5" s="342"/>
      <c r="K5" s="342"/>
      <c r="L5" s="342"/>
      <c r="M5" s="342"/>
      <c r="N5" s="342"/>
      <c r="O5" s="342"/>
      <c r="P5" s="342"/>
      <c r="Q5" s="342"/>
      <c r="R5" s="342"/>
      <c r="S5" s="342"/>
      <c r="T5" s="342"/>
      <c r="U5" s="342"/>
      <c r="V5" s="342"/>
      <c r="W5" s="342"/>
      <c r="X5" s="342"/>
    </row>
    <row r="6" spans="1:25" x14ac:dyDescent="0.25">
      <c r="A6" s="140"/>
      <c r="B6" s="140"/>
      <c r="C6" s="140"/>
      <c r="D6" s="140"/>
      <c r="E6" s="140"/>
      <c r="F6" s="140"/>
      <c r="G6" s="140"/>
      <c r="H6" s="141"/>
      <c r="I6" s="140"/>
      <c r="J6" s="141"/>
      <c r="K6" s="141"/>
      <c r="L6" s="141"/>
      <c r="M6" s="141"/>
      <c r="N6" s="140"/>
      <c r="O6" s="140"/>
      <c r="P6" s="140"/>
      <c r="Q6" s="140"/>
      <c r="R6" s="140"/>
      <c r="S6" s="141"/>
      <c r="T6" s="141"/>
      <c r="U6" s="141"/>
      <c r="V6" s="140"/>
      <c r="W6" s="173"/>
      <c r="X6" s="140"/>
    </row>
    <row r="7" spans="1:25" ht="35.25" customHeight="1" x14ac:dyDescent="0.25">
      <c r="A7" s="357" t="s">
        <v>7</v>
      </c>
      <c r="B7" s="358" t="s">
        <v>8</v>
      </c>
      <c r="C7" s="361" t="s">
        <v>283</v>
      </c>
      <c r="D7" s="357" t="s">
        <v>218</v>
      </c>
      <c r="E7" s="361" t="s">
        <v>216</v>
      </c>
      <c r="F7" s="357" t="s">
        <v>10</v>
      </c>
      <c r="G7" s="357" t="s">
        <v>50</v>
      </c>
      <c r="H7" s="356" t="s">
        <v>263</v>
      </c>
      <c r="I7" s="357" t="s">
        <v>52</v>
      </c>
      <c r="J7" s="356" t="s">
        <v>51</v>
      </c>
      <c r="K7" s="357" t="s">
        <v>53</v>
      </c>
      <c r="L7" s="356" t="s">
        <v>54</v>
      </c>
      <c r="M7" s="354" t="s">
        <v>337</v>
      </c>
      <c r="N7" s="354"/>
      <c r="O7" s="354"/>
      <c r="P7" s="354"/>
      <c r="Q7" s="355" t="s">
        <v>336</v>
      </c>
      <c r="R7" s="357" t="s">
        <v>55</v>
      </c>
      <c r="S7" s="356" t="s">
        <v>59</v>
      </c>
      <c r="T7" s="361" t="s">
        <v>11</v>
      </c>
      <c r="U7" s="355" t="s">
        <v>12</v>
      </c>
      <c r="V7" s="355" t="s">
        <v>13</v>
      </c>
      <c r="W7" s="363" t="s">
        <v>264</v>
      </c>
      <c r="X7" s="363" t="s">
        <v>265</v>
      </c>
    </row>
    <row r="8" spans="1:25" ht="30.75" customHeight="1" x14ac:dyDescent="0.25">
      <c r="A8" s="358"/>
      <c r="B8" s="360"/>
      <c r="C8" s="362"/>
      <c r="D8" s="358"/>
      <c r="E8" s="362"/>
      <c r="F8" s="358"/>
      <c r="G8" s="358"/>
      <c r="H8" s="359"/>
      <c r="I8" s="358"/>
      <c r="J8" s="359"/>
      <c r="K8" s="358"/>
      <c r="L8" s="359"/>
      <c r="M8" s="292" t="s">
        <v>15</v>
      </c>
      <c r="N8" s="292" t="s">
        <v>16</v>
      </c>
      <c r="O8" s="292" t="s">
        <v>17</v>
      </c>
      <c r="P8" s="292" t="s">
        <v>18</v>
      </c>
      <c r="Q8" s="356"/>
      <c r="R8" s="358"/>
      <c r="S8" s="359"/>
      <c r="T8" s="362"/>
      <c r="U8" s="356"/>
      <c r="V8" s="356"/>
      <c r="W8" s="364"/>
      <c r="X8" s="364"/>
    </row>
    <row r="9" spans="1:25" s="139" customFormat="1" ht="409.5" customHeight="1" x14ac:dyDescent="0.25">
      <c r="A9" s="324" t="s">
        <v>137</v>
      </c>
      <c r="B9" s="293" t="s">
        <v>138</v>
      </c>
      <c r="C9" s="170" t="s">
        <v>280</v>
      </c>
      <c r="D9" s="286" t="s">
        <v>201</v>
      </c>
      <c r="E9" s="170" t="s">
        <v>87</v>
      </c>
      <c r="F9" s="142">
        <v>6.7999999999999996E-3</v>
      </c>
      <c r="G9" s="142">
        <v>8.9999999999999993E-3</v>
      </c>
      <c r="H9" s="142">
        <v>7.4000000000000003E-3</v>
      </c>
      <c r="I9" s="142">
        <v>1.0999999999999999E-2</v>
      </c>
      <c r="J9" s="142">
        <v>8.3999999999999995E-3</v>
      </c>
      <c r="K9" s="169">
        <v>1.2999999999999999E-2</v>
      </c>
      <c r="L9" s="142">
        <v>8.3999999999999995E-3</v>
      </c>
      <c r="M9" s="294">
        <v>0</v>
      </c>
      <c r="N9" s="295">
        <v>1.01E-2</v>
      </c>
      <c r="O9" s="296"/>
      <c r="P9" s="297"/>
      <c r="Q9" s="298">
        <f>N9</f>
        <v>1.01E-2</v>
      </c>
      <c r="R9" s="142">
        <v>1.4999999999999999E-2</v>
      </c>
      <c r="S9" s="142">
        <f t="shared" ref="S9:S14" si="0">N9</f>
        <v>1.01E-2</v>
      </c>
      <c r="T9" s="142">
        <f t="shared" ref="T9:T25" si="1">+IF(E9="Flujo",R9,IF(E9="Acumulado",SUM(K9,G9,I9,R9),"Error"))</f>
        <v>1.4999999999999999E-2</v>
      </c>
      <c r="U9" s="169">
        <f>N9</f>
        <v>1.01E-2</v>
      </c>
      <c r="V9" s="168">
        <f t="shared" ref="V9:V25" si="2">+IF(U9/T9 &gt; 1, 100%, U9/T9)</f>
        <v>0.67333333333333334</v>
      </c>
      <c r="W9" s="299" t="s">
        <v>395</v>
      </c>
      <c r="X9" s="300" t="s">
        <v>396</v>
      </c>
      <c r="Y9" s="143"/>
    </row>
    <row r="10" spans="1:25" s="139" customFormat="1" ht="213.75" customHeight="1" x14ac:dyDescent="0.25">
      <c r="A10" s="324"/>
      <c r="B10" s="293" t="s">
        <v>295</v>
      </c>
      <c r="C10" s="170" t="s">
        <v>281</v>
      </c>
      <c r="D10" s="286" t="s">
        <v>198</v>
      </c>
      <c r="E10" s="170" t="s">
        <v>91</v>
      </c>
      <c r="F10" s="172">
        <v>0</v>
      </c>
      <c r="G10" s="172" t="s">
        <v>139</v>
      </c>
      <c r="H10" s="172" t="s">
        <v>139</v>
      </c>
      <c r="I10" s="172" t="s">
        <v>139</v>
      </c>
      <c r="J10" s="172" t="s">
        <v>139</v>
      </c>
      <c r="K10" s="171">
        <v>5</v>
      </c>
      <c r="L10" s="172">
        <v>4</v>
      </c>
      <c r="M10" s="301">
        <v>1</v>
      </c>
      <c r="N10" s="301">
        <v>1</v>
      </c>
      <c r="O10" s="302"/>
      <c r="P10" s="301"/>
      <c r="Q10" s="303">
        <f t="shared" ref="Q10" si="3">+M10/R10</f>
        <v>1</v>
      </c>
      <c r="R10" s="172">
        <v>1</v>
      </c>
      <c r="S10" s="142">
        <f t="shared" si="0"/>
        <v>1</v>
      </c>
      <c r="T10" s="142">
        <f t="shared" si="1"/>
        <v>6</v>
      </c>
      <c r="U10" s="169">
        <f>+N10+L10</f>
        <v>5</v>
      </c>
      <c r="V10" s="168">
        <f>+IF(U10/T10 &gt; 1, 100%, U10/T10)</f>
        <v>0.83333333333333337</v>
      </c>
      <c r="W10" s="299" t="s">
        <v>397</v>
      </c>
      <c r="X10" s="300" t="s">
        <v>398</v>
      </c>
      <c r="Y10" s="143"/>
    </row>
    <row r="11" spans="1:25" s="139" customFormat="1" ht="409.5" customHeight="1" x14ac:dyDescent="0.25">
      <c r="A11" s="324"/>
      <c r="B11" s="293" t="s">
        <v>140</v>
      </c>
      <c r="C11" s="170" t="s">
        <v>281</v>
      </c>
      <c r="D11" s="286" t="s">
        <v>201</v>
      </c>
      <c r="E11" s="170" t="s">
        <v>91</v>
      </c>
      <c r="F11" s="172">
        <v>3492</v>
      </c>
      <c r="G11" s="172">
        <v>920</v>
      </c>
      <c r="H11" s="172">
        <v>953</v>
      </c>
      <c r="I11" s="172">
        <v>920</v>
      </c>
      <c r="J11" s="172">
        <v>870</v>
      </c>
      <c r="K11" s="171">
        <v>920</v>
      </c>
      <c r="L11" s="172">
        <v>928</v>
      </c>
      <c r="M11" s="301">
        <v>828</v>
      </c>
      <c r="N11" s="301">
        <v>1380</v>
      </c>
      <c r="O11" s="302"/>
      <c r="P11" s="301"/>
      <c r="Q11" s="303">
        <v>1</v>
      </c>
      <c r="R11" s="172">
        <v>920</v>
      </c>
      <c r="S11" s="142">
        <f t="shared" si="0"/>
        <v>1380</v>
      </c>
      <c r="T11" s="142">
        <f t="shared" si="1"/>
        <v>3680</v>
      </c>
      <c r="U11" s="171">
        <f>+H11+J11+L11+N11</f>
        <v>4131</v>
      </c>
      <c r="V11" s="168">
        <f t="shared" si="2"/>
        <v>1</v>
      </c>
      <c r="W11" s="299" t="s">
        <v>399</v>
      </c>
      <c r="X11" s="304" t="s">
        <v>400</v>
      </c>
      <c r="Y11" s="143"/>
    </row>
    <row r="12" spans="1:25" s="139" customFormat="1" ht="195" customHeight="1" x14ac:dyDescent="0.25">
      <c r="A12" s="324"/>
      <c r="B12" s="293" t="s">
        <v>141</v>
      </c>
      <c r="C12" s="170" t="s">
        <v>281</v>
      </c>
      <c r="D12" s="286" t="s">
        <v>201</v>
      </c>
      <c r="E12" s="170" t="s">
        <v>91</v>
      </c>
      <c r="F12" s="172">
        <v>327</v>
      </c>
      <c r="G12" s="172">
        <v>200</v>
      </c>
      <c r="H12" s="172">
        <v>201</v>
      </c>
      <c r="I12" s="172">
        <v>200</v>
      </c>
      <c r="J12" s="172">
        <v>246</v>
      </c>
      <c r="K12" s="171">
        <v>200</v>
      </c>
      <c r="L12" s="172">
        <v>200</v>
      </c>
      <c r="M12" s="301">
        <v>18</v>
      </c>
      <c r="N12" s="301">
        <v>31</v>
      </c>
      <c r="O12" s="302"/>
      <c r="P12" s="301"/>
      <c r="Q12" s="303">
        <f>+N12/R12</f>
        <v>0.155</v>
      </c>
      <c r="R12" s="172">
        <v>200</v>
      </c>
      <c r="S12" s="142">
        <f t="shared" si="0"/>
        <v>31</v>
      </c>
      <c r="T12" s="142">
        <f t="shared" si="1"/>
        <v>800</v>
      </c>
      <c r="U12" s="171">
        <f>+H12+J12+L12+N12</f>
        <v>678</v>
      </c>
      <c r="V12" s="168">
        <f t="shared" si="2"/>
        <v>0.84750000000000003</v>
      </c>
      <c r="W12" s="299" t="s">
        <v>401</v>
      </c>
      <c r="X12" s="304" t="s">
        <v>402</v>
      </c>
      <c r="Y12" s="143"/>
    </row>
    <row r="13" spans="1:25" s="139" customFormat="1" ht="409.5" customHeight="1" x14ac:dyDescent="0.25">
      <c r="A13" s="324"/>
      <c r="B13" s="293" t="s">
        <v>142</v>
      </c>
      <c r="C13" s="170" t="s">
        <v>281</v>
      </c>
      <c r="D13" s="286" t="s">
        <v>201</v>
      </c>
      <c r="E13" s="170" t="s">
        <v>91</v>
      </c>
      <c r="F13" s="172">
        <v>1160</v>
      </c>
      <c r="G13" s="172">
        <v>680</v>
      </c>
      <c r="H13" s="172">
        <v>641</v>
      </c>
      <c r="I13" s="172">
        <v>600</v>
      </c>
      <c r="J13" s="172">
        <v>884</v>
      </c>
      <c r="K13" s="171">
        <v>1700</v>
      </c>
      <c r="L13" s="172">
        <v>1730</v>
      </c>
      <c r="M13" s="301">
        <v>0</v>
      </c>
      <c r="N13" s="301">
        <v>1770</v>
      </c>
      <c r="O13" s="302"/>
      <c r="P13" s="301"/>
      <c r="Q13" s="303">
        <f>+N13/R13</f>
        <v>0.55748031496062989</v>
      </c>
      <c r="R13" s="172">
        <v>3175</v>
      </c>
      <c r="S13" s="142">
        <f t="shared" si="0"/>
        <v>1770</v>
      </c>
      <c r="T13" s="142">
        <f t="shared" si="1"/>
        <v>6155</v>
      </c>
      <c r="U13" s="171">
        <f>+H13+J13+L13+N13</f>
        <v>5025</v>
      </c>
      <c r="V13" s="168">
        <f t="shared" si="2"/>
        <v>0.81640942323314381</v>
      </c>
      <c r="W13" s="299" t="s">
        <v>403</v>
      </c>
      <c r="X13" s="304" t="s">
        <v>404</v>
      </c>
      <c r="Y13" s="143"/>
    </row>
    <row r="14" spans="1:25" s="139" customFormat="1" ht="320.25" customHeight="1" x14ac:dyDescent="0.25">
      <c r="A14" s="324"/>
      <c r="B14" s="293" t="s">
        <v>143</v>
      </c>
      <c r="C14" s="170" t="s">
        <v>281</v>
      </c>
      <c r="D14" s="286" t="s">
        <v>198</v>
      </c>
      <c r="E14" s="170" t="s">
        <v>91</v>
      </c>
      <c r="F14" s="172">
        <v>0</v>
      </c>
      <c r="G14" s="172">
        <v>3500</v>
      </c>
      <c r="H14" s="172">
        <v>3776</v>
      </c>
      <c r="I14" s="172">
        <v>5000</v>
      </c>
      <c r="J14" s="172">
        <v>5000</v>
      </c>
      <c r="K14" s="171">
        <v>17000</v>
      </c>
      <c r="L14" s="172">
        <v>17000</v>
      </c>
      <c r="M14" s="301">
        <v>8500</v>
      </c>
      <c r="N14" s="301">
        <v>8500</v>
      </c>
      <c r="O14" s="302"/>
      <c r="P14" s="301"/>
      <c r="Q14" s="303">
        <f>+N14/R14</f>
        <v>1</v>
      </c>
      <c r="R14" s="172">
        <f>8500</f>
        <v>8500</v>
      </c>
      <c r="S14" s="142">
        <f t="shared" si="0"/>
        <v>8500</v>
      </c>
      <c r="T14" s="142">
        <f t="shared" si="1"/>
        <v>34000</v>
      </c>
      <c r="U14" s="171">
        <f>+H14+J14+L14+N14</f>
        <v>34276</v>
      </c>
      <c r="V14" s="168">
        <f t="shared" si="2"/>
        <v>1</v>
      </c>
      <c r="W14" s="299" t="s">
        <v>405</v>
      </c>
      <c r="X14" s="304" t="s">
        <v>406</v>
      </c>
    </row>
    <row r="15" spans="1:25" s="139" customFormat="1" ht="288" customHeight="1" x14ac:dyDescent="0.25">
      <c r="A15" s="324"/>
      <c r="B15" s="293" t="s">
        <v>144</v>
      </c>
      <c r="C15" s="170" t="s">
        <v>280</v>
      </c>
      <c r="D15" s="286" t="s">
        <v>198</v>
      </c>
      <c r="E15" s="170" t="s">
        <v>87</v>
      </c>
      <c r="F15" s="142">
        <v>0.31</v>
      </c>
      <c r="G15" s="142">
        <v>0.77</v>
      </c>
      <c r="H15" s="142">
        <v>0.98</v>
      </c>
      <c r="I15" s="142">
        <v>0.8</v>
      </c>
      <c r="J15" s="142">
        <v>1.07</v>
      </c>
      <c r="K15" s="169">
        <v>0.8</v>
      </c>
      <c r="L15" s="142">
        <v>0.8</v>
      </c>
      <c r="M15" s="294">
        <v>0.56000000000000005</v>
      </c>
      <c r="N15" s="294">
        <v>0.91</v>
      </c>
      <c r="O15" s="296"/>
      <c r="P15" s="295"/>
      <c r="Q15" s="303">
        <v>1</v>
      </c>
      <c r="R15" s="142">
        <v>0.8</v>
      </c>
      <c r="S15" s="142">
        <f t="shared" ref="S15" si="4">M15</f>
        <v>0.56000000000000005</v>
      </c>
      <c r="T15" s="142">
        <f t="shared" si="1"/>
        <v>0.8</v>
      </c>
      <c r="U15" s="169">
        <f>+N15</f>
        <v>0.91</v>
      </c>
      <c r="V15" s="168">
        <f t="shared" si="2"/>
        <v>1</v>
      </c>
      <c r="W15" s="299" t="s">
        <v>407</v>
      </c>
      <c r="X15" s="304" t="s">
        <v>408</v>
      </c>
    </row>
    <row r="16" spans="1:25" s="139" customFormat="1" ht="195.75" customHeight="1" x14ac:dyDescent="0.25">
      <c r="A16" s="324" t="s">
        <v>145</v>
      </c>
      <c r="B16" s="293" t="s">
        <v>66</v>
      </c>
      <c r="C16" s="170" t="s">
        <v>281</v>
      </c>
      <c r="D16" s="286" t="s">
        <v>198</v>
      </c>
      <c r="E16" s="170" t="s">
        <v>91</v>
      </c>
      <c r="F16" s="172">
        <v>84</v>
      </c>
      <c r="G16" s="172">
        <v>13</v>
      </c>
      <c r="H16" s="172">
        <v>13</v>
      </c>
      <c r="I16" s="172">
        <v>30</v>
      </c>
      <c r="J16" s="172">
        <v>30</v>
      </c>
      <c r="K16" s="171">
        <v>20</v>
      </c>
      <c r="L16" s="172">
        <v>15</v>
      </c>
      <c r="M16" s="301">
        <v>0</v>
      </c>
      <c r="N16" s="301">
        <v>0</v>
      </c>
      <c r="O16" s="302"/>
      <c r="P16" s="301"/>
      <c r="Q16" s="303">
        <f t="shared" ref="Q16:Q21" si="5">+N16/R16</f>
        <v>0</v>
      </c>
      <c r="R16" s="172">
        <v>37</v>
      </c>
      <c r="S16" s="142">
        <f t="shared" ref="S16:S33" si="6">N16</f>
        <v>0</v>
      </c>
      <c r="T16" s="142">
        <f t="shared" si="1"/>
        <v>100</v>
      </c>
      <c r="U16" s="171">
        <f>+H16+J16+L16+N16</f>
        <v>58</v>
      </c>
      <c r="V16" s="168">
        <f t="shared" si="2"/>
        <v>0.57999999999999996</v>
      </c>
      <c r="W16" s="299" t="s">
        <v>409</v>
      </c>
      <c r="X16" s="304" t="s">
        <v>410</v>
      </c>
    </row>
    <row r="17" spans="1:24" s="139" customFormat="1" ht="148.5" customHeight="1" x14ac:dyDescent="0.25">
      <c r="A17" s="324"/>
      <c r="B17" s="293" t="s">
        <v>147</v>
      </c>
      <c r="C17" s="170" t="s">
        <v>281</v>
      </c>
      <c r="D17" s="286" t="s">
        <v>198</v>
      </c>
      <c r="E17" s="170" t="s">
        <v>91</v>
      </c>
      <c r="F17" s="172">
        <v>5</v>
      </c>
      <c r="G17" s="172" t="s">
        <v>139</v>
      </c>
      <c r="H17" s="172" t="s">
        <v>139</v>
      </c>
      <c r="I17" s="172" t="s">
        <v>139</v>
      </c>
      <c r="J17" s="172" t="s">
        <v>139</v>
      </c>
      <c r="K17" s="171">
        <v>5</v>
      </c>
      <c r="L17" s="172">
        <v>5</v>
      </c>
      <c r="M17" s="301">
        <v>0</v>
      </c>
      <c r="N17" s="301">
        <v>15</v>
      </c>
      <c r="O17" s="302"/>
      <c r="P17" s="301"/>
      <c r="Q17" s="303">
        <f t="shared" si="5"/>
        <v>1</v>
      </c>
      <c r="R17" s="172">
        <v>15</v>
      </c>
      <c r="S17" s="142">
        <f t="shared" si="6"/>
        <v>15</v>
      </c>
      <c r="T17" s="142">
        <f t="shared" si="1"/>
        <v>20</v>
      </c>
      <c r="U17" s="171">
        <f>+L17+N17</f>
        <v>20</v>
      </c>
      <c r="V17" s="168">
        <f t="shared" si="2"/>
        <v>1</v>
      </c>
      <c r="W17" s="299" t="s">
        <v>411</v>
      </c>
      <c r="X17" s="304" t="s">
        <v>412</v>
      </c>
    </row>
    <row r="18" spans="1:24" s="139" customFormat="1" ht="356.25" customHeight="1" x14ac:dyDescent="0.25">
      <c r="A18" s="324"/>
      <c r="B18" s="293" t="s">
        <v>327</v>
      </c>
      <c r="C18" s="170" t="s">
        <v>281</v>
      </c>
      <c r="D18" s="286" t="s">
        <v>198</v>
      </c>
      <c r="E18" s="170" t="s">
        <v>91</v>
      </c>
      <c r="F18" s="172">
        <v>5</v>
      </c>
      <c r="G18" s="172" t="s">
        <v>139</v>
      </c>
      <c r="H18" s="172" t="s">
        <v>139</v>
      </c>
      <c r="I18" s="172" t="s">
        <v>139</v>
      </c>
      <c r="J18" s="172" t="s">
        <v>139</v>
      </c>
      <c r="K18" s="171">
        <v>10</v>
      </c>
      <c r="L18" s="172">
        <v>5</v>
      </c>
      <c r="M18" s="301">
        <v>2</v>
      </c>
      <c r="N18" s="301">
        <v>5</v>
      </c>
      <c r="O18" s="302"/>
      <c r="P18" s="301"/>
      <c r="Q18" s="303">
        <f t="shared" si="5"/>
        <v>0.5</v>
      </c>
      <c r="R18" s="172">
        <v>10</v>
      </c>
      <c r="S18" s="142">
        <f t="shared" si="6"/>
        <v>5</v>
      </c>
      <c r="T18" s="305">
        <f t="shared" si="1"/>
        <v>20</v>
      </c>
      <c r="U18" s="171">
        <f>+L18+N18</f>
        <v>10</v>
      </c>
      <c r="V18" s="168">
        <f>+IF(U18/T18 &gt; 1, 100%, U18/T18)</f>
        <v>0.5</v>
      </c>
      <c r="W18" s="299" t="s">
        <v>413</v>
      </c>
      <c r="X18" s="304" t="s">
        <v>414</v>
      </c>
    </row>
    <row r="19" spans="1:24" s="139" customFormat="1" ht="217.5" customHeight="1" x14ac:dyDescent="0.25">
      <c r="A19" s="324" t="s">
        <v>270</v>
      </c>
      <c r="B19" s="293" t="s">
        <v>64</v>
      </c>
      <c r="C19" s="170" t="s">
        <v>282</v>
      </c>
      <c r="D19" s="286" t="s">
        <v>201</v>
      </c>
      <c r="E19" s="170" t="s">
        <v>87</v>
      </c>
      <c r="F19" s="200">
        <v>0.88</v>
      </c>
      <c r="G19" s="200">
        <v>0.89</v>
      </c>
      <c r="H19" s="200">
        <v>0.89</v>
      </c>
      <c r="I19" s="200">
        <v>0.89</v>
      </c>
      <c r="J19" s="200">
        <v>0.91</v>
      </c>
      <c r="K19" s="200">
        <v>0.9</v>
      </c>
      <c r="L19" s="200">
        <v>0.92</v>
      </c>
      <c r="M19" s="306">
        <v>0</v>
      </c>
      <c r="N19" s="306">
        <v>0</v>
      </c>
      <c r="O19" s="307"/>
      <c r="P19" s="306"/>
      <c r="Q19" s="303">
        <f t="shared" si="5"/>
        <v>0</v>
      </c>
      <c r="R19" s="172">
        <v>0.9</v>
      </c>
      <c r="S19" s="172">
        <f t="shared" si="6"/>
        <v>0</v>
      </c>
      <c r="T19" s="172">
        <f t="shared" si="1"/>
        <v>0.9</v>
      </c>
      <c r="U19" s="171">
        <f>+L19</f>
        <v>0.92</v>
      </c>
      <c r="V19" s="168">
        <f>+IF(U19/T19 &gt; 1, 100%, U19/T19)</f>
        <v>1</v>
      </c>
      <c r="W19" s="299" t="s">
        <v>415</v>
      </c>
      <c r="X19" s="304" t="s">
        <v>335</v>
      </c>
    </row>
    <row r="20" spans="1:24" s="139" customFormat="1" ht="148.5" customHeight="1" x14ac:dyDescent="0.25">
      <c r="A20" s="324"/>
      <c r="B20" s="293" t="s">
        <v>148</v>
      </c>
      <c r="C20" s="170" t="s">
        <v>281</v>
      </c>
      <c r="D20" s="286" t="s">
        <v>201</v>
      </c>
      <c r="E20" s="170" t="s">
        <v>91</v>
      </c>
      <c r="F20" s="172">
        <v>28998</v>
      </c>
      <c r="G20" s="172">
        <v>12000</v>
      </c>
      <c r="H20" s="172">
        <v>12388</v>
      </c>
      <c r="I20" s="172">
        <v>13000</v>
      </c>
      <c r="J20" s="172">
        <v>15045</v>
      </c>
      <c r="K20" s="171">
        <v>14500</v>
      </c>
      <c r="L20" s="172">
        <v>15646</v>
      </c>
      <c r="M20" s="301">
        <v>3453</v>
      </c>
      <c r="N20" s="301">
        <v>6774</v>
      </c>
      <c r="O20" s="302"/>
      <c r="P20" s="301"/>
      <c r="Q20" s="303">
        <f t="shared" si="5"/>
        <v>0.43703225806451612</v>
      </c>
      <c r="R20" s="172">
        <v>15500</v>
      </c>
      <c r="S20" s="142">
        <f t="shared" si="6"/>
        <v>6774</v>
      </c>
      <c r="T20" s="142">
        <f t="shared" si="1"/>
        <v>55000</v>
      </c>
      <c r="U20" s="171">
        <f>+H20+J20+L20+N20</f>
        <v>49853</v>
      </c>
      <c r="V20" s="168">
        <f t="shared" si="2"/>
        <v>0.90641818181818179</v>
      </c>
      <c r="W20" s="299" t="s">
        <v>416</v>
      </c>
      <c r="X20" s="304" t="s">
        <v>417</v>
      </c>
    </row>
    <row r="21" spans="1:24" s="139" customFormat="1" ht="409.5" customHeight="1" x14ac:dyDescent="0.25">
      <c r="A21" s="324"/>
      <c r="B21" s="293" t="s">
        <v>63</v>
      </c>
      <c r="C21" s="170" t="s">
        <v>281</v>
      </c>
      <c r="D21" s="286" t="s">
        <v>198</v>
      </c>
      <c r="E21" s="170" t="s">
        <v>91</v>
      </c>
      <c r="F21" s="172">
        <v>1200</v>
      </c>
      <c r="G21" s="172">
        <v>216</v>
      </c>
      <c r="H21" s="172">
        <v>217</v>
      </c>
      <c r="I21" s="172">
        <v>317</v>
      </c>
      <c r="J21" s="172">
        <v>207</v>
      </c>
      <c r="K21" s="171">
        <v>179</v>
      </c>
      <c r="L21" s="172">
        <v>182</v>
      </c>
      <c r="M21" s="301">
        <v>6</v>
      </c>
      <c r="N21" s="308">
        <v>95</v>
      </c>
      <c r="O21" s="302"/>
      <c r="P21" s="301"/>
      <c r="Q21" s="303">
        <f t="shared" si="5"/>
        <v>0.53072625698324027</v>
      </c>
      <c r="R21" s="172">
        <v>179</v>
      </c>
      <c r="S21" s="142">
        <f t="shared" si="6"/>
        <v>95</v>
      </c>
      <c r="T21" s="142">
        <f t="shared" si="1"/>
        <v>891</v>
      </c>
      <c r="U21" s="171">
        <f>+H21+J21+L21+N21</f>
        <v>701</v>
      </c>
      <c r="V21" s="168">
        <f t="shared" si="2"/>
        <v>0.78675645342312006</v>
      </c>
      <c r="W21" s="299" t="s">
        <v>418</v>
      </c>
      <c r="X21" s="304" t="s">
        <v>419</v>
      </c>
    </row>
    <row r="22" spans="1:24" s="139" customFormat="1" ht="338.25" customHeight="1" x14ac:dyDescent="0.25">
      <c r="A22" s="324"/>
      <c r="B22" s="293" t="s">
        <v>328</v>
      </c>
      <c r="C22" s="170" t="s">
        <v>281</v>
      </c>
      <c r="D22" s="286" t="s">
        <v>198</v>
      </c>
      <c r="E22" s="170" t="s">
        <v>91</v>
      </c>
      <c r="F22" s="172">
        <v>0</v>
      </c>
      <c r="G22" s="172" t="s">
        <v>139</v>
      </c>
      <c r="H22" s="172" t="s">
        <v>139</v>
      </c>
      <c r="I22" s="172" t="s">
        <v>139</v>
      </c>
      <c r="J22" s="172" t="s">
        <v>139</v>
      </c>
      <c r="K22" s="172" t="s">
        <v>139</v>
      </c>
      <c r="L22" s="172" t="s">
        <v>139</v>
      </c>
      <c r="M22" s="301">
        <v>0</v>
      </c>
      <c r="N22" s="301">
        <v>5</v>
      </c>
      <c r="O22" s="302"/>
      <c r="P22" s="301"/>
      <c r="Q22" s="303">
        <f t="shared" ref="Q22:Q33" si="7">N22/R22</f>
        <v>0.55555555555555558</v>
      </c>
      <c r="R22" s="172">
        <v>9</v>
      </c>
      <c r="S22" s="142">
        <f t="shared" si="6"/>
        <v>5</v>
      </c>
      <c r="T22" s="142">
        <f t="shared" si="1"/>
        <v>9</v>
      </c>
      <c r="U22" s="171">
        <f>N22</f>
        <v>5</v>
      </c>
      <c r="V22" s="168">
        <f t="shared" si="2"/>
        <v>0.55555555555555558</v>
      </c>
      <c r="W22" s="299" t="s">
        <v>420</v>
      </c>
      <c r="X22" s="304" t="s">
        <v>421</v>
      </c>
    </row>
    <row r="23" spans="1:24" s="139" customFormat="1" ht="144" customHeight="1" x14ac:dyDescent="0.25">
      <c r="A23" s="324" t="s">
        <v>151</v>
      </c>
      <c r="B23" s="293" t="s">
        <v>152</v>
      </c>
      <c r="C23" s="170" t="s">
        <v>281</v>
      </c>
      <c r="D23" s="286" t="s">
        <v>201</v>
      </c>
      <c r="E23" s="170" t="s">
        <v>91</v>
      </c>
      <c r="F23" s="172">
        <v>84</v>
      </c>
      <c r="G23" s="172">
        <v>10</v>
      </c>
      <c r="H23" s="200">
        <v>16</v>
      </c>
      <c r="I23" s="172">
        <v>20</v>
      </c>
      <c r="J23" s="200">
        <v>20</v>
      </c>
      <c r="K23" s="171">
        <v>30</v>
      </c>
      <c r="L23" s="200">
        <v>51</v>
      </c>
      <c r="M23" s="301">
        <v>47</v>
      </c>
      <c r="N23" s="301">
        <v>61</v>
      </c>
      <c r="O23" s="302"/>
      <c r="P23" s="301"/>
      <c r="Q23" s="303">
        <f t="shared" si="7"/>
        <v>0.9242424242424242</v>
      </c>
      <c r="R23" s="172">
        <v>66</v>
      </c>
      <c r="S23" s="142">
        <f t="shared" si="6"/>
        <v>61</v>
      </c>
      <c r="T23" s="142">
        <f t="shared" si="1"/>
        <v>126</v>
      </c>
      <c r="U23" s="171">
        <f>+H23+J23+L23+N23</f>
        <v>148</v>
      </c>
      <c r="V23" s="168">
        <f t="shared" si="2"/>
        <v>1</v>
      </c>
      <c r="W23" s="299" t="s">
        <v>422</v>
      </c>
      <c r="X23" s="304" t="s">
        <v>423</v>
      </c>
    </row>
    <row r="24" spans="1:24" s="139" customFormat="1" ht="409.5" customHeight="1" x14ac:dyDescent="0.25">
      <c r="A24" s="324"/>
      <c r="B24" s="293" t="s">
        <v>153</v>
      </c>
      <c r="C24" s="170" t="s">
        <v>281</v>
      </c>
      <c r="D24" s="286" t="s">
        <v>201</v>
      </c>
      <c r="E24" s="170" t="s">
        <v>91</v>
      </c>
      <c r="F24" s="172">
        <v>20</v>
      </c>
      <c r="G24" s="172">
        <v>4</v>
      </c>
      <c r="H24" s="172">
        <v>1</v>
      </c>
      <c r="I24" s="172">
        <v>7</v>
      </c>
      <c r="J24" s="172">
        <v>14</v>
      </c>
      <c r="K24" s="171">
        <v>7</v>
      </c>
      <c r="L24" s="172">
        <v>7</v>
      </c>
      <c r="M24" s="301">
        <v>3</v>
      </c>
      <c r="N24" s="301">
        <v>4</v>
      </c>
      <c r="O24" s="302"/>
      <c r="P24" s="301"/>
      <c r="Q24" s="303">
        <f t="shared" si="7"/>
        <v>0.5714285714285714</v>
      </c>
      <c r="R24" s="172">
        <v>7</v>
      </c>
      <c r="S24" s="142">
        <f t="shared" si="6"/>
        <v>4</v>
      </c>
      <c r="T24" s="142">
        <f t="shared" si="1"/>
        <v>25</v>
      </c>
      <c r="U24" s="171">
        <f>+H24+J24+L24+N24</f>
        <v>26</v>
      </c>
      <c r="V24" s="168">
        <f>+IF(U24/T24 &gt; 1, 100%, U24/T24)</f>
        <v>1</v>
      </c>
      <c r="W24" s="299" t="s">
        <v>424</v>
      </c>
      <c r="X24" s="304" t="s">
        <v>425</v>
      </c>
    </row>
    <row r="25" spans="1:24" s="139" customFormat="1" ht="148.5" customHeight="1" x14ac:dyDescent="0.25">
      <c r="A25" s="324"/>
      <c r="B25" s="293" t="s">
        <v>155</v>
      </c>
      <c r="C25" s="170" t="s">
        <v>281</v>
      </c>
      <c r="D25" s="286" t="s">
        <v>201</v>
      </c>
      <c r="E25" s="170" t="s">
        <v>91</v>
      </c>
      <c r="F25" s="172">
        <v>1</v>
      </c>
      <c r="G25" s="172">
        <v>1</v>
      </c>
      <c r="H25" s="172">
        <v>0</v>
      </c>
      <c r="I25" s="172">
        <v>2</v>
      </c>
      <c r="J25" s="172">
        <v>3</v>
      </c>
      <c r="K25" s="171">
        <v>1</v>
      </c>
      <c r="L25" s="172">
        <v>1</v>
      </c>
      <c r="M25" s="301">
        <v>1</v>
      </c>
      <c r="N25" s="301">
        <v>1</v>
      </c>
      <c r="O25" s="302"/>
      <c r="P25" s="301"/>
      <c r="Q25" s="303">
        <f t="shared" si="7"/>
        <v>1</v>
      </c>
      <c r="R25" s="172">
        <v>1</v>
      </c>
      <c r="S25" s="142">
        <f t="shared" si="6"/>
        <v>1</v>
      </c>
      <c r="T25" s="142">
        <f t="shared" si="1"/>
        <v>5</v>
      </c>
      <c r="U25" s="171">
        <f>+H25+J25+L25+N25</f>
        <v>5</v>
      </c>
      <c r="V25" s="168">
        <f t="shared" si="2"/>
        <v>1</v>
      </c>
      <c r="W25" s="299" t="s">
        <v>426</v>
      </c>
      <c r="X25" s="304" t="s">
        <v>334</v>
      </c>
    </row>
    <row r="26" spans="1:24" s="139" customFormat="1" ht="148.5" customHeight="1" x14ac:dyDescent="0.25">
      <c r="A26" s="324" t="s">
        <v>156</v>
      </c>
      <c r="B26" s="293" t="s">
        <v>329</v>
      </c>
      <c r="C26" s="170" t="s">
        <v>281</v>
      </c>
      <c r="D26" s="286" t="s">
        <v>201</v>
      </c>
      <c r="E26" s="170" t="s">
        <v>91</v>
      </c>
      <c r="F26" s="309">
        <v>2.1</v>
      </c>
      <c r="G26" s="309">
        <v>1</v>
      </c>
      <c r="H26" s="309">
        <v>1</v>
      </c>
      <c r="I26" s="309">
        <v>1.5</v>
      </c>
      <c r="J26" s="309">
        <v>1.5</v>
      </c>
      <c r="K26" s="309">
        <v>1.9</v>
      </c>
      <c r="L26" s="309">
        <v>1.9</v>
      </c>
      <c r="M26" s="306">
        <v>0.14000000000000001</v>
      </c>
      <c r="N26" s="306">
        <v>0.62</v>
      </c>
      <c r="O26" s="307"/>
      <c r="P26" s="306"/>
      <c r="Q26" s="303">
        <f t="shared" si="7"/>
        <v>0.29523809523809524</v>
      </c>
      <c r="R26" s="309">
        <v>2.1</v>
      </c>
      <c r="S26" s="306">
        <f t="shared" si="6"/>
        <v>0.62</v>
      </c>
      <c r="T26" s="306">
        <f>IF(E26="Flujo",R26,IF(E26="Acumulado",SUM(G26,I26,K26,R26),"Error"))</f>
        <v>6.5</v>
      </c>
      <c r="U26" s="307">
        <f>+H26+J26+L26+N26</f>
        <v>5.0200000000000005</v>
      </c>
      <c r="V26" s="168">
        <f>+IF(U26/T26 &gt; 1, 100%, U26/T26)</f>
        <v>0.77230769230769236</v>
      </c>
      <c r="W26" s="310" t="s">
        <v>427</v>
      </c>
      <c r="X26" s="304" t="s">
        <v>428</v>
      </c>
    </row>
    <row r="27" spans="1:24" s="139" customFormat="1" ht="244.5" customHeight="1" x14ac:dyDescent="0.25">
      <c r="A27" s="324"/>
      <c r="B27" s="293" t="s">
        <v>158</v>
      </c>
      <c r="C27" s="170" t="s">
        <v>280</v>
      </c>
      <c r="D27" s="286" t="s">
        <v>201</v>
      </c>
      <c r="E27" s="170" t="s">
        <v>87</v>
      </c>
      <c r="F27" s="142">
        <v>1.2E-2</v>
      </c>
      <c r="G27" s="142">
        <v>1.4999999999999999E-2</v>
      </c>
      <c r="H27" s="142">
        <v>2.4E-2</v>
      </c>
      <c r="I27" s="142">
        <v>1.6E-2</v>
      </c>
      <c r="J27" s="142">
        <v>2.4E-2</v>
      </c>
      <c r="K27" s="169">
        <v>1.7999999999999999E-2</v>
      </c>
      <c r="L27" s="142">
        <v>2.4E-2</v>
      </c>
      <c r="M27" s="294">
        <v>0</v>
      </c>
      <c r="N27" s="294">
        <v>0</v>
      </c>
      <c r="O27" s="142"/>
      <c r="P27" s="142"/>
      <c r="Q27" s="303">
        <f t="shared" si="7"/>
        <v>0</v>
      </c>
      <c r="R27" s="142">
        <v>0.02</v>
      </c>
      <c r="S27" s="142">
        <f t="shared" si="6"/>
        <v>0</v>
      </c>
      <c r="T27" s="142">
        <f t="shared" ref="T27:T33" si="8">+IF(E27="Flujo",R27,IF(E27="Acumulado",SUM(K27,G27,I27,R27),"Error"))</f>
        <v>0.02</v>
      </c>
      <c r="U27" s="169">
        <f>+L27</f>
        <v>2.4E-2</v>
      </c>
      <c r="V27" s="168">
        <f>+IF(U27/T27 &gt; 1, 100%, U27/T27)</f>
        <v>1</v>
      </c>
      <c r="W27" s="310" t="s">
        <v>429</v>
      </c>
      <c r="X27" s="311" t="s">
        <v>333</v>
      </c>
    </row>
    <row r="28" spans="1:24" s="139" customFormat="1" ht="406.5" customHeight="1" x14ac:dyDescent="0.25">
      <c r="A28" s="324"/>
      <c r="B28" s="293" t="s">
        <v>159</v>
      </c>
      <c r="C28" s="170" t="s">
        <v>280</v>
      </c>
      <c r="D28" s="286" t="s">
        <v>201</v>
      </c>
      <c r="E28" s="170" t="s">
        <v>87</v>
      </c>
      <c r="F28" s="142">
        <v>1.6999999999999999E-3</v>
      </c>
      <c r="G28" s="142">
        <v>2.5000000000000001E-3</v>
      </c>
      <c r="H28" s="142">
        <v>1.6000000000000001E-3</v>
      </c>
      <c r="I28" s="142">
        <v>2.8E-3</v>
      </c>
      <c r="J28" s="142">
        <v>1.8E-3</v>
      </c>
      <c r="K28" s="169">
        <v>3.2000000000000002E-3</v>
      </c>
      <c r="L28" s="142">
        <v>1.8E-3</v>
      </c>
      <c r="M28" s="294">
        <v>0</v>
      </c>
      <c r="N28" s="294">
        <v>0</v>
      </c>
      <c r="O28" s="296"/>
      <c r="P28" s="295"/>
      <c r="Q28" s="303">
        <f t="shared" si="7"/>
        <v>0</v>
      </c>
      <c r="R28" s="142">
        <v>3.5000000000000001E-3</v>
      </c>
      <c r="S28" s="142">
        <f t="shared" si="6"/>
        <v>0</v>
      </c>
      <c r="T28" s="142">
        <f t="shared" si="8"/>
        <v>3.5000000000000001E-3</v>
      </c>
      <c r="U28" s="169">
        <f>+L28</f>
        <v>1.8E-3</v>
      </c>
      <c r="V28" s="168">
        <f>+IF(U28/T28 &gt; 1, 100%, U28/T28)</f>
        <v>0.51428571428571423</v>
      </c>
      <c r="W28" s="299" t="s">
        <v>430</v>
      </c>
      <c r="X28" s="300" t="s">
        <v>431</v>
      </c>
    </row>
    <row r="29" spans="1:24" s="139" customFormat="1" ht="148.5" customHeight="1" x14ac:dyDescent="0.25">
      <c r="A29" s="324"/>
      <c r="B29" s="293" t="s">
        <v>160</v>
      </c>
      <c r="C29" s="170" t="s">
        <v>281</v>
      </c>
      <c r="D29" s="286" t="s">
        <v>201</v>
      </c>
      <c r="E29" s="170" t="s">
        <v>91</v>
      </c>
      <c r="F29" s="172">
        <v>25</v>
      </c>
      <c r="G29" s="172">
        <v>11</v>
      </c>
      <c r="H29" s="172">
        <v>18</v>
      </c>
      <c r="I29" s="172">
        <v>14</v>
      </c>
      <c r="J29" s="172">
        <v>15</v>
      </c>
      <c r="K29" s="171">
        <f>16+5</f>
        <v>21</v>
      </c>
      <c r="L29" s="172">
        <v>16</v>
      </c>
      <c r="M29" s="301">
        <v>0</v>
      </c>
      <c r="N29" s="301">
        <v>18</v>
      </c>
      <c r="O29" s="302"/>
      <c r="P29" s="301"/>
      <c r="Q29" s="303">
        <f t="shared" si="7"/>
        <v>1</v>
      </c>
      <c r="R29" s="172">
        <v>18</v>
      </c>
      <c r="S29" s="142">
        <f t="shared" si="6"/>
        <v>18</v>
      </c>
      <c r="T29" s="142">
        <f t="shared" si="8"/>
        <v>64</v>
      </c>
      <c r="U29" s="171">
        <f>+H29+J29+L29+N29</f>
        <v>67</v>
      </c>
      <c r="V29" s="168">
        <f>+IF(U29/T29 &gt; 1, 100%, U29/T29)</f>
        <v>1</v>
      </c>
      <c r="W29" s="310" t="s">
        <v>432</v>
      </c>
      <c r="X29" s="311" t="s">
        <v>433</v>
      </c>
    </row>
    <row r="30" spans="1:24" s="139" customFormat="1" ht="409.5" customHeight="1" x14ac:dyDescent="0.25">
      <c r="A30" s="324"/>
      <c r="B30" s="293" t="s">
        <v>161</v>
      </c>
      <c r="C30" s="170" t="s">
        <v>281</v>
      </c>
      <c r="D30" s="286" t="s">
        <v>201</v>
      </c>
      <c r="E30" s="170" t="s">
        <v>91</v>
      </c>
      <c r="F30" s="172">
        <v>4000</v>
      </c>
      <c r="G30" s="172">
        <v>600</v>
      </c>
      <c r="H30" s="172">
        <v>600</v>
      </c>
      <c r="I30" s="172">
        <v>1500</v>
      </c>
      <c r="J30" s="172">
        <v>1100</v>
      </c>
      <c r="K30" s="171">
        <v>1500</v>
      </c>
      <c r="L30" s="172">
        <v>1900</v>
      </c>
      <c r="M30" s="301">
        <v>413</v>
      </c>
      <c r="N30" s="301">
        <v>642</v>
      </c>
      <c r="O30" s="302"/>
      <c r="P30" s="301"/>
      <c r="Q30" s="303">
        <f t="shared" si="7"/>
        <v>0.46589259796806964</v>
      </c>
      <c r="R30" s="172">
        <v>1378</v>
      </c>
      <c r="S30" s="142">
        <f t="shared" si="6"/>
        <v>642</v>
      </c>
      <c r="T30" s="142">
        <f t="shared" si="8"/>
        <v>4978</v>
      </c>
      <c r="U30" s="171">
        <f>+H30+J30+N30+L30</f>
        <v>4242</v>
      </c>
      <c r="V30" s="168">
        <f t="shared" ref="V30" si="9">+IF(U30/T30 &gt; 1, 100%, U30/T30)</f>
        <v>0.85214945761349936</v>
      </c>
      <c r="W30" s="310" t="s">
        <v>434</v>
      </c>
      <c r="X30" s="311" t="s">
        <v>435</v>
      </c>
    </row>
    <row r="31" spans="1:24" s="139" customFormat="1" ht="315" customHeight="1" x14ac:dyDescent="0.25">
      <c r="A31" s="324"/>
      <c r="B31" s="293" t="s">
        <v>162</v>
      </c>
      <c r="C31" s="170" t="s">
        <v>281</v>
      </c>
      <c r="D31" s="286" t="s">
        <v>201</v>
      </c>
      <c r="E31" s="170" t="s">
        <v>91</v>
      </c>
      <c r="F31" s="172">
        <v>1720</v>
      </c>
      <c r="G31" s="172">
        <v>500</v>
      </c>
      <c r="H31" s="172">
        <v>422</v>
      </c>
      <c r="I31" s="172">
        <v>520</v>
      </c>
      <c r="J31" s="172">
        <v>369</v>
      </c>
      <c r="K31" s="171">
        <v>530</v>
      </c>
      <c r="L31" s="172">
        <v>563</v>
      </c>
      <c r="M31" s="301">
        <v>99</v>
      </c>
      <c r="N31" s="301">
        <v>801</v>
      </c>
      <c r="O31" s="302"/>
      <c r="P31" s="301"/>
      <c r="Q31" s="303">
        <v>1</v>
      </c>
      <c r="R31" s="172">
        <v>550</v>
      </c>
      <c r="S31" s="142">
        <f t="shared" si="6"/>
        <v>801</v>
      </c>
      <c r="T31" s="142">
        <f t="shared" si="8"/>
        <v>2100</v>
      </c>
      <c r="U31" s="171">
        <f>+J31+H31+L31+N31</f>
        <v>2155</v>
      </c>
      <c r="V31" s="168">
        <f>+IF(U31/T31 &gt; 1, 100%, U31/T31)</f>
        <v>1</v>
      </c>
      <c r="W31" s="310" t="s">
        <v>436</v>
      </c>
      <c r="X31" s="311" t="s">
        <v>437</v>
      </c>
    </row>
    <row r="32" spans="1:24" s="139" customFormat="1" ht="276.75" customHeight="1" x14ac:dyDescent="0.25">
      <c r="A32" s="324" t="s">
        <v>164</v>
      </c>
      <c r="B32" s="293" t="s">
        <v>316</v>
      </c>
      <c r="C32" s="170" t="s">
        <v>330</v>
      </c>
      <c r="D32" s="286" t="s">
        <v>197</v>
      </c>
      <c r="E32" s="142" t="s">
        <v>47</v>
      </c>
      <c r="F32" s="142" t="s">
        <v>139</v>
      </c>
      <c r="G32" s="142" t="s">
        <v>139</v>
      </c>
      <c r="H32" s="142" t="s">
        <v>139</v>
      </c>
      <c r="I32" s="142" t="s">
        <v>139</v>
      </c>
      <c r="J32" s="142" t="s">
        <v>139</v>
      </c>
      <c r="K32" s="142" t="s">
        <v>139</v>
      </c>
      <c r="L32" s="142" t="s">
        <v>139</v>
      </c>
      <c r="M32" s="301">
        <v>0</v>
      </c>
      <c r="N32" s="301">
        <v>0</v>
      </c>
      <c r="O32" s="301"/>
      <c r="P32" s="301"/>
      <c r="Q32" s="303">
        <f t="shared" si="7"/>
        <v>0</v>
      </c>
      <c r="R32" s="239">
        <v>1</v>
      </c>
      <c r="S32" s="239">
        <f t="shared" si="6"/>
        <v>0</v>
      </c>
      <c r="T32" s="239">
        <v>1</v>
      </c>
      <c r="U32" s="169">
        <f>N32</f>
        <v>0</v>
      </c>
      <c r="V32" s="168">
        <f t="shared" ref="V32:V33" si="10">+IF(U32/T32 &gt; 1, 100%, U32/T32)</f>
        <v>0</v>
      </c>
      <c r="W32" s="310" t="s">
        <v>438</v>
      </c>
      <c r="X32" s="311" t="s">
        <v>439</v>
      </c>
    </row>
    <row r="33" spans="1:24" s="139" customFormat="1" ht="330" customHeight="1" x14ac:dyDescent="0.25">
      <c r="A33" s="324"/>
      <c r="B33" s="293" t="s">
        <v>44</v>
      </c>
      <c r="C33" s="170" t="s">
        <v>280</v>
      </c>
      <c r="D33" s="286" t="s">
        <v>198</v>
      </c>
      <c r="E33" s="170" t="s">
        <v>87</v>
      </c>
      <c r="F33" s="238">
        <v>1</v>
      </c>
      <c r="G33" s="142">
        <v>1</v>
      </c>
      <c r="H33" s="142">
        <v>0.97</v>
      </c>
      <c r="I33" s="142">
        <v>1</v>
      </c>
      <c r="J33" s="142">
        <v>0.98</v>
      </c>
      <c r="K33" s="169">
        <v>1</v>
      </c>
      <c r="L33" s="142">
        <v>0.91169999999999995</v>
      </c>
      <c r="M33" s="295">
        <v>0.70709999999999995</v>
      </c>
      <c r="N33" s="312">
        <v>0.80610000000000004</v>
      </c>
      <c r="O33" s="313"/>
      <c r="P33" s="295"/>
      <c r="Q33" s="303">
        <f t="shared" si="7"/>
        <v>0.80610000000000004</v>
      </c>
      <c r="R33" s="142">
        <v>1</v>
      </c>
      <c r="S33" s="142">
        <f t="shared" si="6"/>
        <v>0.80610000000000004</v>
      </c>
      <c r="T33" s="142">
        <f t="shared" si="8"/>
        <v>1</v>
      </c>
      <c r="U33" s="169">
        <f>+N33</f>
        <v>0.80610000000000004</v>
      </c>
      <c r="V33" s="168">
        <f t="shared" si="10"/>
        <v>0.80610000000000004</v>
      </c>
      <c r="W33" s="310" t="s">
        <v>440</v>
      </c>
      <c r="X33" s="311" t="s">
        <v>441</v>
      </c>
    </row>
    <row r="34" spans="1:24" s="139" customFormat="1" ht="48" customHeight="1" x14ac:dyDescent="0.25">
      <c r="A34" s="144"/>
      <c r="B34" s="291"/>
      <c r="C34" s="291"/>
      <c r="D34" s="291"/>
      <c r="E34" s="291"/>
      <c r="F34" s="291"/>
      <c r="G34" s="145"/>
      <c r="H34" s="146"/>
      <c r="I34" s="147"/>
      <c r="J34" s="146"/>
      <c r="K34" s="146"/>
      <c r="L34" s="146"/>
      <c r="M34" s="146"/>
      <c r="N34" s="147"/>
      <c r="O34" s="147"/>
      <c r="P34" s="147"/>
      <c r="Q34" s="147"/>
      <c r="R34" s="147"/>
      <c r="S34" s="146"/>
      <c r="T34" s="146"/>
      <c r="U34" s="146"/>
      <c r="V34" s="147"/>
      <c r="W34" s="167"/>
      <c r="X34" s="147"/>
    </row>
    <row r="35" spans="1:24" s="139" customFormat="1" ht="37.5" customHeight="1" x14ac:dyDescent="0.25">
      <c r="A35" s="365" t="s">
        <v>266</v>
      </c>
      <c r="B35" s="366"/>
      <c r="C35" s="366"/>
      <c r="D35" s="366"/>
      <c r="E35" s="366"/>
      <c r="F35" s="366"/>
      <c r="G35" s="366"/>
      <c r="H35" s="366"/>
      <c r="I35" s="366"/>
      <c r="J35" s="366"/>
      <c r="K35" s="366"/>
      <c r="L35" s="366"/>
      <c r="M35" s="366"/>
      <c r="N35" s="366"/>
      <c r="O35" s="366"/>
      <c r="P35" s="366"/>
      <c r="Q35" s="366"/>
      <c r="R35" s="366"/>
      <c r="S35" s="366"/>
      <c r="T35" s="366"/>
      <c r="U35" s="366"/>
      <c r="V35" s="366"/>
      <c r="W35" s="366"/>
      <c r="X35" s="366"/>
    </row>
    <row r="36" spans="1:24" ht="46.5" customHeight="1" x14ac:dyDescent="0.25">
      <c r="A36" s="367" t="s">
        <v>267</v>
      </c>
      <c r="B36" s="368"/>
      <c r="C36" s="368"/>
      <c r="D36" s="368"/>
      <c r="E36" s="368"/>
      <c r="F36" s="368"/>
      <c r="G36" s="368"/>
      <c r="H36" s="368"/>
      <c r="I36" s="368"/>
      <c r="J36" s="368"/>
      <c r="K36" s="368"/>
      <c r="L36" s="368"/>
      <c r="M36" s="368"/>
      <c r="N36" s="368"/>
      <c r="O36" s="368"/>
      <c r="P36" s="368"/>
      <c r="Q36" s="368"/>
      <c r="R36" s="368"/>
      <c r="S36" s="368"/>
      <c r="T36" s="368"/>
      <c r="U36" s="368"/>
      <c r="V36" s="368"/>
      <c r="W36" s="368"/>
      <c r="X36" s="368"/>
    </row>
  </sheetData>
  <mergeCells count="35">
    <mergeCell ref="A23:A25"/>
    <mergeCell ref="A26:A31"/>
    <mergeCell ref="A32:A33"/>
    <mergeCell ref="A35:X35"/>
    <mergeCell ref="A36:X36"/>
    <mergeCell ref="V7:V8"/>
    <mergeCell ref="W7:W8"/>
    <mergeCell ref="X7:X8"/>
    <mergeCell ref="A9:A15"/>
    <mergeCell ref="A16:A18"/>
    <mergeCell ref="T7:T8"/>
    <mergeCell ref="U7:U8"/>
    <mergeCell ref="F7:F8"/>
    <mergeCell ref="A19:A22"/>
    <mergeCell ref="M7:P7"/>
    <mergeCell ref="Q7:Q8"/>
    <mergeCell ref="R7:R8"/>
    <mergeCell ref="S7:S8"/>
    <mergeCell ref="G7:G8"/>
    <mergeCell ref="H7:H8"/>
    <mergeCell ref="I7:I8"/>
    <mergeCell ref="J7:J8"/>
    <mergeCell ref="K7:K8"/>
    <mergeCell ref="L7:L8"/>
    <mergeCell ref="A7:A8"/>
    <mergeCell ref="B7:B8"/>
    <mergeCell ref="C7:C8"/>
    <mergeCell ref="D7:D8"/>
    <mergeCell ref="E7:E8"/>
    <mergeCell ref="A5:X5"/>
    <mergeCell ref="A1:B3"/>
    <mergeCell ref="C1:U3"/>
    <mergeCell ref="V1:X1"/>
    <mergeCell ref="V2:X2"/>
    <mergeCell ref="V3:X3"/>
  </mergeCells>
  <conditionalFormatting sqref="R9 R27:U33 F27:L33 R11:R25 S9:U25 F9:L25">
    <cfRule type="expression" dxfId="14" priority="13" stopIfTrue="1">
      <formula>$C9="Número"</formula>
    </cfRule>
    <cfRule type="expression" dxfId="13" priority="14" stopIfTrue="1">
      <formula>$C9="Porcentaje"</formula>
    </cfRule>
    <cfRule type="expression" dxfId="12" priority="15" stopIfTrue="1">
      <formula>$C9="Índice"</formula>
    </cfRule>
  </conditionalFormatting>
  <conditionalFormatting sqref="R10">
    <cfRule type="expression" dxfId="11" priority="10" stopIfTrue="1">
      <formula>$C10="Número"</formula>
    </cfRule>
    <cfRule type="expression" dxfId="10" priority="11" stopIfTrue="1">
      <formula>$C10="Porcentaje"</formula>
    </cfRule>
    <cfRule type="expression" dxfId="9" priority="12" stopIfTrue="1">
      <formula>$C10="Índice"</formula>
    </cfRule>
  </conditionalFormatting>
  <conditionalFormatting sqref="O27">
    <cfRule type="expression" dxfId="8" priority="7" stopIfTrue="1">
      <formula>$C27="Número"</formula>
    </cfRule>
    <cfRule type="expression" dxfId="7" priority="8" stopIfTrue="1">
      <formula>$C27="Porcentaje"</formula>
    </cfRule>
    <cfRule type="expression" dxfId="6" priority="9" stopIfTrue="1">
      <formula>$C27="Índice"</formula>
    </cfRule>
  </conditionalFormatting>
  <conditionalFormatting sqref="P27">
    <cfRule type="expression" dxfId="5" priority="4" stopIfTrue="1">
      <formula>$C27="Número"</formula>
    </cfRule>
    <cfRule type="expression" dxfId="4" priority="5" stopIfTrue="1">
      <formula>$C27="Porcentaje"</formula>
    </cfRule>
    <cfRule type="expression" dxfId="3" priority="6" stopIfTrue="1">
      <formula>$C27="Índice"</formula>
    </cfRule>
  </conditionalFormatting>
  <conditionalFormatting sqref="E32">
    <cfRule type="expression" dxfId="2" priority="1" stopIfTrue="1">
      <formula>$C32="Número"</formula>
    </cfRule>
    <cfRule type="expression" dxfId="1" priority="2" stopIfTrue="1">
      <formula>$C32="Porcentaje"</formula>
    </cfRule>
    <cfRule type="expression" dxfId="0" priority="3" stopIfTrue="1">
      <formula>$C32="Índice"</formula>
    </cfRule>
  </conditionalFormatting>
  <printOptions horizontalCentered="1"/>
  <pageMargins left="0.23622047244094491" right="0.23622047244094491" top="0.35433070866141736" bottom="0.35433070866141736" header="0.31496062992125984" footer="0.31496062992125984"/>
  <pageSetup scale="26" fitToHeight="2" orientation="landscape" r:id="rId1"/>
  <headerFooter differentFirst="1">
    <oddFooter>&amp;C&amp;"Arial Narrow,Normal"&amp;9Página &amp;P de &amp;N</oddFooter>
  </headerFooter>
  <colBreaks count="1" manualBreakCount="1">
    <brk id="24"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S278"/>
  <sheetViews>
    <sheetView tabSelected="1" topLeftCell="A75" zoomScale="60" zoomScaleNormal="60" zoomScalePageLayoutView="30" workbookViewId="0">
      <selection activeCell="S17" sqref="S17:S26"/>
    </sheetView>
  </sheetViews>
  <sheetFormatPr baseColWidth="10" defaultColWidth="11.42578125" defaultRowHeight="17.25" x14ac:dyDescent="0.25"/>
  <cols>
    <col min="1" max="1" width="33.42578125" style="38" customWidth="1"/>
    <col min="2" max="2" width="28" style="42" customWidth="1"/>
    <col min="3" max="4" width="37.42578125" style="42" hidden="1" customWidth="1"/>
    <col min="5" max="5" width="23.140625" style="42" customWidth="1"/>
    <col min="6" max="6" width="24.7109375" style="13" customWidth="1"/>
    <col min="7" max="7" width="47.140625" style="43" customWidth="1"/>
    <col min="8" max="8" width="59.42578125" style="44" hidden="1" customWidth="1"/>
    <col min="9" max="9" width="5.85546875" style="43" hidden="1" customWidth="1"/>
    <col min="10" max="10" width="32.140625" style="43" customWidth="1"/>
    <col min="11" max="11" width="12.140625" style="13" customWidth="1"/>
    <col min="12" max="12" width="9.85546875" style="13" bestFit="1" customWidth="1"/>
    <col min="13" max="13" width="16.85546875" style="13" bestFit="1" customWidth="1"/>
    <col min="14" max="14" width="13.28515625" style="13" customWidth="1"/>
    <col min="15" max="15" width="12.42578125" style="13" customWidth="1"/>
    <col min="16" max="16" width="19.85546875" style="13" customWidth="1"/>
    <col min="17" max="17" width="23.85546875" style="13" hidden="1" customWidth="1"/>
    <col min="18" max="18" width="39.42578125" style="13" customWidth="1"/>
    <col min="19" max="19" width="146.85546875" style="34" customWidth="1"/>
    <col min="20" max="16384" width="11.42578125" style="38"/>
  </cols>
  <sheetData>
    <row r="1" spans="1:19" s="31" customFormat="1" ht="44.25" customHeight="1" x14ac:dyDescent="0.25">
      <c r="A1" s="418"/>
      <c r="B1" s="419"/>
      <c r="C1" s="420"/>
      <c r="D1" s="427" t="s">
        <v>453</v>
      </c>
      <c r="E1" s="428"/>
      <c r="F1" s="428"/>
      <c r="G1" s="428"/>
      <c r="H1" s="428"/>
      <c r="I1" s="428"/>
      <c r="J1" s="428"/>
      <c r="K1" s="428"/>
      <c r="L1" s="428"/>
      <c r="M1" s="428"/>
      <c r="N1" s="428"/>
      <c r="O1" s="428"/>
      <c r="P1" s="428"/>
      <c r="Q1" s="429"/>
      <c r="R1" s="30" t="s">
        <v>68</v>
      </c>
    </row>
    <row r="2" spans="1:19" s="31" customFormat="1" ht="30.75" customHeight="1" x14ac:dyDescent="0.25">
      <c r="A2" s="421"/>
      <c r="B2" s="422"/>
      <c r="C2" s="423"/>
      <c r="D2" s="430"/>
      <c r="E2" s="431"/>
      <c r="F2" s="431"/>
      <c r="G2" s="431"/>
      <c r="H2" s="431"/>
      <c r="I2" s="431"/>
      <c r="J2" s="431"/>
      <c r="K2" s="431"/>
      <c r="L2" s="431"/>
      <c r="M2" s="431"/>
      <c r="N2" s="431"/>
      <c r="O2" s="431"/>
      <c r="P2" s="431"/>
      <c r="Q2" s="432"/>
      <c r="R2" s="32" t="s">
        <v>69</v>
      </c>
    </row>
    <row r="3" spans="1:19" s="33" customFormat="1" ht="35.25" customHeight="1" x14ac:dyDescent="0.25">
      <c r="A3" s="424"/>
      <c r="B3" s="425"/>
      <c r="C3" s="426"/>
      <c r="D3" s="433"/>
      <c r="E3" s="434"/>
      <c r="F3" s="434"/>
      <c r="G3" s="434"/>
      <c r="H3" s="434"/>
      <c r="I3" s="434"/>
      <c r="J3" s="434"/>
      <c r="K3" s="434"/>
      <c r="L3" s="434"/>
      <c r="M3" s="434"/>
      <c r="N3" s="434"/>
      <c r="O3" s="434"/>
      <c r="P3" s="434"/>
      <c r="Q3" s="435"/>
      <c r="R3" s="30" t="s">
        <v>70</v>
      </c>
      <c r="S3" s="31"/>
    </row>
    <row r="4" spans="1:19" s="34" customFormat="1" ht="18" thickBot="1" x14ac:dyDescent="0.3">
      <c r="B4" s="35"/>
      <c r="C4" s="35"/>
      <c r="D4" s="35"/>
      <c r="E4" s="35"/>
      <c r="F4" s="3"/>
      <c r="G4" s="36"/>
      <c r="H4" s="37"/>
      <c r="I4" s="36"/>
      <c r="J4" s="36"/>
      <c r="K4" s="3"/>
      <c r="L4" s="3"/>
      <c r="M4" s="3"/>
      <c r="N4" s="3"/>
      <c r="O4" s="3"/>
      <c r="P4" s="3"/>
      <c r="Q4" s="3"/>
      <c r="R4" s="3"/>
    </row>
    <row r="5" spans="1:19" ht="50.25" customHeight="1" x14ac:dyDescent="0.25">
      <c r="A5" s="391" t="s">
        <v>71</v>
      </c>
      <c r="B5" s="436" t="s">
        <v>0</v>
      </c>
      <c r="C5" s="437" t="s">
        <v>72</v>
      </c>
      <c r="D5" s="437" t="s">
        <v>73</v>
      </c>
      <c r="E5" s="437" t="s">
        <v>186</v>
      </c>
      <c r="F5" s="436" t="s">
        <v>179</v>
      </c>
      <c r="G5" s="436" t="s">
        <v>1</v>
      </c>
      <c r="H5" s="437" t="s">
        <v>74</v>
      </c>
      <c r="I5" s="437" t="s">
        <v>75</v>
      </c>
      <c r="J5" s="437" t="s">
        <v>76</v>
      </c>
      <c r="K5" s="436" t="s">
        <v>77</v>
      </c>
      <c r="L5" s="436" t="s">
        <v>78</v>
      </c>
      <c r="M5" s="436"/>
      <c r="N5" s="436"/>
      <c r="O5" s="436"/>
      <c r="P5" s="436"/>
      <c r="Q5" s="436" t="s">
        <v>79</v>
      </c>
      <c r="R5" s="391" t="s">
        <v>2</v>
      </c>
      <c r="S5" s="539" t="s">
        <v>394</v>
      </c>
    </row>
    <row r="6" spans="1:19" ht="46.5" customHeight="1" thickBot="1" x14ac:dyDescent="0.3">
      <c r="A6" s="392"/>
      <c r="B6" s="437"/>
      <c r="C6" s="438"/>
      <c r="D6" s="438"/>
      <c r="E6" s="439"/>
      <c r="F6" s="437"/>
      <c r="G6" s="437"/>
      <c r="H6" s="438"/>
      <c r="I6" s="438"/>
      <c r="J6" s="438"/>
      <c r="K6" s="437"/>
      <c r="L6" s="45" t="s">
        <v>80</v>
      </c>
      <c r="M6" s="45">
        <v>2020</v>
      </c>
      <c r="N6" s="45">
        <v>2021</v>
      </c>
      <c r="O6" s="45">
        <v>2022</v>
      </c>
      <c r="P6" s="54" t="s">
        <v>81</v>
      </c>
      <c r="Q6" s="437"/>
      <c r="R6" s="392"/>
      <c r="S6" s="540"/>
    </row>
    <row r="7" spans="1:19" ht="45.75" customHeight="1" x14ac:dyDescent="0.25">
      <c r="A7" s="440" t="s">
        <v>173</v>
      </c>
      <c r="B7" s="463" t="s">
        <v>137</v>
      </c>
      <c r="C7" s="401" t="s">
        <v>83</v>
      </c>
      <c r="D7" s="385" t="s">
        <v>84</v>
      </c>
      <c r="E7" s="413" t="s">
        <v>187</v>
      </c>
      <c r="F7" s="372" t="s">
        <v>180</v>
      </c>
      <c r="G7" s="369" t="s">
        <v>339</v>
      </c>
      <c r="H7" s="399" t="s">
        <v>85</v>
      </c>
      <c r="I7" s="405" t="s">
        <v>86</v>
      </c>
      <c r="J7" s="55" t="s">
        <v>87</v>
      </c>
      <c r="K7" s="57">
        <v>6.7999999999999996E-3</v>
      </c>
      <c r="L7" s="57">
        <v>8.9999999999999993E-3</v>
      </c>
      <c r="M7" s="57" t="s">
        <v>369</v>
      </c>
      <c r="N7" s="57" t="s">
        <v>370</v>
      </c>
      <c r="O7" s="57" t="s">
        <v>371</v>
      </c>
      <c r="P7" s="58" t="s">
        <v>371</v>
      </c>
      <c r="Q7" s="395" t="s">
        <v>88</v>
      </c>
      <c r="R7" s="466" t="s">
        <v>293</v>
      </c>
      <c r="S7" s="541" t="s">
        <v>462</v>
      </c>
    </row>
    <row r="8" spans="1:19" ht="21" customHeight="1" x14ac:dyDescent="0.25">
      <c r="A8" s="441"/>
      <c r="B8" s="464"/>
      <c r="C8" s="402"/>
      <c r="D8" s="386"/>
      <c r="E8" s="414"/>
      <c r="F8" s="373"/>
      <c r="G8" s="370"/>
      <c r="H8" s="400"/>
      <c r="I8" s="406"/>
      <c r="J8" s="50" t="s">
        <v>169</v>
      </c>
      <c r="K8" s="59"/>
      <c r="L8" s="84">
        <v>7.3600000000000002E-3</v>
      </c>
      <c r="M8" s="59"/>
      <c r="N8" s="59"/>
      <c r="O8" s="59"/>
      <c r="P8" s="92">
        <v>7.3600000000000002E-3</v>
      </c>
      <c r="Q8" s="396"/>
      <c r="R8" s="467"/>
      <c r="S8" s="542"/>
    </row>
    <row r="9" spans="1:19" ht="23.25" customHeight="1" x14ac:dyDescent="0.25">
      <c r="A9" s="441"/>
      <c r="B9" s="464"/>
      <c r="C9" s="402"/>
      <c r="D9" s="386"/>
      <c r="E9" s="414"/>
      <c r="F9" s="373"/>
      <c r="G9" s="370"/>
      <c r="H9" s="400"/>
      <c r="I9" s="406"/>
      <c r="J9" s="50" t="s">
        <v>171</v>
      </c>
      <c r="K9" s="59"/>
      <c r="L9" s="60">
        <f>+L8/L7</f>
        <v>0.81777777777777783</v>
      </c>
      <c r="M9" s="59"/>
      <c r="N9" s="59"/>
      <c r="O9" s="59"/>
      <c r="P9" s="61">
        <v>0.49099999999999999</v>
      </c>
      <c r="Q9" s="396"/>
      <c r="R9" s="467"/>
      <c r="S9" s="542"/>
    </row>
    <row r="10" spans="1:19" ht="23.25" customHeight="1" x14ac:dyDescent="0.25">
      <c r="A10" s="441"/>
      <c r="B10" s="464"/>
      <c r="C10" s="402"/>
      <c r="D10" s="386"/>
      <c r="E10" s="414"/>
      <c r="F10" s="373"/>
      <c r="G10" s="370"/>
      <c r="H10" s="400"/>
      <c r="I10" s="406"/>
      <c r="J10" s="51" t="s">
        <v>170</v>
      </c>
      <c r="K10" s="59"/>
      <c r="L10" s="59"/>
      <c r="M10" s="174">
        <v>8.3999999999999995E-3</v>
      </c>
      <c r="N10" s="59"/>
      <c r="O10" s="59"/>
      <c r="P10" s="176">
        <v>8.3999999999999995E-3</v>
      </c>
      <c r="Q10" s="396"/>
      <c r="R10" s="467"/>
      <c r="S10" s="542"/>
    </row>
    <row r="11" spans="1:19" x14ac:dyDescent="0.25">
      <c r="A11" s="441"/>
      <c r="B11" s="464"/>
      <c r="C11" s="402"/>
      <c r="D11" s="386"/>
      <c r="E11" s="414"/>
      <c r="F11" s="373"/>
      <c r="G11" s="370"/>
      <c r="H11" s="400"/>
      <c r="I11" s="406"/>
      <c r="J11" s="182" t="s">
        <v>172</v>
      </c>
      <c r="K11" s="185"/>
      <c r="L11" s="185"/>
      <c r="M11" s="174">
        <v>7.6E-3</v>
      </c>
      <c r="N11" s="185"/>
      <c r="O11" s="185"/>
      <c r="P11" s="176">
        <v>0.56000000000000005</v>
      </c>
      <c r="Q11" s="396"/>
      <c r="R11" s="467"/>
      <c r="S11" s="542"/>
    </row>
    <row r="12" spans="1:19" ht="30.75" customHeight="1" x14ac:dyDescent="0.25">
      <c r="A12" s="441"/>
      <c r="B12" s="464"/>
      <c r="C12" s="402"/>
      <c r="D12" s="386"/>
      <c r="E12" s="414"/>
      <c r="F12" s="373"/>
      <c r="G12" s="370"/>
      <c r="H12" s="52"/>
      <c r="I12" s="187"/>
      <c r="J12" s="183" t="s">
        <v>352</v>
      </c>
      <c r="K12" s="193"/>
      <c r="L12" s="87"/>
      <c r="M12" s="194"/>
      <c r="N12" s="209">
        <v>8.3999999999999995E-3</v>
      </c>
      <c r="O12" s="188"/>
      <c r="P12" s="209"/>
      <c r="Q12" s="396"/>
      <c r="R12" s="467"/>
      <c r="S12" s="542"/>
    </row>
    <row r="13" spans="1:19" ht="30.75" customHeight="1" x14ac:dyDescent="0.25">
      <c r="A13" s="441"/>
      <c r="B13" s="464"/>
      <c r="C13" s="402"/>
      <c r="D13" s="386"/>
      <c r="E13" s="414"/>
      <c r="F13" s="373"/>
      <c r="G13" s="370"/>
      <c r="H13" s="52"/>
      <c r="I13" s="53"/>
      <c r="J13" s="178" t="s">
        <v>286</v>
      </c>
      <c r="K13" s="179"/>
      <c r="L13" s="87"/>
      <c r="M13" s="194"/>
      <c r="N13" s="209">
        <v>0.6462</v>
      </c>
      <c r="O13" s="188"/>
      <c r="P13" s="181">
        <v>0.56000000000000005</v>
      </c>
      <c r="Q13" s="396"/>
      <c r="R13" s="467"/>
      <c r="S13" s="542"/>
    </row>
    <row r="14" spans="1:19" ht="30.75" customHeight="1" x14ac:dyDescent="0.25">
      <c r="A14" s="441"/>
      <c r="B14" s="464"/>
      <c r="C14" s="402"/>
      <c r="D14" s="386"/>
      <c r="E14" s="414"/>
      <c r="F14" s="373"/>
      <c r="G14" s="370"/>
      <c r="H14" s="52"/>
      <c r="I14" s="53"/>
      <c r="J14" s="244" t="s">
        <v>353</v>
      </c>
      <c r="K14" s="179"/>
      <c r="L14" s="87"/>
      <c r="M14" s="194"/>
      <c r="N14" s="278"/>
      <c r="O14" s="279">
        <v>0</v>
      </c>
      <c r="P14" s="472">
        <v>1.01E-2</v>
      </c>
      <c r="Q14" s="396"/>
      <c r="R14" s="467"/>
      <c r="S14" s="542"/>
    </row>
    <row r="15" spans="1:19" ht="30.75" customHeight="1" x14ac:dyDescent="0.25">
      <c r="A15" s="441"/>
      <c r="B15" s="464"/>
      <c r="C15" s="402"/>
      <c r="D15" s="386"/>
      <c r="E15" s="414"/>
      <c r="F15" s="373"/>
      <c r="G15" s="370"/>
      <c r="H15" s="52"/>
      <c r="I15" s="53"/>
      <c r="J15" s="244" t="s">
        <v>452</v>
      </c>
      <c r="K15" s="179"/>
      <c r="L15" s="87"/>
      <c r="M15" s="194"/>
      <c r="N15" s="278"/>
      <c r="O15" s="317">
        <v>1.01E-2</v>
      </c>
      <c r="P15" s="472"/>
      <c r="Q15" s="396"/>
      <c r="R15" s="467"/>
      <c r="S15" s="542"/>
    </row>
    <row r="16" spans="1:19" ht="30.75" customHeight="1" thickBot="1" x14ac:dyDescent="0.3">
      <c r="A16" s="441"/>
      <c r="B16" s="464"/>
      <c r="C16" s="402"/>
      <c r="D16" s="386"/>
      <c r="E16" s="414"/>
      <c r="F16" s="373"/>
      <c r="G16" s="371"/>
      <c r="H16" s="52"/>
      <c r="I16" s="53"/>
      <c r="J16" s="244" t="s">
        <v>351</v>
      </c>
      <c r="K16" s="179"/>
      <c r="L16" s="87"/>
      <c r="M16" s="194"/>
      <c r="N16" s="278"/>
      <c r="O16" s="317">
        <v>1.01E-2</v>
      </c>
      <c r="P16" s="266">
        <v>0.67330000000000001</v>
      </c>
      <c r="Q16" s="396"/>
      <c r="R16" s="468"/>
      <c r="S16" s="543"/>
    </row>
    <row r="17" spans="1:19" ht="48.75" customHeight="1" x14ac:dyDescent="0.25">
      <c r="A17" s="441"/>
      <c r="B17" s="464"/>
      <c r="C17" s="402"/>
      <c r="D17" s="386"/>
      <c r="E17" s="414"/>
      <c r="F17" s="373"/>
      <c r="G17" s="369" t="s">
        <v>338</v>
      </c>
      <c r="H17" s="88"/>
      <c r="I17" s="89"/>
      <c r="J17" s="55" t="s">
        <v>87</v>
      </c>
      <c r="K17" s="90" t="s">
        <v>168</v>
      </c>
      <c r="L17" s="90" t="s">
        <v>386</v>
      </c>
      <c r="M17" s="90" t="s">
        <v>386</v>
      </c>
      <c r="N17" s="93" t="s">
        <v>387</v>
      </c>
      <c r="O17" s="93" t="s">
        <v>366</v>
      </c>
      <c r="P17" s="97" t="s">
        <v>367</v>
      </c>
      <c r="Q17" s="396"/>
      <c r="R17" s="410" t="s">
        <v>177</v>
      </c>
      <c r="S17" s="541" t="s">
        <v>454</v>
      </c>
    </row>
    <row r="18" spans="1:19" ht="26.25" customHeight="1" x14ac:dyDescent="0.25">
      <c r="A18" s="441"/>
      <c r="B18" s="464"/>
      <c r="C18" s="402"/>
      <c r="D18" s="386"/>
      <c r="E18" s="414"/>
      <c r="F18" s="373"/>
      <c r="G18" s="370"/>
      <c r="H18" s="52"/>
      <c r="I18" s="53"/>
      <c r="J18" s="50" t="s">
        <v>169</v>
      </c>
      <c r="K18" s="87"/>
      <c r="L18" s="60">
        <v>0</v>
      </c>
      <c r="M18" s="87"/>
      <c r="N18" s="87"/>
      <c r="O18" s="87"/>
      <c r="P18" s="61"/>
      <c r="Q18" s="396"/>
      <c r="R18" s="411"/>
      <c r="S18" s="542"/>
    </row>
    <row r="19" spans="1:19" ht="24.75" customHeight="1" x14ac:dyDescent="0.25">
      <c r="A19" s="441"/>
      <c r="B19" s="464"/>
      <c r="C19" s="402"/>
      <c r="D19" s="386"/>
      <c r="E19" s="414"/>
      <c r="F19" s="373"/>
      <c r="G19" s="370"/>
      <c r="H19" s="52"/>
      <c r="I19" s="53"/>
      <c r="J19" s="50" t="s">
        <v>171</v>
      </c>
      <c r="K19" s="87"/>
      <c r="L19" s="60">
        <v>0</v>
      </c>
      <c r="M19" s="87"/>
      <c r="N19" s="87"/>
      <c r="O19" s="87"/>
      <c r="P19" s="211">
        <v>0</v>
      </c>
      <c r="Q19" s="396"/>
      <c r="R19" s="411"/>
      <c r="S19" s="542"/>
    </row>
    <row r="20" spans="1:19" ht="24.75" customHeight="1" x14ac:dyDescent="0.25">
      <c r="A20" s="441"/>
      <c r="B20" s="464"/>
      <c r="C20" s="402"/>
      <c r="D20" s="386"/>
      <c r="E20" s="414"/>
      <c r="F20" s="373"/>
      <c r="G20" s="370"/>
      <c r="H20" s="52"/>
      <c r="I20" s="53"/>
      <c r="J20" s="51" t="s">
        <v>170</v>
      </c>
      <c r="K20" s="87"/>
      <c r="L20" s="87"/>
      <c r="M20" s="85">
        <v>0</v>
      </c>
      <c r="N20" s="87"/>
      <c r="O20" s="87"/>
      <c r="P20" s="212"/>
      <c r="Q20" s="396"/>
      <c r="R20" s="411"/>
      <c r="S20" s="542"/>
    </row>
    <row r="21" spans="1:19" x14ac:dyDescent="0.25">
      <c r="A21" s="441"/>
      <c r="B21" s="464"/>
      <c r="C21" s="402"/>
      <c r="D21" s="386"/>
      <c r="E21" s="414"/>
      <c r="F21" s="373"/>
      <c r="G21" s="370"/>
      <c r="H21" s="52"/>
      <c r="I21" s="53"/>
      <c r="J21" s="182" t="s">
        <v>172</v>
      </c>
      <c r="K21" s="87"/>
      <c r="L21" s="87"/>
      <c r="M21" s="85">
        <v>0</v>
      </c>
      <c r="N21" s="87"/>
      <c r="O21" s="87"/>
      <c r="P21" s="212">
        <v>0</v>
      </c>
      <c r="Q21" s="396"/>
      <c r="R21" s="411"/>
      <c r="S21" s="542"/>
    </row>
    <row r="22" spans="1:19" x14ac:dyDescent="0.25">
      <c r="A22" s="441"/>
      <c r="B22" s="464"/>
      <c r="C22" s="402"/>
      <c r="D22" s="386"/>
      <c r="E22" s="414"/>
      <c r="F22" s="373"/>
      <c r="G22" s="370"/>
      <c r="H22" s="52"/>
      <c r="I22" s="187"/>
      <c r="J22" s="183" t="s">
        <v>352</v>
      </c>
      <c r="K22" s="188"/>
      <c r="L22" s="87"/>
      <c r="M22" s="87"/>
      <c r="N22" s="186">
        <v>4</v>
      </c>
      <c r="O22" s="87"/>
      <c r="P22" s="228">
        <v>4</v>
      </c>
      <c r="Q22" s="396"/>
      <c r="R22" s="411"/>
      <c r="S22" s="542"/>
    </row>
    <row r="23" spans="1:19" x14ac:dyDescent="0.25">
      <c r="A23" s="441"/>
      <c r="B23" s="464"/>
      <c r="C23" s="402"/>
      <c r="D23" s="386"/>
      <c r="E23" s="414"/>
      <c r="F23" s="373"/>
      <c r="G23" s="370"/>
      <c r="H23" s="52"/>
      <c r="I23" s="187"/>
      <c r="J23" s="183" t="s">
        <v>286</v>
      </c>
      <c r="K23" s="188"/>
      <c r="L23" s="87"/>
      <c r="M23" s="87"/>
      <c r="N23" s="213">
        <v>0.8</v>
      </c>
      <c r="O23" s="87"/>
      <c r="P23" s="210">
        <v>0.44440000000000002</v>
      </c>
      <c r="Q23" s="396"/>
      <c r="R23" s="411"/>
      <c r="S23" s="542"/>
    </row>
    <row r="24" spans="1:19" x14ac:dyDescent="0.25">
      <c r="A24" s="441"/>
      <c r="B24" s="464"/>
      <c r="C24" s="402"/>
      <c r="D24" s="386"/>
      <c r="E24" s="414"/>
      <c r="F24" s="373"/>
      <c r="G24" s="370"/>
      <c r="H24" s="52"/>
      <c r="I24" s="187"/>
      <c r="J24" s="244" t="s">
        <v>353</v>
      </c>
      <c r="K24" s="188"/>
      <c r="L24" s="87"/>
      <c r="M24" s="87"/>
      <c r="N24" s="38"/>
      <c r="O24" s="280">
        <v>1</v>
      </c>
      <c r="P24" s="473">
        <v>5</v>
      </c>
      <c r="Q24" s="396"/>
      <c r="R24" s="411"/>
      <c r="S24" s="542"/>
    </row>
    <row r="25" spans="1:19" x14ac:dyDescent="0.25">
      <c r="A25" s="441"/>
      <c r="B25" s="464"/>
      <c r="C25" s="402"/>
      <c r="D25" s="386"/>
      <c r="E25" s="414"/>
      <c r="F25" s="373"/>
      <c r="G25" s="370"/>
      <c r="H25" s="52"/>
      <c r="I25" s="187"/>
      <c r="J25" s="244" t="s">
        <v>452</v>
      </c>
      <c r="K25" s="188"/>
      <c r="L25" s="87"/>
      <c r="M25" s="87"/>
      <c r="N25" s="38"/>
      <c r="O25" s="280">
        <v>1</v>
      </c>
      <c r="P25" s="473"/>
      <c r="Q25" s="396"/>
      <c r="R25" s="411"/>
      <c r="S25" s="542"/>
    </row>
    <row r="26" spans="1:19" ht="18" thickBot="1" x14ac:dyDescent="0.3">
      <c r="A26" s="441"/>
      <c r="B26" s="464"/>
      <c r="C26" s="402"/>
      <c r="D26" s="386"/>
      <c r="E26" s="414"/>
      <c r="F26" s="373"/>
      <c r="G26" s="371"/>
      <c r="H26" s="52"/>
      <c r="I26" s="187"/>
      <c r="J26" s="244" t="s">
        <v>351</v>
      </c>
      <c r="K26" s="188"/>
      <c r="L26" s="87"/>
      <c r="M26" s="87"/>
      <c r="N26" s="262"/>
      <c r="O26" s="265">
        <v>1</v>
      </c>
      <c r="P26" s="263">
        <v>0.83330000000000004</v>
      </c>
      <c r="Q26" s="396"/>
      <c r="R26" s="412"/>
      <c r="S26" s="543"/>
    </row>
    <row r="27" spans="1:19" ht="33.950000000000003" customHeight="1" x14ac:dyDescent="0.25">
      <c r="A27" s="441"/>
      <c r="B27" s="464"/>
      <c r="C27" s="402"/>
      <c r="D27" s="386"/>
      <c r="E27" s="414"/>
      <c r="F27" s="373"/>
      <c r="G27" s="369" t="s">
        <v>340</v>
      </c>
      <c r="H27" s="88"/>
      <c r="I27" s="89"/>
      <c r="J27" s="55" t="s">
        <v>87</v>
      </c>
      <c r="K27" s="55">
        <v>3492</v>
      </c>
      <c r="L27" s="55" t="s">
        <v>372</v>
      </c>
      <c r="M27" s="55" t="s">
        <v>372</v>
      </c>
      <c r="N27" s="55" t="s">
        <v>372</v>
      </c>
      <c r="O27" s="55" t="s">
        <v>372</v>
      </c>
      <c r="P27" s="97">
        <v>3680</v>
      </c>
      <c r="Q27" s="396"/>
      <c r="R27" s="466" t="s">
        <v>65</v>
      </c>
      <c r="S27" s="544" t="s">
        <v>456</v>
      </c>
    </row>
    <row r="28" spans="1:19" ht="27" customHeight="1" x14ac:dyDescent="0.25">
      <c r="A28" s="441"/>
      <c r="B28" s="464"/>
      <c r="C28" s="402"/>
      <c r="D28" s="386"/>
      <c r="E28" s="414"/>
      <c r="F28" s="373"/>
      <c r="G28" s="370"/>
      <c r="H28" s="52"/>
      <c r="I28" s="53"/>
      <c r="J28" s="50" t="s">
        <v>169</v>
      </c>
      <c r="K28" s="87"/>
      <c r="L28" s="109">
        <v>953</v>
      </c>
      <c r="M28" s="87"/>
      <c r="N28" s="87"/>
      <c r="O28" s="87"/>
      <c r="P28" s="111">
        <v>953</v>
      </c>
      <c r="Q28" s="396"/>
      <c r="R28" s="467"/>
      <c r="S28" s="545"/>
    </row>
    <row r="29" spans="1:19" ht="28.5" customHeight="1" x14ac:dyDescent="0.25">
      <c r="A29" s="441"/>
      <c r="B29" s="464"/>
      <c r="C29" s="402"/>
      <c r="D29" s="386"/>
      <c r="E29" s="414"/>
      <c r="F29" s="373"/>
      <c r="G29" s="370"/>
      <c r="H29" s="52"/>
      <c r="I29" s="53"/>
      <c r="J29" s="50" t="s">
        <v>171</v>
      </c>
      <c r="K29" s="87"/>
      <c r="L29" s="60">
        <v>1.036</v>
      </c>
      <c r="M29" s="87"/>
      <c r="N29" s="87"/>
      <c r="O29" s="87"/>
      <c r="P29" s="61">
        <f>P28/P27</f>
        <v>0.25896739130434782</v>
      </c>
      <c r="Q29" s="396"/>
      <c r="R29" s="467"/>
      <c r="S29" s="545"/>
    </row>
    <row r="30" spans="1:19" ht="28.5" customHeight="1" x14ac:dyDescent="0.25">
      <c r="A30" s="441"/>
      <c r="B30" s="464"/>
      <c r="C30" s="402"/>
      <c r="D30" s="386"/>
      <c r="E30" s="414"/>
      <c r="F30" s="373"/>
      <c r="G30" s="370"/>
      <c r="H30" s="52"/>
      <c r="I30" s="53"/>
      <c r="J30" s="51" t="s">
        <v>170</v>
      </c>
      <c r="K30" s="87"/>
      <c r="L30" s="87"/>
      <c r="M30" s="110">
        <v>870</v>
      </c>
      <c r="N30" s="87"/>
      <c r="O30" s="87"/>
      <c r="P30" s="112">
        <v>1823</v>
      </c>
      <c r="Q30" s="396"/>
      <c r="R30" s="467"/>
      <c r="S30" s="545"/>
    </row>
    <row r="31" spans="1:19" ht="23.25" customHeight="1" x14ac:dyDescent="0.25">
      <c r="A31" s="441"/>
      <c r="B31" s="464"/>
      <c r="C31" s="402"/>
      <c r="D31" s="386"/>
      <c r="E31" s="414"/>
      <c r="F31" s="373"/>
      <c r="G31" s="370"/>
      <c r="H31" s="52"/>
      <c r="I31" s="53"/>
      <c r="J31" s="182" t="s">
        <v>172</v>
      </c>
      <c r="K31" s="87"/>
      <c r="L31" s="87"/>
      <c r="M31" s="85">
        <v>0.94599999999999995</v>
      </c>
      <c r="N31" s="87"/>
      <c r="O31" s="87"/>
      <c r="P31" s="86">
        <v>0.495</v>
      </c>
      <c r="Q31" s="396"/>
      <c r="R31" s="467"/>
      <c r="S31" s="545"/>
    </row>
    <row r="32" spans="1:19" ht="27" customHeight="1" x14ac:dyDescent="0.25">
      <c r="A32" s="441"/>
      <c r="B32" s="464"/>
      <c r="C32" s="402"/>
      <c r="D32" s="386"/>
      <c r="E32" s="414"/>
      <c r="F32" s="373"/>
      <c r="G32" s="370"/>
      <c r="H32" s="52"/>
      <c r="I32" s="187"/>
      <c r="J32" s="183" t="s">
        <v>352</v>
      </c>
      <c r="K32" s="188"/>
      <c r="L32" s="87"/>
      <c r="M32" s="87"/>
      <c r="N32" s="186">
        <v>928</v>
      </c>
      <c r="O32" s="87"/>
      <c r="P32" s="204">
        <v>2751</v>
      </c>
      <c r="Q32" s="397"/>
      <c r="R32" s="467"/>
      <c r="S32" s="545"/>
    </row>
    <row r="33" spans="1:19" ht="27" customHeight="1" x14ac:dyDescent="0.25">
      <c r="A33" s="441"/>
      <c r="B33" s="464"/>
      <c r="C33" s="402"/>
      <c r="D33" s="386"/>
      <c r="E33" s="414"/>
      <c r="F33" s="373"/>
      <c r="G33" s="370"/>
      <c r="H33" s="52"/>
      <c r="I33" s="53"/>
      <c r="J33" s="178" t="s">
        <v>286</v>
      </c>
      <c r="K33" s="87"/>
      <c r="L33" s="87"/>
      <c r="M33" s="87"/>
      <c r="N33" s="214">
        <v>1</v>
      </c>
      <c r="O33" s="87"/>
      <c r="P33" s="198">
        <v>0.74760000000000004</v>
      </c>
      <c r="Q33" s="396"/>
      <c r="R33" s="467"/>
      <c r="S33" s="545"/>
    </row>
    <row r="34" spans="1:19" ht="27" customHeight="1" x14ac:dyDescent="0.25">
      <c r="A34" s="441"/>
      <c r="B34" s="464"/>
      <c r="C34" s="402"/>
      <c r="D34" s="386"/>
      <c r="E34" s="414"/>
      <c r="F34" s="373"/>
      <c r="G34" s="370"/>
      <c r="H34" s="52"/>
      <c r="I34" s="53"/>
      <c r="J34" s="244" t="s">
        <v>353</v>
      </c>
      <c r="K34" s="87"/>
      <c r="L34" s="87"/>
      <c r="M34" s="87"/>
      <c r="N34" s="257"/>
      <c r="O34" s="281">
        <v>828</v>
      </c>
      <c r="P34" s="416">
        <v>4131</v>
      </c>
      <c r="Q34" s="396"/>
      <c r="R34" s="467"/>
      <c r="S34" s="545"/>
    </row>
    <row r="35" spans="1:19" ht="27" customHeight="1" x14ac:dyDescent="0.25">
      <c r="A35" s="441"/>
      <c r="B35" s="464"/>
      <c r="C35" s="402"/>
      <c r="D35" s="386"/>
      <c r="E35" s="414"/>
      <c r="F35" s="373"/>
      <c r="G35" s="370"/>
      <c r="H35" s="52"/>
      <c r="I35" s="53"/>
      <c r="J35" s="244" t="s">
        <v>452</v>
      </c>
      <c r="K35" s="87"/>
      <c r="L35" s="87"/>
      <c r="M35" s="87"/>
      <c r="N35" s="257"/>
      <c r="O35" s="281">
        <v>1380</v>
      </c>
      <c r="P35" s="416"/>
      <c r="Q35" s="396"/>
      <c r="R35" s="467"/>
      <c r="S35" s="545"/>
    </row>
    <row r="36" spans="1:19" ht="27" customHeight="1" thickBot="1" x14ac:dyDescent="0.3">
      <c r="A36" s="441"/>
      <c r="B36" s="464"/>
      <c r="C36" s="402"/>
      <c r="D36" s="386"/>
      <c r="E36" s="414"/>
      <c r="F36" s="373"/>
      <c r="G36" s="371"/>
      <c r="H36" s="52"/>
      <c r="I36" s="53"/>
      <c r="J36" s="244" t="s">
        <v>351</v>
      </c>
      <c r="K36" s="87"/>
      <c r="L36" s="87"/>
      <c r="M36" s="87"/>
      <c r="N36" s="257"/>
      <c r="O36" s="318">
        <v>1.5</v>
      </c>
      <c r="P36" s="319">
        <v>1.1225000000000001</v>
      </c>
      <c r="Q36" s="396"/>
      <c r="R36" s="468"/>
      <c r="S36" s="546"/>
    </row>
    <row r="37" spans="1:19" ht="33.950000000000003" customHeight="1" x14ac:dyDescent="0.25">
      <c r="A37" s="441"/>
      <c r="B37" s="464"/>
      <c r="C37" s="402"/>
      <c r="D37" s="386"/>
      <c r="E37" s="414"/>
      <c r="F37" s="373"/>
      <c r="G37" s="369" t="s">
        <v>341</v>
      </c>
      <c r="H37" s="88"/>
      <c r="I37" s="89"/>
      <c r="J37" s="55" t="s">
        <v>87</v>
      </c>
      <c r="K37" s="93">
        <v>327</v>
      </c>
      <c r="L37" s="93">
        <v>200</v>
      </c>
      <c r="M37" s="93" t="s">
        <v>368</v>
      </c>
      <c r="N37" s="93" t="s">
        <v>368</v>
      </c>
      <c r="O37" s="93" t="s">
        <v>368</v>
      </c>
      <c r="P37" s="97">
        <v>800</v>
      </c>
      <c r="Q37" s="396"/>
      <c r="R37" s="466" t="s">
        <v>65</v>
      </c>
      <c r="S37" s="547" t="s">
        <v>457</v>
      </c>
    </row>
    <row r="38" spans="1:19" x14ac:dyDescent="0.25">
      <c r="A38" s="441"/>
      <c r="B38" s="464"/>
      <c r="C38" s="402"/>
      <c r="D38" s="386"/>
      <c r="E38" s="414"/>
      <c r="F38" s="373"/>
      <c r="G38" s="370"/>
      <c r="H38" s="52"/>
      <c r="I38" s="53"/>
      <c r="J38" s="50" t="s">
        <v>169</v>
      </c>
      <c r="K38" s="87"/>
      <c r="L38" s="109">
        <v>201</v>
      </c>
      <c r="M38" s="87"/>
      <c r="N38" s="87"/>
      <c r="O38" s="87"/>
      <c r="P38" s="111">
        <v>201</v>
      </c>
      <c r="Q38" s="396"/>
      <c r="R38" s="467"/>
      <c r="S38" s="548"/>
    </row>
    <row r="39" spans="1:19" x14ac:dyDescent="0.25">
      <c r="A39" s="441"/>
      <c r="B39" s="464"/>
      <c r="C39" s="402"/>
      <c r="D39" s="386"/>
      <c r="E39" s="414"/>
      <c r="F39" s="373"/>
      <c r="G39" s="370"/>
      <c r="H39" s="52"/>
      <c r="I39" s="53"/>
      <c r="J39" s="50" t="s">
        <v>171</v>
      </c>
      <c r="K39" s="87"/>
      <c r="L39" s="60">
        <v>1.0049999999999999</v>
      </c>
      <c r="M39" s="87"/>
      <c r="N39" s="87"/>
      <c r="O39" s="87"/>
      <c r="P39" s="61">
        <f>P38/P37</f>
        <v>0.25124999999999997</v>
      </c>
      <c r="Q39" s="396"/>
      <c r="R39" s="467"/>
      <c r="S39" s="548"/>
    </row>
    <row r="40" spans="1:19" x14ac:dyDescent="0.25">
      <c r="A40" s="441"/>
      <c r="B40" s="464"/>
      <c r="C40" s="402"/>
      <c r="D40" s="386"/>
      <c r="E40" s="414"/>
      <c r="F40" s="373"/>
      <c r="G40" s="370"/>
      <c r="H40" s="52"/>
      <c r="I40" s="53"/>
      <c r="J40" s="51" t="s">
        <v>170</v>
      </c>
      <c r="K40" s="87"/>
      <c r="L40" s="87"/>
      <c r="M40" s="110">
        <v>246</v>
      </c>
      <c r="N40" s="87"/>
      <c r="O40" s="87"/>
      <c r="P40" s="112">
        <v>447</v>
      </c>
      <c r="Q40" s="396"/>
      <c r="R40" s="467"/>
      <c r="S40" s="548"/>
    </row>
    <row r="41" spans="1:19" x14ac:dyDescent="0.25">
      <c r="A41" s="441"/>
      <c r="B41" s="464"/>
      <c r="C41" s="402"/>
      <c r="D41" s="386"/>
      <c r="E41" s="414"/>
      <c r="F41" s="373"/>
      <c r="G41" s="370"/>
      <c r="H41" s="52"/>
      <c r="I41" s="53"/>
      <c r="J41" s="182" t="s">
        <v>172</v>
      </c>
      <c r="K41" s="87"/>
      <c r="L41" s="87"/>
      <c r="M41" s="215">
        <v>1.23</v>
      </c>
      <c r="N41" s="87"/>
      <c r="O41" s="87"/>
      <c r="P41" s="86">
        <v>0.55900000000000005</v>
      </c>
      <c r="Q41" s="396"/>
      <c r="R41" s="467"/>
      <c r="S41" s="548"/>
    </row>
    <row r="42" spans="1:19" x14ac:dyDescent="0.25">
      <c r="A42" s="441"/>
      <c r="B42" s="464"/>
      <c r="C42" s="402"/>
      <c r="D42" s="386"/>
      <c r="E42" s="414"/>
      <c r="F42" s="373"/>
      <c r="G42" s="370"/>
      <c r="H42" s="52"/>
      <c r="I42" s="53"/>
      <c r="J42" s="183" t="s">
        <v>365</v>
      </c>
      <c r="K42" s="87"/>
      <c r="L42" s="87"/>
      <c r="M42" s="87"/>
      <c r="N42" s="186">
        <v>200</v>
      </c>
      <c r="O42" s="87"/>
      <c r="P42" s="204">
        <v>647</v>
      </c>
      <c r="Q42" s="396"/>
      <c r="R42" s="467"/>
      <c r="S42" s="548"/>
    </row>
    <row r="43" spans="1:19" x14ac:dyDescent="0.25">
      <c r="A43" s="441"/>
      <c r="B43" s="464"/>
      <c r="C43" s="402"/>
      <c r="D43" s="386"/>
      <c r="E43" s="414"/>
      <c r="F43" s="373"/>
      <c r="G43" s="370"/>
      <c r="H43" s="52"/>
      <c r="I43" s="53"/>
      <c r="J43" s="178" t="s">
        <v>286</v>
      </c>
      <c r="K43" s="87"/>
      <c r="L43" s="87"/>
      <c r="M43" s="194"/>
      <c r="N43" s="225">
        <v>1</v>
      </c>
      <c r="O43" s="188"/>
      <c r="P43" s="189">
        <v>0.80879999999999996</v>
      </c>
      <c r="Q43" s="396"/>
      <c r="R43" s="467"/>
      <c r="S43" s="548"/>
    </row>
    <row r="44" spans="1:19" x14ac:dyDescent="0.25">
      <c r="A44" s="441"/>
      <c r="B44" s="464"/>
      <c r="C44" s="402"/>
      <c r="D44" s="386"/>
      <c r="E44" s="414"/>
      <c r="F44" s="373"/>
      <c r="G44" s="370"/>
      <c r="H44" s="52"/>
      <c r="I44" s="53"/>
      <c r="J44" s="244" t="s">
        <v>353</v>
      </c>
      <c r="K44" s="87"/>
      <c r="L44" s="87"/>
      <c r="M44" s="87"/>
      <c r="N44" s="257"/>
      <c r="O44" s="280">
        <v>18</v>
      </c>
      <c r="P44" s="416">
        <v>678</v>
      </c>
      <c r="Q44" s="396"/>
      <c r="R44" s="467"/>
      <c r="S44" s="548"/>
    </row>
    <row r="45" spans="1:19" x14ac:dyDescent="0.25">
      <c r="A45" s="441"/>
      <c r="B45" s="464"/>
      <c r="C45" s="402"/>
      <c r="D45" s="386"/>
      <c r="E45" s="414"/>
      <c r="F45" s="373"/>
      <c r="G45" s="370"/>
      <c r="H45" s="52"/>
      <c r="I45" s="53"/>
      <c r="J45" s="244" t="s">
        <v>452</v>
      </c>
      <c r="K45" s="87"/>
      <c r="L45" s="87"/>
      <c r="M45" s="87"/>
      <c r="N45" s="257"/>
      <c r="O45" s="280">
        <v>31</v>
      </c>
      <c r="P45" s="416"/>
      <c r="Q45" s="396"/>
      <c r="R45" s="467"/>
      <c r="S45" s="548"/>
    </row>
    <row r="46" spans="1:19" ht="18" thickBot="1" x14ac:dyDescent="0.3">
      <c r="A46" s="441"/>
      <c r="B46" s="464"/>
      <c r="C46" s="402"/>
      <c r="D46" s="386"/>
      <c r="E46" s="414"/>
      <c r="F46" s="373"/>
      <c r="G46" s="371"/>
      <c r="H46" s="52"/>
      <c r="I46" s="53"/>
      <c r="J46" s="244" t="s">
        <v>351</v>
      </c>
      <c r="K46" s="87"/>
      <c r="L46" s="87"/>
      <c r="M46" s="87"/>
      <c r="N46" s="257"/>
      <c r="O46" s="282">
        <v>0.155</v>
      </c>
      <c r="P46" s="266">
        <v>0.84750000000000003</v>
      </c>
      <c r="Q46" s="396"/>
      <c r="R46" s="468"/>
      <c r="S46" s="549"/>
    </row>
    <row r="47" spans="1:19" ht="32.1" customHeight="1" x14ac:dyDescent="0.25">
      <c r="A47" s="441"/>
      <c r="B47" s="464"/>
      <c r="C47" s="402"/>
      <c r="D47" s="386"/>
      <c r="E47" s="414"/>
      <c r="F47" s="373"/>
      <c r="G47" s="469" t="s">
        <v>342</v>
      </c>
      <c r="H47" s="88"/>
      <c r="I47" s="89"/>
      <c r="J47" s="55" t="s">
        <v>87</v>
      </c>
      <c r="K47" s="93">
        <v>1160</v>
      </c>
      <c r="L47" s="93" t="s">
        <v>385</v>
      </c>
      <c r="M47" s="93" t="s">
        <v>384</v>
      </c>
      <c r="N47" s="93" t="s">
        <v>383</v>
      </c>
      <c r="O47" s="93" t="s">
        <v>355</v>
      </c>
      <c r="P47" s="96" t="s">
        <v>356</v>
      </c>
      <c r="Q47" s="396"/>
      <c r="R47" s="466" t="s">
        <v>65</v>
      </c>
      <c r="S47" s="547" t="s">
        <v>460</v>
      </c>
    </row>
    <row r="48" spans="1:19" x14ac:dyDescent="0.25">
      <c r="A48" s="441"/>
      <c r="B48" s="464"/>
      <c r="C48" s="402"/>
      <c r="D48" s="386"/>
      <c r="E48" s="414"/>
      <c r="F48" s="373"/>
      <c r="G48" s="470"/>
      <c r="H48" s="52"/>
      <c r="I48" s="53"/>
      <c r="J48" s="50" t="s">
        <v>169</v>
      </c>
      <c r="K48" s="87"/>
      <c r="L48" s="109">
        <v>641</v>
      </c>
      <c r="M48" s="87"/>
      <c r="N48" s="87"/>
      <c r="O48" s="87"/>
      <c r="P48" s="111">
        <v>641</v>
      </c>
      <c r="Q48" s="396"/>
      <c r="R48" s="467"/>
      <c r="S48" s="548"/>
    </row>
    <row r="49" spans="1:19" x14ac:dyDescent="0.25">
      <c r="A49" s="441"/>
      <c r="B49" s="464"/>
      <c r="C49" s="402"/>
      <c r="D49" s="386"/>
      <c r="E49" s="414"/>
      <c r="F49" s="373"/>
      <c r="G49" s="470"/>
      <c r="H49" s="52"/>
      <c r="I49" s="53"/>
      <c r="J49" s="50" t="s">
        <v>171</v>
      </c>
      <c r="K49" s="87"/>
      <c r="L49" s="60">
        <v>0.94299999999999995</v>
      </c>
      <c r="M49" s="87"/>
      <c r="N49" s="87"/>
      <c r="O49" s="87"/>
      <c r="P49" s="61">
        <v>0.104</v>
      </c>
      <c r="Q49" s="396"/>
      <c r="R49" s="467"/>
      <c r="S49" s="548"/>
    </row>
    <row r="50" spans="1:19" x14ac:dyDescent="0.25">
      <c r="A50" s="441"/>
      <c r="B50" s="464"/>
      <c r="C50" s="402"/>
      <c r="D50" s="386"/>
      <c r="E50" s="414"/>
      <c r="F50" s="373"/>
      <c r="G50" s="470"/>
      <c r="H50" s="52"/>
      <c r="I50" s="53"/>
      <c r="J50" s="51" t="s">
        <v>170</v>
      </c>
      <c r="K50" s="87"/>
      <c r="L50" s="87"/>
      <c r="M50" s="110">
        <v>884</v>
      </c>
      <c r="N50" s="87"/>
      <c r="O50" s="87"/>
      <c r="P50" s="113">
        <v>1525</v>
      </c>
      <c r="Q50" s="396"/>
      <c r="R50" s="467"/>
      <c r="S50" s="548"/>
    </row>
    <row r="51" spans="1:19" x14ac:dyDescent="0.25">
      <c r="A51" s="441"/>
      <c r="B51" s="464"/>
      <c r="C51" s="402"/>
      <c r="D51" s="386"/>
      <c r="E51" s="414"/>
      <c r="F51" s="373"/>
      <c r="G51" s="470"/>
      <c r="H51" s="52"/>
      <c r="I51" s="53"/>
      <c r="J51" s="182" t="s">
        <v>172</v>
      </c>
      <c r="K51" s="87"/>
      <c r="L51" s="87"/>
      <c r="M51" s="85">
        <v>1.4730000000000001</v>
      </c>
      <c r="N51" s="87"/>
      <c r="O51" s="87"/>
      <c r="P51" s="86">
        <v>0.247</v>
      </c>
      <c r="Q51" s="396"/>
      <c r="R51" s="467"/>
      <c r="S51" s="548"/>
    </row>
    <row r="52" spans="1:19" x14ac:dyDescent="0.25">
      <c r="A52" s="441"/>
      <c r="B52" s="464"/>
      <c r="C52" s="402"/>
      <c r="D52" s="386"/>
      <c r="E52" s="414"/>
      <c r="F52" s="373"/>
      <c r="G52" s="470"/>
      <c r="H52" s="52"/>
      <c r="I52" s="53"/>
      <c r="J52" s="183" t="s">
        <v>352</v>
      </c>
      <c r="K52" s="87"/>
      <c r="L52" s="87"/>
      <c r="M52" s="87"/>
      <c r="N52" s="186">
        <v>1730</v>
      </c>
      <c r="O52" s="87"/>
      <c r="P52" s="204">
        <v>3255</v>
      </c>
      <c r="Q52" s="396"/>
      <c r="R52" s="467"/>
      <c r="S52" s="548"/>
    </row>
    <row r="53" spans="1:19" x14ac:dyDescent="0.25">
      <c r="A53" s="441"/>
      <c r="B53" s="464"/>
      <c r="C53" s="402"/>
      <c r="D53" s="386"/>
      <c r="E53" s="414"/>
      <c r="F53" s="373"/>
      <c r="G53" s="470"/>
      <c r="H53" s="52"/>
      <c r="I53" s="53"/>
      <c r="J53" s="178" t="s">
        <v>286</v>
      </c>
      <c r="K53" s="87"/>
      <c r="L53" s="87"/>
      <c r="M53" s="194"/>
      <c r="N53" s="225">
        <v>1</v>
      </c>
      <c r="O53" s="188"/>
      <c r="P53" s="181">
        <v>0.52800000000000002</v>
      </c>
      <c r="Q53" s="396"/>
      <c r="R53" s="467"/>
      <c r="S53" s="548"/>
    </row>
    <row r="54" spans="1:19" x14ac:dyDescent="0.25">
      <c r="A54" s="441"/>
      <c r="B54" s="464"/>
      <c r="C54" s="402"/>
      <c r="D54" s="386"/>
      <c r="E54" s="414"/>
      <c r="F54" s="373"/>
      <c r="G54" s="470"/>
      <c r="H54" s="52"/>
      <c r="I54" s="53"/>
      <c r="J54" s="244" t="s">
        <v>353</v>
      </c>
      <c r="K54" s="87"/>
      <c r="L54" s="87"/>
      <c r="M54" s="87"/>
      <c r="N54" s="257"/>
      <c r="O54" s="281">
        <v>0</v>
      </c>
      <c r="P54" s="416">
        <v>5025</v>
      </c>
      <c r="Q54" s="396"/>
      <c r="R54" s="467"/>
      <c r="S54" s="548"/>
    </row>
    <row r="55" spans="1:19" x14ac:dyDescent="0.25">
      <c r="A55" s="441"/>
      <c r="B55" s="464"/>
      <c r="C55" s="402"/>
      <c r="D55" s="386"/>
      <c r="E55" s="414"/>
      <c r="F55" s="373"/>
      <c r="G55" s="470"/>
      <c r="H55" s="52"/>
      <c r="I55" s="53"/>
      <c r="J55" s="244" t="s">
        <v>452</v>
      </c>
      <c r="K55" s="87"/>
      <c r="L55" s="87"/>
      <c r="M55" s="87"/>
      <c r="N55" s="257"/>
      <c r="O55" s="281">
        <v>1770</v>
      </c>
      <c r="P55" s="416"/>
      <c r="Q55" s="396"/>
      <c r="R55" s="467"/>
      <c r="S55" s="548"/>
    </row>
    <row r="56" spans="1:19" ht="18" thickBot="1" x14ac:dyDescent="0.3">
      <c r="A56" s="441"/>
      <c r="B56" s="464"/>
      <c r="C56" s="402"/>
      <c r="D56" s="386"/>
      <c r="E56" s="414"/>
      <c r="F56" s="373"/>
      <c r="G56" s="471"/>
      <c r="H56" s="52"/>
      <c r="I56" s="53"/>
      <c r="J56" s="244" t="s">
        <v>351</v>
      </c>
      <c r="K56" s="87"/>
      <c r="L56" s="87"/>
      <c r="M56" s="87"/>
      <c r="N56" s="267"/>
      <c r="O56" s="258">
        <v>0.36799999999999999</v>
      </c>
      <c r="P56" s="245">
        <v>0.81599999999999995</v>
      </c>
      <c r="Q56" s="396"/>
      <c r="R56" s="468"/>
      <c r="S56" s="549"/>
    </row>
    <row r="57" spans="1:19" ht="17.100000000000001" customHeight="1" x14ac:dyDescent="0.25">
      <c r="A57" s="441"/>
      <c r="B57" s="464"/>
      <c r="C57" s="402"/>
      <c r="D57" s="386"/>
      <c r="E57" s="414"/>
      <c r="F57" s="373"/>
      <c r="G57" s="407" t="s">
        <v>143</v>
      </c>
      <c r="H57" s="88"/>
      <c r="I57" s="89"/>
      <c r="J57" s="55" t="s">
        <v>87</v>
      </c>
      <c r="K57" s="93">
        <v>0</v>
      </c>
      <c r="L57" s="93">
        <v>3500</v>
      </c>
      <c r="M57" s="93">
        <v>5000</v>
      </c>
      <c r="N57" s="94">
        <v>17000</v>
      </c>
      <c r="O57" s="93">
        <v>8500</v>
      </c>
      <c r="P57" s="97">
        <v>34000</v>
      </c>
      <c r="Q57" s="396"/>
      <c r="R57" s="410" t="s">
        <v>65</v>
      </c>
      <c r="S57" s="550" t="s">
        <v>375</v>
      </c>
    </row>
    <row r="58" spans="1:19" x14ac:dyDescent="0.25">
      <c r="A58" s="441"/>
      <c r="B58" s="464"/>
      <c r="C58" s="402"/>
      <c r="D58" s="386"/>
      <c r="E58" s="414"/>
      <c r="F58" s="373"/>
      <c r="G58" s="408"/>
      <c r="H58" s="52"/>
      <c r="I58" s="53"/>
      <c r="J58" s="50" t="s">
        <v>169</v>
      </c>
      <c r="K58" s="87"/>
      <c r="L58" s="109">
        <v>3776</v>
      </c>
      <c r="M58" s="87"/>
      <c r="N58" s="87"/>
      <c r="O58" s="87"/>
      <c r="P58" s="111">
        <v>3776</v>
      </c>
      <c r="Q58" s="396"/>
      <c r="R58" s="411"/>
      <c r="S58" s="551"/>
    </row>
    <row r="59" spans="1:19" x14ac:dyDescent="0.25">
      <c r="A59" s="441"/>
      <c r="B59" s="464"/>
      <c r="C59" s="402"/>
      <c r="D59" s="386"/>
      <c r="E59" s="414"/>
      <c r="F59" s="373"/>
      <c r="G59" s="408"/>
      <c r="H59" s="52"/>
      <c r="I59" s="53"/>
      <c r="J59" s="50" t="s">
        <v>171</v>
      </c>
      <c r="K59" s="87"/>
      <c r="L59" s="60">
        <f>L58/L57</f>
        <v>1.078857142857143</v>
      </c>
      <c r="M59" s="87"/>
      <c r="N59" s="87"/>
      <c r="O59" s="87"/>
      <c r="P59" s="61">
        <v>1.079</v>
      </c>
      <c r="Q59" s="396"/>
      <c r="R59" s="411"/>
      <c r="S59" s="551"/>
    </row>
    <row r="60" spans="1:19" x14ac:dyDescent="0.25">
      <c r="A60" s="441"/>
      <c r="B60" s="464"/>
      <c r="C60" s="402"/>
      <c r="D60" s="386"/>
      <c r="E60" s="414"/>
      <c r="F60" s="373"/>
      <c r="G60" s="408"/>
      <c r="H60" s="52"/>
      <c r="I60" s="53"/>
      <c r="J60" s="51" t="s">
        <v>170</v>
      </c>
      <c r="K60" s="87"/>
      <c r="L60" s="87"/>
      <c r="M60" s="110">
        <v>5000</v>
      </c>
      <c r="N60" s="87"/>
      <c r="O60" s="87"/>
      <c r="P60" s="113">
        <f>M60+L58</f>
        <v>8776</v>
      </c>
      <c r="Q60" s="396"/>
      <c r="R60" s="411"/>
      <c r="S60" s="551"/>
    </row>
    <row r="61" spans="1:19" x14ac:dyDescent="0.25">
      <c r="A61" s="441"/>
      <c r="B61" s="464"/>
      <c r="C61" s="402"/>
      <c r="D61" s="386"/>
      <c r="E61" s="414"/>
      <c r="F61" s="373"/>
      <c r="G61" s="408"/>
      <c r="H61" s="52"/>
      <c r="I61" s="53"/>
      <c r="J61" s="182" t="s">
        <v>172</v>
      </c>
      <c r="K61" s="87"/>
      <c r="L61" s="87"/>
      <c r="M61" s="85">
        <f>M60/M57</f>
        <v>1</v>
      </c>
      <c r="N61" s="87"/>
      <c r="O61" s="87"/>
      <c r="P61" s="86">
        <f>P60/P57</f>
        <v>0.25811764705882351</v>
      </c>
      <c r="Q61" s="396"/>
      <c r="R61" s="411"/>
      <c r="S61" s="551"/>
    </row>
    <row r="62" spans="1:19" x14ac:dyDescent="0.25">
      <c r="A62" s="441"/>
      <c r="B62" s="464"/>
      <c r="C62" s="402"/>
      <c r="D62" s="386"/>
      <c r="E62" s="414"/>
      <c r="F62" s="373"/>
      <c r="G62" s="408"/>
      <c r="H62" s="52"/>
      <c r="I62" s="53"/>
      <c r="J62" s="183" t="s">
        <v>365</v>
      </c>
      <c r="K62" s="87"/>
      <c r="L62" s="87"/>
      <c r="M62" s="87"/>
      <c r="N62" s="186">
        <v>17000</v>
      </c>
      <c r="O62" s="87"/>
      <c r="P62" s="222">
        <v>25776</v>
      </c>
      <c r="Q62" s="397"/>
      <c r="R62" s="411"/>
      <c r="S62" s="551"/>
    </row>
    <row r="63" spans="1:19" x14ac:dyDescent="0.25">
      <c r="A63" s="441"/>
      <c r="B63" s="464"/>
      <c r="C63" s="402"/>
      <c r="D63" s="386"/>
      <c r="E63" s="414"/>
      <c r="F63" s="373"/>
      <c r="G63" s="408"/>
      <c r="H63" s="52"/>
      <c r="I63" s="53"/>
      <c r="J63" s="178" t="s">
        <v>286</v>
      </c>
      <c r="K63" s="87"/>
      <c r="L63" s="87"/>
      <c r="M63" s="87"/>
      <c r="N63" s="214">
        <v>1</v>
      </c>
      <c r="O63" s="87"/>
      <c r="P63" s="189">
        <v>0.7581</v>
      </c>
      <c r="Q63" s="396"/>
      <c r="R63" s="411"/>
      <c r="S63" s="551"/>
    </row>
    <row r="64" spans="1:19" x14ac:dyDescent="0.25">
      <c r="A64" s="441"/>
      <c r="B64" s="464"/>
      <c r="C64" s="402"/>
      <c r="D64" s="386"/>
      <c r="E64" s="414"/>
      <c r="F64" s="373"/>
      <c r="G64" s="408"/>
      <c r="H64" s="52"/>
      <c r="I64" s="53"/>
      <c r="J64" s="244" t="s">
        <v>353</v>
      </c>
      <c r="K64" s="87"/>
      <c r="L64" s="87"/>
      <c r="M64" s="87"/>
      <c r="N64" s="257"/>
      <c r="O64" s="281">
        <v>8500</v>
      </c>
      <c r="P64" s="416">
        <f>P62+O64</f>
        <v>34276</v>
      </c>
      <c r="Q64" s="396"/>
      <c r="R64" s="411"/>
      <c r="S64" s="551"/>
    </row>
    <row r="65" spans="1:19" x14ac:dyDescent="0.25">
      <c r="A65" s="441"/>
      <c r="B65" s="464"/>
      <c r="C65" s="402"/>
      <c r="D65" s="386"/>
      <c r="E65" s="414"/>
      <c r="F65" s="373"/>
      <c r="G65" s="408"/>
      <c r="H65" s="52"/>
      <c r="I65" s="53"/>
      <c r="J65" s="244" t="s">
        <v>452</v>
      </c>
      <c r="K65" s="87"/>
      <c r="L65" s="87"/>
      <c r="M65" s="87"/>
      <c r="N65" s="257"/>
      <c r="O65" s="281">
        <v>8500</v>
      </c>
      <c r="P65" s="416"/>
      <c r="Q65" s="396"/>
      <c r="R65" s="411"/>
      <c r="S65" s="551"/>
    </row>
    <row r="66" spans="1:19" ht="18" thickBot="1" x14ac:dyDescent="0.3">
      <c r="A66" s="441"/>
      <c r="B66" s="464"/>
      <c r="C66" s="402"/>
      <c r="D66" s="386"/>
      <c r="E66" s="414"/>
      <c r="F66" s="373"/>
      <c r="G66" s="409"/>
      <c r="H66" s="52"/>
      <c r="I66" s="53"/>
      <c r="J66" s="244" t="s">
        <v>351</v>
      </c>
      <c r="K66" s="87"/>
      <c r="L66" s="87"/>
      <c r="M66" s="87"/>
      <c r="N66" s="257"/>
      <c r="O66" s="258">
        <v>1</v>
      </c>
      <c r="P66" s="247" t="s">
        <v>373</v>
      </c>
      <c r="Q66" s="396"/>
      <c r="R66" s="412"/>
      <c r="S66" s="552"/>
    </row>
    <row r="67" spans="1:19" ht="17.25" customHeight="1" x14ac:dyDescent="0.25">
      <c r="A67" s="441"/>
      <c r="B67" s="464"/>
      <c r="C67" s="402"/>
      <c r="D67" s="386"/>
      <c r="E67" s="414"/>
      <c r="F67" s="373"/>
      <c r="G67" s="369" t="s">
        <v>144</v>
      </c>
      <c r="H67" s="393" t="s">
        <v>89</v>
      </c>
      <c r="I67" s="393" t="s">
        <v>90</v>
      </c>
      <c r="J67" s="56" t="s">
        <v>91</v>
      </c>
      <c r="K67" s="95">
        <v>0.31</v>
      </c>
      <c r="L67" s="95">
        <v>0.77</v>
      </c>
      <c r="M67" s="64">
        <v>0.8</v>
      </c>
      <c r="N67" s="64">
        <v>0.8</v>
      </c>
      <c r="O67" s="64">
        <v>0.8</v>
      </c>
      <c r="P67" s="65">
        <v>0.8</v>
      </c>
      <c r="Q67" s="396"/>
      <c r="R67" s="466" t="s">
        <v>67</v>
      </c>
      <c r="S67" s="544" t="s">
        <v>391</v>
      </c>
    </row>
    <row r="68" spans="1:19" x14ac:dyDescent="0.25">
      <c r="A68" s="441"/>
      <c r="B68" s="464"/>
      <c r="C68" s="403"/>
      <c r="D68" s="404"/>
      <c r="E68" s="414"/>
      <c r="F68" s="373"/>
      <c r="G68" s="370"/>
      <c r="H68" s="394"/>
      <c r="I68" s="394"/>
      <c r="J68" s="50" t="s">
        <v>169</v>
      </c>
      <c r="K68" s="59"/>
      <c r="L68" s="60">
        <v>0.98</v>
      </c>
      <c r="M68" s="59"/>
      <c r="N68" s="59"/>
      <c r="O68" s="59"/>
      <c r="P68" s="61"/>
      <c r="Q68" s="398"/>
      <c r="R68" s="467"/>
      <c r="S68" s="545"/>
    </row>
    <row r="69" spans="1:19" x14ac:dyDescent="0.25">
      <c r="A69" s="441"/>
      <c r="B69" s="464"/>
      <c r="C69" s="403"/>
      <c r="D69" s="404"/>
      <c r="E69" s="414"/>
      <c r="F69" s="373"/>
      <c r="G69" s="370"/>
      <c r="H69" s="394"/>
      <c r="I69" s="394"/>
      <c r="J69" s="50" t="s">
        <v>171</v>
      </c>
      <c r="K69" s="59"/>
      <c r="L69" s="60">
        <f>L68/L67</f>
        <v>1.2727272727272727</v>
      </c>
      <c r="M69" s="59"/>
      <c r="N69" s="59"/>
      <c r="O69" s="59"/>
      <c r="P69" s="61"/>
      <c r="Q69" s="398"/>
      <c r="R69" s="467"/>
      <c r="S69" s="545"/>
    </row>
    <row r="70" spans="1:19" x14ac:dyDescent="0.25">
      <c r="A70" s="441"/>
      <c r="B70" s="464"/>
      <c r="C70" s="403"/>
      <c r="D70" s="404"/>
      <c r="E70" s="414"/>
      <c r="F70" s="373"/>
      <c r="G70" s="370"/>
      <c r="H70" s="394"/>
      <c r="I70" s="394"/>
      <c r="J70" s="51" t="s">
        <v>170</v>
      </c>
      <c r="K70" s="59"/>
      <c r="L70" s="59"/>
      <c r="M70" s="62">
        <v>1.07</v>
      </c>
      <c r="N70" s="59"/>
      <c r="O70" s="59"/>
      <c r="P70" s="63"/>
      <c r="Q70" s="398"/>
      <c r="R70" s="467"/>
      <c r="S70" s="545"/>
    </row>
    <row r="71" spans="1:19" x14ac:dyDescent="0.25">
      <c r="A71" s="441"/>
      <c r="B71" s="464"/>
      <c r="C71" s="403"/>
      <c r="D71" s="404"/>
      <c r="E71" s="414"/>
      <c r="F71" s="373"/>
      <c r="G71" s="370"/>
      <c r="H71" s="394"/>
      <c r="I71" s="394"/>
      <c r="J71" s="182" t="s">
        <v>172</v>
      </c>
      <c r="K71" s="185"/>
      <c r="L71" s="185"/>
      <c r="M71" s="85">
        <f>M70/M67</f>
        <v>1.3374999999999999</v>
      </c>
      <c r="N71" s="185"/>
      <c r="O71" s="185"/>
      <c r="P71" s="86"/>
      <c r="Q71" s="398"/>
      <c r="R71" s="467"/>
      <c r="S71" s="545"/>
    </row>
    <row r="72" spans="1:19" x14ac:dyDescent="0.25">
      <c r="A72" s="441"/>
      <c r="B72" s="464"/>
      <c r="C72" s="154"/>
      <c r="D72" s="155"/>
      <c r="E72" s="414"/>
      <c r="F72" s="373"/>
      <c r="G72" s="370"/>
      <c r="H72" s="151"/>
      <c r="I72" s="151"/>
      <c r="J72" s="183" t="s">
        <v>352</v>
      </c>
      <c r="K72" s="87"/>
      <c r="L72" s="87"/>
      <c r="M72" s="87"/>
      <c r="N72" s="214">
        <v>0.8</v>
      </c>
      <c r="O72" s="87"/>
      <c r="P72" s="225">
        <v>0.8</v>
      </c>
      <c r="Q72" s="190"/>
      <c r="R72" s="467"/>
      <c r="S72" s="545"/>
    </row>
    <row r="73" spans="1:19" x14ac:dyDescent="0.25">
      <c r="A73" s="441"/>
      <c r="B73" s="464"/>
      <c r="C73" s="154"/>
      <c r="D73" s="155"/>
      <c r="E73" s="414"/>
      <c r="F73" s="373"/>
      <c r="G73" s="370"/>
      <c r="H73" s="151"/>
      <c r="I73" s="151"/>
      <c r="J73" s="178" t="s">
        <v>286</v>
      </c>
      <c r="K73" s="87"/>
      <c r="L73" s="87"/>
      <c r="M73" s="87"/>
      <c r="N73" s="214">
        <v>1</v>
      </c>
      <c r="O73" s="87"/>
      <c r="P73" s="216">
        <v>1</v>
      </c>
      <c r="Q73" s="190"/>
      <c r="R73" s="467"/>
      <c r="S73" s="545"/>
    </row>
    <row r="74" spans="1:19" x14ac:dyDescent="0.25">
      <c r="A74" s="441"/>
      <c r="B74" s="464"/>
      <c r="C74" s="154"/>
      <c r="D74" s="155"/>
      <c r="E74" s="414"/>
      <c r="F74" s="373"/>
      <c r="G74" s="370"/>
      <c r="H74" s="151"/>
      <c r="I74" s="151"/>
      <c r="J74" s="244" t="s">
        <v>353</v>
      </c>
      <c r="K74" s="87"/>
      <c r="L74" s="87"/>
      <c r="M74" s="87"/>
      <c r="N74" s="257"/>
      <c r="O74" s="246">
        <v>0.56000000000000005</v>
      </c>
      <c r="P74" s="417">
        <v>0.91</v>
      </c>
      <c r="Q74" s="190"/>
      <c r="R74" s="467"/>
      <c r="S74" s="545"/>
    </row>
    <row r="75" spans="1:19" x14ac:dyDescent="0.25">
      <c r="A75" s="441"/>
      <c r="B75" s="464"/>
      <c r="C75" s="154"/>
      <c r="D75" s="155"/>
      <c r="E75" s="414"/>
      <c r="F75" s="373"/>
      <c r="G75" s="370"/>
      <c r="H75" s="151"/>
      <c r="I75" s="151"/>
      <c r="J75" s="244" t="s">
        <v>452</v>
      </c>
      <c r="K75" s="87"/>
      <c r="L75" s="87"/>
      <c r="M75" s="87"/>
      <c r="N75" s="257"/>
      <c r="O75" s="246">
        <v>0.91</v>
      </c>
      <c r="P75" s="417"/>
      <c r="Q75" s="190"/>
      <c r="R75" s="467"/>
      <c r="S75" s="545"/>
    </row>
    <row r="76" spans="1:19" ht="18" thickBot="1" x14ac:dyDescent="0.3">
      <c r="A76" s="441"/>
      <c r="B76" s="465"/>
      <c r="C76" s="154"/>
      <c r="D76" s="155"/>
      <c r="E76" s="415"/>
      <c r="F76" s="374"/>
      <c r="G76" s="371"/>
      <c r="H76" s="151"/>
      <c r="I76" s="151"/>
      <c r="J76" s="244" t="s">
        <v>351</v>
      </c>
      <c r="K76" s="87"/>
      <c r="L76" s="87"/>
      <c r="M76" s="87"/>
      <c r="N76" s="257"/>
      <c r="O76" s="258">
        <v>1</v>
      </c>
      <c r="P76" s="247">
        <v>1</v>
      </c>
      <c r="Q76" s="190"/>
      <c r="R76" s="468"/>
      <c r="S76" s="546"/>
    </row>
    <row r="77" spans="1:19" ht="18" customHeight="1" x14ac:dyDescent="0.25">
      <c r="A77" s="441"/>
      <c r="B77" s="476" t="s">
        <v>174</v>
      </c>
      <c r="C77" s="375" t="s">
        <v>92</v>
      </c>
      <c r="D77" s="385"/>
      <c r="E77" s="413" t="s">
        <v>188</v>
      </c>
      <c r="F77" s="372" t="s">
        <v>181</v>
      </c>
      <c r="G77" s="369" t="s">
        <v>66</v>
      </c>
      <c r="H77" s="55" t="s">
        <v>93</v>
      </c>
      <c r="I77" s="55"/>
      <c r="J77" s="55" t="s">
        <v>87</v>
      </c>
      <c r="K77" s="98">
        <v>84</v>
      </c>
      <c r="L77" s="98">
        <v>13</v>
      </c>
      <c r="M77" s="98">
        <v>30</v>
      </c>
      <c r="N77" s="98">
        <v>20</v>
      </c>
      <c r="O77" s="98">
        <v>37</v>
      </c>
      <c r="P77" s="99">
        <v>100</v>
      </c>
      <c r="Q77" s="71"/>
      <c r="R77" s="466" t="s">
        <v>146</v>
      </c>
      <c r="S77" s="547" t="s">
        <v>459</v>
      </c>
    </row>
    <row r="78" spans="1:19" x14ac:dyDescent="0.25">
      <c r="A78" s="441"/>
      <c r="B78" s="477"/>
      <c r="C78" s="376"/>
      <c r="D78" s="386"/>
      <c r="E78" s="414"/>
      <c r="F78" s="373"/>
      <c r="G78" s="370"/>
      <c r="H78" s="47"/>
      <c r="I78" s="47"/>
      <c r="J78" s="50" t="s">
        <v>169</v>
      </c>
      <c r="K78" s="59"/>
      <c r="L78" s="109">
        <v>13</v>
      </c>
      <c r="M78" s="59"/>
      <c r="N78" s="59"/>
      <c r="O78" s="59"/>
      <c r="P78" s="111">
        <v>13</v>
      </c>
      <c r="Q78" s="72"/>
      <c r="R78" s="467"/>
      <c r="S78" s="548"/>
    </row>
    <row r="79" spans="1:19" x14ac:dyDescent="0.25">
      <c r="A79" s="441"/>
      <c r="B79" s="477"/>
      <c r="C79" s="376"/>
      <c r="D79" s="386"/>
      <c r="E79" s="414"/>
      <c r="F79" s="373"/>
      <c r="G79" s="370"/>
      <c r="H79" s="47"/>
      <c r="I79" s="47"/>
      <c r="J79" s="50" t="s">
        <v>171</v>
      </c>
      <c r="K79" s="59"/>
      <c r="L79" s="60">
        <v>1</v>
      </c>
      <c r="M79" s="59"/>
      <c r="N79" s="59"/>
      <c r="O79" s="59"/>
      <c r="P79" s="61">
        <f>P78/P77</f>
        <v>0.13</v>
      </c>
      <c r="Q79" s="72"/>
      <c r="R79" s="467"/>
      <c r="S79" s="548"/>
    </row>
    <row r="80" spans="1:19" x14ac:dyDescent="0.25">
      <c r="A80" s="441"/>
      <c r="B80" s="477"/>
      <c r="C80" s="376"/>
      <c r="D80" s="386"/>
      <c r="E80" s="414"/>
      <c r="F80" s="373"/>
      <c r="G80" s="370"/>
      <c r="H80" s="47"/>
      <c r="I80" s="47"/>
      <c r="J80" s="51" t="s">
        <v>170</v>
      </c>
      <c r="K80" s="59"/>
      <c r="L80" s="59"/>
      <c r="M80" s="114">
        <v>30</v>
      </c>
      <c r="N80" s="59"/>
      <c r="O80" s="59"/>
      <c r="P80" s="113">
        <v>43</v>
      </c>
      <c r="Q80" s="72"/>
      <c r="R80" s="467"/>
      <c r="S80" s="548"/>
    </row>
    <row r="81" spans="1:19" x14ac:dyDescent="0.25">
      <c r="A81" s="441"/>
      <c r="B81" s="477"/>
      <c r="C81" s="376"/>
      <c r="D81" s="386"/>
      <c r="E81" s="414"/>
      <c r="F81" s="373"/>
      <c r="G81" s="370"/>
      <c r="H81" s="47"/>
      <c r="I81" s="47"/>
      <c r="J81" s="182" t="s">
        <v>172</v>
      </c>
      <c r="K81" s="185"/>
      <c r="L81" s="185"/>
      <c r="M81" s="85">
        <v>1</v>
      </c>
      <c r="N81" s="185"/>
      <c r="O81" s="185"/>
      <c r="P81" s="86">
        <f>P80/P77</f>
        <v>0.43</v>
      </c>
      <c r="Q81" s="72"/>
      <c r="R81" s="467"/>
      <c r="S81" s="548"/>
    </row>
    <row r="82" spans="1:19" x14ac:dyDescent="0.25">
      <c r="A82" s="441"/>
      <c r="B82" s="477"/>
      <c r="C82" s="376"/>
      <c r="D82" s="386"/>
      <c r="E82" s="414"/>
      <c r="F82" s="373"/>
      <c r="G82" s="370"/>
      <c r="H82" s="151"/>
      <c r="I82" s="151"/>
      <c r="J82" s="183" t="s">
        <v>352</v>
      </c>
      <c r="K82" s="87"/>
      <c r="L82" s="87"/>
      <c r="M82" s="87"/>
      <c r="N82" s="186">
        <v>15</v>
      </c>
      <c r="O82" s="87"/>
      <c r="P82" s="204">
        <v>58</v>
      </c>
      <c r="Q82" s="192"/>
      <c r="R82" s="467"/>
      <c r="S82" s="548"/>
    </row>
    <row r="83" spans="1:19" x14ac:dyDescent="0.25">
      <c r="A83" s="441"/>
      <c r="B83" s="477"/>
      <c r="C83" s="376"/>
      <c r="D83" s="386"/>
      <c r="E83" s="414"/>
      <c r="F83" s="373"/>
      <c r="G83" s="370"/>
      <c r="H83" s="151"/>
      <c r="I83" s="151"/>
      <c r="J83" s="178" t="s">
        <v>286</v>
      </c>
      <c r="K83" s="87"/>
      <c r="L83" s="87"/>
      <c r="M83" s="87"/>
      <c r="N83" s="218">
        <v>0.75</v>
      </c>
      <c r="O83" s="87"/>
      <c r="P83" s="216">
        <v>0.57999999999999996</v>
      </c>
      <c r="Q83" s="192"/>
      <c r="R83" s="467"/>
      <c r="S83" s="548"/>
    </row>
    <row r="84" spans="1:19" x14ac:dyDescent="0.25">
      <c r="A84" s="441"/>
      <c r="B84" s="477"/>
      <c r="C84" s="376"/>
      <c r="D84" s="386"/>
      <c r="E84" s="414"/>
      <c r="F84" s="373"/>
      <c r="G84" s="370"/>
      <c r="H84" s="151"/>
      <c r="I84" s="151"/>
      <c r="J84" s="244" t="s">
        <v>353</v>
      </c>
      <c r="K84" s="87"/>
      <c r="L84" s="87"/>
      <c r="M84" s="87"/>
      <c r="N84" s="268"/>
      <c r="O84" s="246">
        <v>0</v>
      </c>
      <c r="P84" s="479">
        <v>58</v>
      </c>
      <c r="Q84" s="192"/>
      <c r="R84" s="467"/>
      <c r="S84" s="548"/>
    </row>
    <row r="85" spans="1:19" x14ac:dyDescent="0.25">
      <c r="A85" s="441"/>
      <c r="B85" s="477"/>
      <c r="C85" s="376"/>
      <c r="D85" s="386"/>
      <c r="E85" s="414"/>
      <c r="F85" s="373"/>
      <c r="G85" s="370"/>
      <c r="H85" s="151"/>
      <c r="I85" s="151"/>
      <c r="J85" s="244" t="s">
        <v>452</v>
      </c>
      <c r="K85" s="87"/>
      <c r="L85" s="87"/>
      <c r="M85" s="87"/>
      <c r="N85" s="268"/>
      <c r="O85" s="246">
        <v>0</v>
      </c>
      <c r="P85" s="479"/>
      <c r="Q85" s="192"/>
      <c r="R85" s="467"/>
      <c r="S85" s="548"/>
    </row>
    <row r="86" spans="1:19" ht="18" thickBot="1" x14ac:dyDescent="0.3">
      <c r="A86" s="441"/>
      <c r="B86" s="477"/>
      <c r="C86" s="376"/>
      <c r="D86" s="386"/>
      <c r="E86" s="414"/>
      <c r="F86" s="373"/>
      <c r="G86" s="371"/>
      <c r="H86" s="151"/>
      <c r="I86" s="151"/>
      <c r="J86" s="244" t="s">
        <v>351</v>
      </c>
      <c r="K86" s="87"/>
      <c r="L86" s="87"/>
      <c r="M86" s="87"/>
      <c r="N86" s="268"/>
      <c r="O86" s="246">
        <v>0</v>
      </c>
      <c r="P86" s="247">
        <v>0.57999999999999996</v>
      </c>
      <c r="Q86" s="192"/>
      <c r="R86" s="468"/>
      <c r="S86" s="549"/>
    </row>
    <row r="87" spans="1:19" ht="35.1" customHeight="1" x14ac:dyDescent="0.25">
      <c r="A87" s="441"/>
      <c r="B87" s="477"/>
      <c r="C87" s="376"/>
      <c r="D87" s="386"/>
      <c r="E87" s="414"/>
      <c r="F87" s="373"/>
      <c r="G87" s="369" t="s">
        <v>147</v>
      </c>
      <c r="H87" s="55" t="s">
        <v>95</v>
      </c>
      <c r="I87" s="55"/>
      <c r="J87" s="55" t="s">
        <v>87</v>
      </c>
      <c r="K87" s="100">
        <v>5</v>
      </c>
      <c r="L87" s="120" t="s">
        <v>380</v>
      </c>
      <c r="M87" s="55" t="s">
        <v>380</v>
      </c>
      <c r="N87" s="202">
        <v>5</v>
      </c>
      <c r="O87" s="120" t="s">
        <v>381</v>
      </c>
      <c r="P87" s="108" t="s">
        <v>382</v>
      </c>
      <c r="Q87" s="71"/>
      <c r="R87" s="466" t="s">
        <v>146</v>
      </c>
      <c r="S87" s="544" t="s">
        <v>391</v>
      </c>
    </row>
    <row r="88" spans="1:19" ht="18" customHeight="1" x14ac:dyDescent="0.25">
      <c r="A88" s="441"/>
      <c r="B88" s="477"/>
      <c r="C88" s="376"/>
      <c r="D88" s="386"/>
      <c r="E88" s="414"/>
      <c r="F88" s="373"/>
      <c r="G88" s="370"/>
      <c r="H88" s="47"/>
      <c r="I88" s="47"/>
      <c r="J88" s="50" t="s">
        <v>169</v>
      </c>
      <c r="K88" s="59"/>
      <c r="L88" s="60" t="s">
        <v>139</v>
      </c>
      <c r="M88" s="59"/>
      <c r="N88" s="59"/>
      <c r="O88" s="59"/>
      <c r="P88" s="61" t="s">
        <v>139</v>
      </c>
      <c r="Q88" s="72"/>
      <c r="R88" s="467"/>
      <c r="S88" s="545"/>
    </row>
    <row r="89" spans="1:19" x14ac:dyDescent="0.25">
      <c r="A89" s="441"/>
      <c r="B89" s="477"/>
      <c r="C89" s="376"/>
      <c r="D89" s="386"/>
      <c r="E89" s="414"/>
      <c r="F89" s="373"/>
      <c r="G89" s="370"/>
      <c r="H89" s="47"/>
      <c r="I89" s="47"/>
      <c r="J89" s="50" t="s">
        <v>171</v>
      </c>
      <c r="K89" s="59"/>
      <c r="L89" s="60" t="s">
        <v>139</v>
      </c>
      <c r="M89" s="59"/>
      <c r="N89" s="59"/>
      <c r="O89" s="59"/>
      <c r="P89" s="61" t="s">
        <v>139</v>
      </c>
      <c r="Q89" s="72"/>
      <c r="R89" s="467"/>
      <c r="S89" s="545"/>
    </row>
    <row r="90" spans="1:19" x14ac:dyDescent="0.25">
      <c r="A90" s="441"/>
      <c r="B90" s="477"/>
      <c r="C90" s="376"/>
      <c r="D90" s="386"/>
      <c r="E90" s="414"/>
      <c r="F90" s="373"/>
      <c r="G90" s="370"/>
      <c r="H90" s="47"/>
      <c r="I90" s="47"/>
      <c r="J90" s="51" t="s">
        <v>170</v>
      </c>
      <c r="K90" s="59"/>
      <c r="L90" s="59"/>
      <c r="M90" s="62" t="s">
        <v>139</v>
      </c>
      <c r="N90" s="59"/>
      <c r="O90" s="59"/>
      <c r="P90" s="63" t="s">
        <v>139</v>
      </c>
      <c r="Q90" s="72"/>
      <c r="R90" s="467"/>
      <c r="S90" s="545"/>
    </row>
    <row r="91" spans="1:19" x14ac:dyDescent="0.25">
      <c r="A91" s="441"/>
      <c r="B91" s="477"/>
      <c r="C91" s="376"/>
      <c r="D91" s="386"/>
      <c r="E91" s="414"/>
      <c r="F91" s="373"/>
      <c r="G91" s="370"/>
      <c r="H91" s="47"/>
      <c r="I91" s="47"/>
      <c r="J91" s="182" t="s">
        <v>172</v>
      </c>
      <c r="K91" s="185"/>
      <c r="L91" s="185"/>
      <c r="M91" s="85" t="s">
        <v>139</v>
      </c>
      <c r="N91" s="185"/>
      <c r="O91" s="185"/>
      <c r="P91" s="86" t="s">
        <v>139</v>
      </c>
      <c r="Q91" s="72"/>
      <c r="R91" s="467"/>
      <c r="S91" s="545"/>
    </row>
    <row r="92" spans="1:19" x14ac:dyDescent="0.25">
      <c r="A92" s="441"/>
      <c r="B92" s="477"/>
      <c r="C92" s="376"/>
      <c r="D92" s="386"/>
      <c r="E92" s="414"/>
      <c r="F92" s="373"/>
      <c r="G92" s="370"/>
      <c r="H92" s="151"/>
      <c r="I92" s="151"/>
      <c r="J92" s="183" t="s">
        <v>352</v>
      </c>
      <c r="K92" s="87"/>
      <c r="L92" s="87"/>
      <c r="M92" s="87"/>
      <c r="N92" s="186">
        <v>5</v>
      </c>
      <c r="O92" s="87"/>
      <c r="P92" s="204">
        <v>5</v>
      </c>
      <c r="Q92" s="192"/>
      <c r="R92" s="467"/>
      <c r="S92" s="545"/>
    </row>
    <row r="93" spans="1:19" x14ac:dyDescent="0.25">
      <c r="A93" s="441"/>
      <c r="B93" s="477"/>
      <c r="C93" s="376"/>
      <c r="D93" s="386"/>
      <c r="E93" s="414"/>
      <c r="F93" s="373"/>
      <c r="G93" s="370"/>
      <c r="H93" s="151"/>
      <c r="I93" s="151"/>
      <c r="J93" s="178" t="s">
        <v>286</v>
      </c>
      <c r="K93" s="87"/>
      <c r="L93" s="87"/>
      <c r="M93" s="87"/>
      <c r="N93" s="214">
        <v>1</v>
      </c>
      <c r="O93" s="87"/>
      <c r="P93" s="216">
        <v>0.5</v>
      </c>
      <c r="Q93" s="192"/>
      <c r="R93" s="467"/>
      <c r="S93" s="545"/>
    </row>
    <row r="94" spans="1:19" x14ac:dyDescent="0.25">
      <c r="A94" s="441"/>
      <c r="B94" s="477"/>
      <c r="C94" s="376"/>
      <c r="D94" s="386"/>
      <c r="E94" s="414"/>
      <c r="F94" s="373"/>
      <c r="G94" s="370"/>
      <c r="H94" s="151"/>
      <c r="I94" s="151"/>
      <c r="J94" s="244" t="s">
        <v>353</v>
      </c>
      <c r="K94" s="87"/>
      <c r="L94" s="87"/>
      <c r="M94" s="87"/>
      <c r="N94" s="257"/>
      <c r="O94" s="281">
        <v>0</v>
      </c>
      <c r="P94" s="479">
        <v>20</v>
      </c>
      <c r="Q94" s="192"/>
      <c r="R94" s="467"/>
      <c r="S94" s="545"/>
    </row>
    <row r="95" spans="1:19" x14ac:dyDescent="0.25">
      <c r="A95" s="441"/>
      <c r="B95" s="477"/>
      <c r="C95" s="376"/>
      <c r="D95" s="386"/>
      <c r="E95" s="414"/>
      <c r="F95" s="373"/>
      <c r="G95" s="370"/>
      <c r="H95" s="151"/>
      <c r="I95" s="151"/>
      <c r="J95" s="244" t="s">
        <v>452</v>
      </c>
      <c r="K95" s="87"/>
      <c r="L95" s="87"/>
      <c r="M95" s="87"/>
      <c r="N95" s="257"/>
      <c r="O95" s="281">
        <v>15</v>
      </c>
      <c r="P95" s="479"/>
      <c r="Q95" s="192"/>
      <c r="R95" s="467"/>
      <c r="S95" s="545"/>
    </row>
    <row r="96" spans="1:19" ht="18" thickBot="1" x14ac:dyDescent="0.3">
      <c r="A96" s="441"/>
      <c r="B96" s="477"/>
      <c r="C96" s="376"/>
      <c r="D96" s="386"/>
      <c r="E96" s="414"/>
      <c r="F96" s="373"/>
      <c r="G96" s="371"/>
      <c r="H96" s="151"/>
      <c r="I96" s="151"/>
      <c r="J96" s="244" t="s">
        <v>351</v>
      </c>
      <c r="K96" s="87"/>
      <c r="L96" s="87"/>
      <c r="M96" s="87"/>
      <c r="N96" s="257"/>
      <c r="O96" s="246">
        <v>1</v>
      </c>
      <c r="P96" s="247">
        <v>1</v>
      </c>
      <c r="Q96" s="192"/>
      <c r="R96" s="468"/>
      <c r="S96" s="546"/>
    </row>
    <row r="97" spans="1:19" ht="33" customHeight="1" x14ac:dyDescent="0.25">
      <c r="A97" s="441"/>
      <c r="B97" s="477"/>
      <c r="C97" s="376"/>
      <c r="D97" s="386"/>
      <c r="E97" s="414"/>
      <c r="F97" s="373"/>
      <c r="G97" s="369" t="s">
        <v>361</v>
      </c>
      <c r="H97" s="55" t="s">
        <v>96</v>
      </c>
      <c r="I97" s="55" t="s">
        <v>97</v>
      </c>
      <c r="J97" s="55" t="s">
        <v>91</v>
      </c>
      <c r="K97" s="66">
        <v>5</v>
      </c>
      <c r="L97" s="66" t="s">
        <v>380</v>
      </c>
      <c r="M97" s="66" t="s">
        <v>380</v>
      </c>
      <c r="N97" s="66">
        <v>10</v>
      </c>
      <c r="O97" s="66">
        <v>10</v>
      </c>
      <c r="P97" s="67" t="s">
        <v>362</v>
      </c>
      <c r="Q97" s="442"/>
      <c r="R97" s="466" t="s">
        <v>146</v>
      </c>
      <c r="S97" s="553" t="s">
        <v>391</v>
      </c>
    </row>
    <row r="98" spans="1:19" x14ac:dyDescent="0.25">
      <c r="A98" s="441"/>
      <c r="B98" s="477"/>
      <c r="C98" s="376"/>
      <c r="D98" s="386"/>
      <c r="E98" s="414"/>
      <c r="F98" s="373"/>
      <c r="G98" s="370"/>
      <c r="H98" s="47"/>
      <c r="I98" s="47"/>
      <c r="J98" s="50" t="s">
        <v>169</v>
      </c>
      <c r="K98" s="59"/>
      <c r="L98" s="60" t="s">
        <v>139</v>
      </c>
      <c r="M98" s="59"/>
      <c r="N98" s="59"/>
      <c r="O98" s="59"/>
      <c r="P98" s="61" t="s">
        <v>139</v>
      </c>
      <c r="Q98" s="442"/>
      <c r="R98" s="467"/>
      <c r="S98" s="554"/>
    </row>
    <row r="99" spans="1:19" x14ac:dyDescent="0.25">
      <c r="A99" s="441"/>
      <c r="B99" s="477"/>
      <c r="C99" s="376"/>
      <c r="D99" s="386"/>
      <c r="E99" s="414"/>
      <c r="F99" s="373"/>
      <c r="G99" s="370"/>
      <c r="H99" s="47"/>
      <c r="I99" s="47"/>
      <c r="J99" s="50" t="s">
        <v>171</v>
      </c>
      <c r="K99" s="59"/>
      <c r="L99" s="60" t="s">
        <v>139</v>
      </c>
      <c r="M99" s="59"/>
      <c r="N99" s="59"/>
      <c r="O99" s="59"/>
      <c r="P99" s="61" t="s">
        <v>139</v>
      </c>
      <c r="Q99" s="442"/>
      <c r="R99" s="467"/>
      <c r="S99" s="554"/>
    </row>
    <row r="100" spans="1:19" x14ac:dyDescent="0.25">
      <c r="A100" s="441"/>
      <c r="B100" s="477"/>
      <c r="C100" s="376"/>
      <c r="D100" s="386"/>
      <c r="E100" s="414"/>
      <c r="F100" s="373"/>
      <c r="G100" s="370"/>
      <c r="H100" s="47"/>
      <c r="I100" s="47"/>
      <c r="J100" s="51" t="s">
        <v>170</v>
      </c>
      <c r="K100" s="59"/>
      <c r="L100" s="59"/>
      <c r="M100" s="62" t="s">
        <v>139</v>
      </c>
      <c r="N100" s="59"/>
      <c r="O100" s="59"/>
      <c r="P100" s="63" t="s">
        <v>139</v>
      </c>
      <c r="Q100" s="442"/>
      <c r="R100" s="467"/>
      <c r="S100" s="554"/>
    </row>
    <row r="101" spans="1:19" x14ac:dyDescent="0.25">
      <c r="A101" s="441"/>
      <c r="B101" s="477"/>
      <c r="C101" s="376"/>
      <c r="D101" s="386"/>
      <c r="E101" s="414"/>
      <c r="F101" s="373"/>
      <c r="G101" s="370"/>
      <c r="H101" s="47"/>
      <c r="I101" s="47"/>
      <c r="J101" s="182" t="s">
        <v>172</v>
      </c>
      <c r="K101" s="185"/>
      <c r="L101" s="185"/>
      <c r="M101" s="85" t="s">
        <v>139</v>
      </c>
      <c r="N101" s="185"/>
      <c r="O101" s="185"/>
      <c r="P101" s="86" t="s">
        <v>139</v>
      </c>
      <c r="Q101" s="442"/>
      <c r="R101" s="467"/>
      <c r="S101" s="554"/>
    </row>
    <row r="102" spans="1:19" x14ac:dyDescent="0.25">
      <c r="A102" s="441"/>
      <c r="B102" s="477"/>
      <c r="C102" s="101"/>
      <c r="D102" s="152"/>
      <c r="E102" s="414"/>
      <c r="F102" s="373"/>
      <c r="G102" s="370"/>
      <c r="H102" s="151"/>
      <c r="I102" s="151"/>
      <c r="J102" s="183" t="s">
        <v>352</v>
      </c>
      <c r="K102" s="87"/>
      <c r="L102" s="87"/>
      <c r="M102" s="87"/>
      <c r="N102" s="186">
        <v>5</v>
      </c>
      <c r="O102" s="87"/>
      <c r="P102" s="204">
        <v>5</v>
      </c>
      <c r="Q102" s="156"/>
      <c r="R102" s="467"/>
      <c r="S102" s="554"/>
    </row>
    <row r="103" spans="1:19" ht="18" thickBot="1" x14ac:dyDescent="0.3">
      <c r="A103" s="441"/>
      <c r="B103" s="477"/>
      <c r="C103" s="101"/>
      <c r="D103" s="152"/>
      <c r="E103" s="414"/>
      <c r="F103" s="373"/>
      <c r="G103" s="370"/>
      <c r="H103" s="153"/>
      <c r="I103" s="153"/>
      <c r="J103" s="269" t="s">
        <v>286</v>
      </c>
      <c r="K103" s="184"/>
      <c r="L103" s="184"/>
      <c r="M103" s="184"/>
      <c r="N103" s="225">
        <v>0.5</v>
      </c>
      <c r="O103" s="184"/>
      <c r="P103" s="225">
        <v>0.25</v>
      </c>
      <c r="Q103" s="156"/>
      <c r="R103" s="467"/>
      <c r="S103" s="554"/>
    </row>
    <row r="104" spans="1:19" x14ac:dyDescent="0.25">
      <c r="A104" s="226"/>
      <c r="B104" s="477"/>
      <c r="C104" s="101"/>
      <c r="D104" s="152"/>
      <c r="E104" s="414"/>
      <c r="F104" s="373"/>
      <c r="G104" s="370"/>
      <c r="H104" s="151"/>
      <c r="I104" s="151"/>
      <c r="J104" s="244" t="s">
        <v>353</v>
      </c>
      <c r="K104" s="87"/>
      <c r="L104" s="87"/>
      <c r="M104" s="87"/>
      <c r="N104" s="268"/>
      <c r="O104" s="281">
        <v>2</v>
      </c>
      <c r="P104" s="479">
        <v>10</v>
      </c>
      <c r="Q104" s="156"/>
      <c r="R104" s="467"/>
      <c r="S104" s="554"/>
    </row>
    <row r="105" spans="1:19" x14ac:dyDescent="0.25">
      <c r="A105" s="226"/>
      <c r="B105" s="477"/>
      <c r="C105" s="101"/>
      <c r="D105" s="152"/>
      <c r="E105" s="414"/>
      <c r="F105" s="373"/>
      <c r="G105" s="370"/>
      <c r="H105" s="151"/>
      <c r="I105" s="151"/>
      <c r="J105" s="244" t="s">
        <v>452</v>
      </c>
      <c r="K105" s="87"/>
      <c r="L105" s="87"/>
      <c r="M105" s="87"/>
      <c r="N105" s="268"/>
      <c r="O105" s="281">
        <v>5</v>
      </c>
      <c r="P105" s="479"/>
      <c r="Q105" s="156"/>
      <c r="R105" s="467"/>
      <c r="S105" s="554"/>
    </row>
    <row r="106" spans="1:19" ht="18" thickBot="1" x14ac:dyDescent="0.3">
      <c r="A106" s="226"/>
      <c r="B106" s="478"/>
      <c r="C106" s="101"/>
      <c r="D106" s="152"/>
      <c r="E106" s="415"/>
      <c r="F106" s="374"/>
      <c r="G106" s="371"/>
      <c r="H106" s="151"/>
      <c r="I106" s="151"/>
      <c r="J106" s="249" t="s">
        <v>351</v>
      </c>
      <c r="K106" s="87"/>
      <c r="L106" s="91"/>
      <c r="M106" s="87"/>
      <c r="N106" s="268"/>
      <c r="O106" s="283">
        <v>0.5</v>
      </c>
      <c r="P106" s="251">
        <v>0.5</v>
      </c>
      <c r="Q106" s="156"/>
      <c r="R106" s="468"/>
      <c r="S106" s="555"/>
    </row>
    <row r="107" spans="1:19" ht="36" customHeight="1" x14ac:dyDescent="0.25">
      <c r="A107" s="441" t="s">
        <v>82</v>
      </c>
      <c r="B107" s="466" t="s">
        <v>149</v>
      </c>
      <c r="C107" s="376" t="s">
        <v>99</v>
      </c>
      <c r="D107" s="386" t="s">
        <v>100</v>
      </c>
      <c r="E107" s="413" t="s">
        <v>189</v>
      </c>
      <c r="F107" s="372" t="s">
        <v>182</v>
      </c>
      <c r="G107" s="407" t="s">
        <v>64</v>
      </c>
      <c r="H107" s="47" t="s">
        <v>101</v>
      </c>
      <c r="I107" s="47" t="s">
        <v>102</v>
      </c>
      <c r="J107" s="47" t="s">
        <v>91</v>
      </c>
      <c r="K107" s="270">
        <v>0.88</v>
      </c>
      <c r="L107" s="48">
        <v>0.89</v>
      </c>
      <c r="M107" s="69" t="s">
        <v>379</v>
      </c>
      <c r="N107" s="69" t="s">
        <v>378</v>
      </c>
      <c r="O107" s="48" t="s">
        <v>378</v>
      </c>
      <c r="P107" s="73">
        <v>0.9</v>
      </c>
      <c r="Q107" s="74"/>
      <c r="R107" s="460" t="s">
        <v>94</v>
      </c>
      <c r="S107" s="550" t="s">
        <v>375</v>
      </c>
    </row>
    <row r="108" spans="1:19" x14ac:dyDescent="0.25">
      <c r="A108" s="441"/>
      <c r="B108" s="467"/>
      <c r="C108" s="376"/>
      <c r="D108" s="386"/>
      <c r="E108" s="414"/>
      <c r="F108" s="373"/>
      <c r="G108" s="408"/>
      <c r="H108" s="47"/>
      <c r="I108" s="47"/>
      <c r="J108" s="50" t="s">
        <v>169</v>
      </c>
      <c r="K108" s="59"/>
      <c r="L108" s="109">
        <v>0.89</v>
      </c>
      <c r="M108" s="59"/>
      <c r="N108" s="59"/>
      <c r="O108" s="59"/>
      <c r="P108" s="61"/>
      <c r="Q108" s="74"/>
      <c r="R108" s="461"/>
      <c r="S108" s="551"/>
    </row>
    <row r="109" spans="1:19" x14ac:dyDescent="0.25">
      <c r="A109" s="441"/>
      <c r="B109" s="467"/>
      <c r="C109" s="376"/>
      <c r="D109" s="386"/>
      <c r="E109" s="414"/>
      <c r="F109" s="373"/>
      <c r="G109" s="408"/>
      <c r="H109" s="47"/>
      <c r="I109" s="47"/>
      <c r="J109" s="50" t="s">
        <v>171</v>
      </c>
      <c r="K109" s="59"/>
      <c r="L109" s="60">
        <v>1</v>
      </c>
      <c r="M109" s="59"/>
      <c r="N109" s="59"/>
      <c r="O109" s="59"/>
      <c r="P109" s="61"/>
      <c r="Q109" s="74"/>
      <c r="R109" s="461"/>
      <c r="S109" s="551"/>
    </row>
    <row r="110" spans="1:19" x14ac:dyDescent="0.25">
      <c r="A110" s="441"/>
      <c r="B110" s="467"/>
      <c r="C110" s="376"/>
      <c r="D110" s="386"/>
      <c r="E110" s="414"/>
      <c r="F110" s="373"/>
      <c r="G110" s="408"/>
      <c r="H110" s="47"/>
      <c r="I110" s="47"/>
      <c r="J110" s="51" t="s">
        <v>170</v>
      </c>
      <c r="K110" s="59"/>
      <c r="L110" s="59"/>
      <c r="M110" s="114">
        <v>0.91</v>
      </c>
      <c r="N110" s="59"/>
      <c r="O110" s="59"/>
      <c r="P110" s="63"/>
      <c r="Q110" s="74"/>
      <c r="R110" s="461"/>
      <c r="S110" s="551"/>
    </row>
    <row r="111" spans="1:19" x14ac:dyDescent="0.25">
      <c r="A111" s="441"/>
      <c r="B111" s="467"/>
      <c r="C111" s="376"/>
      <c r="D111" s="386"/>
      <c r="E111" s="414"/>
      <c r="F111" s="373"/>
      <c r="G111" s="408"/>
      <c r="H111" s="47"/>
      <c r="I111" s="47"/>
      <c r="J111" s="182" t="s">
        <v>172</v>
      </c>
      <c r="K111" s="185"/>
      <c r="L111" s="185"/>
      <c r="M111" s="85">
        <f>0.91/0.89</f>
        <v>1.0224719101123596</v>
      </c>
      <c r="N111" s="185"/>
      <c r="O111" s="185"/>
      <c r="P111" s="86"/>
      <c r="Q111" s="74"/>
      <c r="R111" s="461"/>
      <c r="S111" s="551"/>
    </row>
    <row r="112" spans="1:19" x14ac:dyDescent="0.25">
      <c r="A112" s="441"/>
      <c r="B112" s="467"/>
      <c r="C112" s="376"/>
      <c r="D112" s="386"/>
      <c r="E112" s="414"/>
      <c r="F112" s="373"/>
      <c r="G112" s="408"/>
      <c r="H112" s="151"/>
      <c r="I112" s="151"/>
      <c r="J112" s="183" t="s">
        <v>365</v>
      </c>
      <c r="K112" s="87"/>
      <c r="L112" s="87"/>
      <c r="M112" s="87"/>
      <c r="N112" s="191">
        <v>9.1999999999999998E-3</v>
      </c>
      <c r="O112" s="87"/>
      <c r="P112" s="198">
        <v>9.1999999999999998E-3</v>
      </c>
      <c r="Q112" s="74"/>
      <c r="R112" s="461"/>
      <c r="S112" s="551"/>
    </row>
    <row r="113" spans="1:19" x14ac:dyDescent="0.25">
      <c r="A113" s="441"/>
      <c r="B113" s="467"/>
      <c r="C113" s="376"/>
      <c r="D113" s="386"/>
      <c r="E113" s="414"/>
      <c r="F113" s="373"/>
      <c r="G113" s="408"/>
      <c r="H113" s="151"/>
      <c r="I113" s="151"/>
      <c r="J113" s="178" t="s">
        <v>286</v>
      </c>
      <c r="K113" s="87"/>
      <c r="L113" s="87"/>
      <c r="M113" s="87"/>
      <c r="N113" s="214">
        <v>1</v>
      </c>
      <c r="O113" s="87"/>
      <c r="P113" s="216">
        <v>1</v>
      </c>
      <c r="Q113" s="74"/>
      <c r="R113" s="461"/>
      <c r="S113" s="551"/>
    </row>
    <row r="114" spans="1:19" x14ac:dyDescent="0.25">
      <c r="A114" s="441"/>
      <c r="B114" s="467"/>
      <c r="C114" s="376"/>
      <c r="D114" s="386"/>
      <c r="E114" s="414"/>
      <c r="F114" s="373"/>
      <c r="G114" s="408"/>
      <c r="H114" s="151"/>
      <c r="I114" s="151"/>
      <c r="J114" s="244" t="s">
        <v>353</v>
      </c>
      <c r="K114" s="87"/>
      <c r="L114" s="87"/>
      <c r="M114" s="87"/>
      <c r="N114" s="257"/>
      <c r="O114" s="258">
        <v>0</v>
      </c>
      <c r="P114" s="417" t="s">
        <v>374</v>
      </c>
      <c r="Q114" s="74"/>
      <c r="R114" s="461"/>
      <c r="S114" s="551"/>
    </row>
    <row r="115" spans="1:19" x14ac:dyDescent="0.25">
      <c r="A115" s="441"/>
      <c r="B115" s="467"/>
      <c r="C115" s="376"/>
      <c r="D115" s="386"/>
      <c r="E115" s="414"/>
      <c r="F115" s="373"/>
      <c r="G115" s="408"/>
      <c r="H115" s="151"/>
      <c r="I115" s="151"/>
      <c r="J115" s="244" t="s">
        <v>452</v>
      </c>
      <c r="K115" s="87"/>
      <c r="L115" s="87"/>
      <c r="M115" s="87"/>
      <c r="N115" s="257"/>
      <c r="O115" s="258">
        <v>0</v>
      </c>
      <c r="P115" s="417"/>
      <c r="Q115" s="74"/>
      <c r="R115" s="461"/>
      <c r="S115" s="551"/>
    </row>
    <row r="116" spans="1:19" ht="18" thickBot="1" x14ac:dyDescent="0.3">
      <c r="A116" s="441"/>
      <c r="B116" s="467"/>
      <c r="C116" s="376"/>
      <c r="D116" s="386"/>
      <c r="E116" s="414"/>
      <c r="F116" s="373"/>
      <c r="G116" s="409"/>
      <c r="H116" s="151"/>
      <c r="I116" s="151"/>
      <c r="J116" s="249" t="s">
        <v>351</v>
      </c>
      <c r="K116" s="87"/>
      <c r="L116" s="87"/>
      <c r="M116" s="87"/>
      <c r="N116" s="257"/>
      <c r="O116" s="258">
        <v>0</v>
      </c>
      <c r="P116" s="247">
        <v>1</v>
      </c>
      <c r="Q116" s="74"/>
      <c r="R116" s="462"/>
      <c r="S116" s="552"/>
    </row>
    <row r="117" spans="1:19" ht="20.25" customHeight="1" x14ac:dyDescent="0.25">
      <c r="A117" s="441"/>
      <c r="B117" s="467"/>
      <c r="C117" s="376"/>
      <c r="D117" s="386"/>
      <c r="E117" s="414"/>
      <c r="F117" s="373"/>
      <c r="G117" s="480" t="s">
        <v>343</v>
      </c>
      <c r="H117" s="55" t="s">
        <v>103</v>
      </c>
      <c r="I117" s="55" t="s">
        <v>104</v>
      </c>
      <c r="J117" s="55" t="s">
        <v>91</v>
      </c>
      <c r="K117" s="66">
        <v>28998</v>
      </c>
      <c r="L117" s="70">
        <v>12000</v>
      </c>
      <c r="M117" s="70">
        <v>13000</v>
      </c>
      <c r="N117" s="70">
        <v>14500</v>
      </c>
      <c r="O117" s="70">
        <v>15500</v>
      </c>
      <c r="P117" s="67">
        <v>55000</v>
      </c>
      <c r="Q117" s="458" t="s">
        <v>105</v>
      </c>
      <c r="R117" s="460" t="s">
        <v>94</v>
      </c>
      <c r="S117" s="553" t="s">
        <v>391</v>
      </c>
    </row>
    <row r="118" spans="1:19" x14ac:dyDescent="0.25">
      <c r="A118" s="441"/>
      <c r="B118" s="467"/>
      <c r="C118" s="376"/>
      <c r="D118" s="386"/>
      <c r="E118" s="414"/>
      <c r="F118" s="373"/>
      <c r="G118" s="481"/>
      <c r="H118" s="49"/>
      <c r="I118" s="49"/>
      <c r="J118" s="50" t="s">
        <v>169</v>
      </c>
      <c r="K118" s="59"/>
      <c r="L118" s="109">
        <v>12388</v>
      </c>
      <c r="M118" s="59"/>
      <c r="N118" s="59"/>
      <c r="O118" s="59"/>
      <c r="P118" s="111">
        <v>12388</v>
      </c>
      <c r="Q118" s="458"/>
      <c r="R118" s="461"/>
      <c r="S118" s="554"/>
    </row>
    <row r="119" spans="1:19" x14ac:dyDescent="0.25">
      <c r="A119" s="441"/>
      <c r="B119" s="467"/>
      <c r="C119" s="376"/>
      <c r="D119" s="386"/>
      <c r="E119" s="414"/>
      <c r="F119" s="373"/>
      <c r="G119" s="481"/>
      <c r="H119" s="49"/>
      <c r="I119" s="49"/>
      <c r="J119" s="50" t="s">
        <v>171</v>
      </c>
      <c r="K119" s="59"/>
      <c r="L119" s="60">
        <f>L118/L117</f>
        <v>1.0323333333333333</v>
      </c>
      <c r="M119" s="59"/>
      <c r="N119" s="59"/>
      <c r="O119" s="59"/>
      <c r="P119" s="61">
        <f>P118/P117</f>
        <v>0.22523636363636362</v>
      </c>
      <c r="Q119" s="458"/>
      <c r="R119" s="461"/>
      <c r="S119" s="554"/>
    </row>
    <row r="120" spans="1:19" x14ac:dyDescent="0.25">
      <c r="A120" s="441"/>
      <c r="B120" s="467"/>
      <c r="C120" s="376"/>
      <c r="D120" s="386"/>
      <c r="E120" s="414"/>
      <c r="F120" s="373"/>
      <c r="G120" s="481"/>
      <c r="H120" s="49"/>
      <c r="I120" s="49"/>
      <c r="J120" s="51" t="s">
        <v>170</v>
      </c>
      <c r="K120" s="59"/>
      <c r="L120" s="59"/>
      <c r="M120" s="137">
        <v>15045</v>
      </c>
      <c r="N120" s="59"/>
      <c r="O120" s="59"/>
      <c r="P120" s="113">
        <v>27433</v>
      </c>
      <c r="Q120" s="458"/>
      <c r="R120" s="461"/>
      <c r="S120" s="554"/>
    </row>
    <row r="121" spans="1:19" ht="30.75" customHeight="1" x14ac:dyDescent="0.25">
      <c r="A121" s="441"/>
      <c r="B121" s="467"/>
      <c r="C121" s="376"/>
      <c r="D121" s="386"/>
      <c r="E121" s="414"/>
      <c r="F121" s="373"/>
      <c r="G121" s="481"/>
      <c r="H121" s="49"/>
      <c r="I121" s="49"/>
      <c r="J121" s="182" t="s">
        <v>172</v>
      </c>
      <c r="K121" s="185"/>
      <c r="L121" s="185"/>
      <c r="M121" s="85">
        <f>M120/M117</f>
        <v>1.1573076923076924</v>
      </c>
      <c r="N121" s="185"/>
      <c r="O121" s="185"/>
      <c r="P121" s="86">
        <f>P120/P117</f>
        <v>0.49878181818181816</v>
      </c>
      <c r="Q121" s="458"/>
      <c r="R121" s="461"/>
      <c r="S121" s="554"/>
    </row>
    <row r="122" spans="1:19" ht="30.75" customHeight="1" x14ac:dyDescent="0.25">
      <c r="A122" s="441"/>
      <c r="B122" s="467"/>
      <c r="C122" s="376"/>
      <c r="D122" s="386"/>
      <c r="E122" s="414"/>
      <c r="F122" s="373"/>
      <c r="G122" s="481"/>
      <c r="H122" s="151"/>
      <c r="I122" s="151"/>
      <c r="J122" s="183" t="s">
        <v>352</v>
      </c>
      <c r="K122" s="87"/>
      <c r="L122" s="87"/>
      <c r="M122" s="87"/>
      <c r="N122" s="186">
        <v>15646</v>
      </c>
      <c r="O122" s="87"/>
      <c r="P122" s="204">
        <v>43079</v>
      </c>
      <c r="Q122" s="458"/>
      <c r="R122" s="461"/>
      <c r="S122" s="554"/>
    </row>
    <row r="123" spans="1:19" ht="30.75" customHeight="1" x14ac:dyDescent="0.25">
      <c r="A123" s="441"/>
      <c r="B123" s="467"/>
      <c r="C123" s="376"/>
      <c r="D123" s="386"/>
      <c r="E123" s="414"/>
      <c r="F123" s="373"/>
      <c r="G123" s="481"/>
      <c r="H123" s="151"/>
      <c r="I123" s="151"/>
      <c r="J123" s="178" t="s">
        <v>286</v>
      </c>
      <c r="K123" s="87"/>
      <c r="L123" s="87"/>
      <c r="M123" s="87"/>
      <c r="N123" s="214">
        <v>1</v>
      </c>
      <c r="O123" s="87"/>
      <c r="P123" s="189">
        <v>0.7833</v>
      </c>
      <c r="Q123" s="458"/>
      <c r="R123" s="461"/>
      <c r="S123" s="554"/>
    </row>
    <row r="124" spans="1:19" ht="30.75" customHeight="1" x14ac:dyDescent="0.25">
      <c r="A124" s="441"/>
      <c r="B124" s="467"/>
      <c r="C124" s="376"/>
      <c r="D124" s="386"/>
      <c r="E124" s="414"/>
      <c r="F124" s="373"/>
      <c r="G124" s="481"/>
      <c r="H124" s="151"/>
      <c r="I124" s="151"/>
      <c r="J124" s="244" t="s">
        <v>353</v>
      </c>
      <c r="K124" s="87"/>
      <c r="L124" s="87"/>
      <c r="M124" s="87"/>
      <c r="N124" s="257"/>
      <c r="O124" s="280">
        <v>3453</v>
      </c>
      <c r="P124" s="479">
        <v>49853</v>
      </c>
      <c r="Q124" s="458"/>
      <c r="R124" s="461"/>
      <c r="S124" s="554"/>
    </row>
    <row r="125" spans="1:19" ht="30.75" customHeight="1" x14ac:dyDescent="0.25">
      <c r="A125" s="441"/>
      <c r="B125" s="467"/>
      <c r="C125" s="376"/>
      <c r="D125" s="386"/>
      <c r="E125" s="414"/>
      <c r="F125" s="373"/>
      <c r="G125" s="481"/>
      <c r="H125" s="151"/>
      <c r="I125" s="151"/>
      <c r="J125" s="244" t="s">
        <v>452</v>
      </c>
      <c r="K125" s="87"/>
      <c r="L125" s="87"/>
      <c r="M125" s="87"/>
      <c r="N125" s="257"/>
      <c r="O125" s="280">
        <v>6774</v>
      </c>
      <c r="P125" s="479"/>
      <c r="Q125" s="458"/>
      <c r="R125" s="461"/>
      <c r="S125" s="554"/>
    </row>
    <row r="126" spans="1:19" ht="30.75" customHeight="1" thickBot="1" x14ac:dyDescent="0.3">
      <c r="A126" s="441"/>
      <c r="B126" s="467"/>
      <c r="C126" s="376"/>
      <c r="D126" s="386"/>
      <c r="E126" s="414"/>
      <c r="F126" s="373"/>
      <c r="G126" s="482"/>
      <c r="H126" s="151"/>
      <c r="I126" s="151"/>
      <c r="J126" s="249" t="s">
        <v>351</v>
      </c>
      <c r="K126" s="87"/>
      <c r="L126" s="87"/>
      <c r="M126" s="87"/>
      <c r="N126" s="257"/>
      <c r="O126" s="258">
        <v>0.437</v>
      </c>
      <c r="P126" s="245">
        <v>0.90600000000000003</v>
      </c>
      <c r="Q126" s="458"/>
      <c r="R126" s="462"/>
      <c r="S126" s="555"/>
    </row>
    <row r="127" spans="1:19" ht="26.25" customHeight="1" x14ac:dyDescent="0.25">
      <c r="A127" s="441"/>
      <c r="B127" s="467"/>
      <c r="C127" s="376"/>
      <c r="D127" s="386"/>
      <c r="E127" s="414"/>
      <c r="F127" s="373"/>
      <c r="G127" s="369" t="s">
        <v>63</v>
      </c>
      <c r="H127" s="55" t="s">
        <v>106</v>
      </c>
      <c r="I127" s="55" t="s">
        <v>62</v>
      </c>
      <c r="J127" s="55" t="s">
        <v>91</v>
      </c>
      <c r="K127" s="66">
        <v>1200</v>
      </c>
      <c r="L127" s="66">
        <v>216</v>
      </c>
      <c r="M127" s="66">
        <v>317</v>
      </c>
      <c r="N127" s="66">
        <v>179</v>
      </c>
      <c r="O127" s="66">
        <v>179</v>
      </c>
      <c r="P127" s="68">
        <v>891</v>
      </c>
      <c r="Q127" s="458"/>
      <c r="R127" s="460" t="s">
        <v>94</v>
      </c>
      <c r="S127" s="544" t="s">
        <v>391</v>
      </c>
    </row>
    <row r="128" spans="1:19" x14ac:dyDescent="0.25">
      <c r="A128" s="441"/>
      <c r="B128" s="467"/>
      <c r="C128" s="376"/>
      <c r="D128" s="386"/>
      <c r="E128" s="414"/>
      <c r="F128" s="373"/>
      <c r="G128" s="370"/>
      <c r="H128" s="49"/>
      <c r="I128" s="49"/>
      <c r="J128" s="50" t="s">
        <v>169</v>
      </c>
      <c r="K128" s="59"/>
      <c r="L128" s="109">
        <v>217</v>
      </c>
      <c r="M128" s="59"/>
      <c r="N128" s="59"/>
      <c r="O128" s="59"/>
      <c r="P128" s="111">
        <v>217</v>
      </c>
      <c r="Q128" s="458"/>
      <c r="R128" s="461"/>
      <c r="S128" s="545"/>
    </row>
    <row r="129" spans="1:19" x14ac:dyDescent="0.25">
      <c r="A129" s="441"/>
      <c r="B129" s="467"/>
      <c r="C129" s="376"/>
      <c r="D129" s="386"/>
      <c r="E129" s="414"/>
      <c r="F129" s="373"/>
      <c r="G129" s="370"/>
      <c r="H129" s="49"/>
      <c r="I129" s="49"/>
      <c r="J129" s="50" t="s">
        <v>171</v>
      </c>
      <c r="K129" s="59"/>
      <c r="L129" s="60">
        <f>L128/L127</f>
        <v>1.0046296296296295</v>
      </c>
      <c r="M129" s="59"/>
      <c r="N129" s="59"/>
      <c r="O129" s="59"/>
      <c r="P129" s="61">
        <f>P128/P127</f>
        <v>0.24354657687991021</v>
      </c>
      <c r="Q129" s="458"/>
      <c r="R129" s="461"/>
      <c r="S129" s="545"/>
    </row>
    <row r="130" spans="1:19" x14ac:dyDescent="0.25">
      <c r="A130" s="441"/>
      <c r="B130" s="467"/>
      <c r="C130" s="376"/>
      <c r="D130" s="386"/>
      <c r="E130" s="414"/>
      <c r="F130" s="373"/>
      <c r="G130" s="370"/>
      <c r="H130" s="49"/>
      <c r="I130" s="49"/>
      <c r="J130" s="51" t="s">
        <v>170</v>
      </c>
      <c r="K130" s="59"/>
      <c r="L130" s="59"/>
      <c r="M130" s="114">
        <v>207</v>
      </c>
      <c r="N130" s="59"/>
      <c r="O130" s="59"/>
      <c r="P130" s="113">
        <v>424</v>
      </c>
      <c r="Q130" s="458"/>
      <c r="R130" s="461"/>
      <c r="S130" s="545"/>
    </row>
    <row r="131" spans="1:19" x14ac:dyDescent="0.25">
      <c r="A131" s="441"/>
      <c r="B131" s="467"/>
      <c r="C131" s="376"/>
      <c r="D131" s="386"/>
      <c r="E131" s="414"/>
      <c r="F131" s="373"/>
      <c r="G131" s="370"/>
      <c r="H131" s="49"/>
      <c r="I131" s="49"/>
      <c r="J131" s="182" t="s">
        <v>172</v>
      </c>
      <c r="K131" s="185"/>
      <c r="L131" s="185"/>
      <c r="M131" s="85">
        <f>M130/M127</f>
        <v>0.65299684542586756</v>
      </c>
      <c r="N131" s="185"/>
      <c r="O131" s="185"/>
      <c r="P131" s="86">
        <f>P130/P127</f>
        <v>0.47586980920314254</v>
      </c>
      <c r="Q131" s="458"/>
      <c r="R131" s="461"/>
      <c r="S131" s="545"/>
    </row>
    <row r="132" spans="1:19" x14ac:dyDescent="0.25">
      <c r="A132" s="441"/>
      <c r="B132" s="467"/>
      <c r="C132" s="376"/>
      <c r="D132" s="386"/>
      <c r="E132" s="414"/>
      <c r="F132" s="373"/>
      <c r="G132" s="370"/>
      <c r="H132" s="151"/>
      <c r="I132" s="151"/>
      <c r="J132" s="183" t="s">
        <v>352</v>
      </c>
      <c r="K132" s="87"/>
      <c r="L132" s="87"/>
      <c r="M132" s="87"/>
      <c r="N132" s="186">
        <v>182</v>
      </c>
      <c r="O132" s="87"/>
      <c r="P132" s="204">
        <v>606</v>
      </c>
      <c r="Q132" s="458"/>
      <c r="R132" s="461"/>
      <c r="S132" s="545"/>
    </row>
    <row r="133" spans="1:19" x14ac:dyDescent="0.25">
      <c r="A133" s="441"/>
      <c r="B133" s="467"/>
      <c r="C133" s="376"/>
      <c r="D133" s="386"/>
      <c r="E133" s="414"/>
      <c r="F133" s="373"/>
      <c r="G133" s="370"/>
      <c r="H133" s="151"/>
      <c r="I133" s="151"/>
      <c r="J133" s="178" t="s">
        <v>286</v>
      </c>
      <c r="K133" s="87"/>
      <c r="L133" s="87"/>
      <c r="M133" s="87"/>
      <c r="N133" s="214">
        <v>1</v>
      </c>
      <c r="O133" s="87"/>
      <c r="P133" s="189">
        <v>0.68010000000000004</v>
      </c>
      <c r="Q133" s="458"/>
      <c r="R133" s="461"/>
      <c r="S133" s="545"/>
    </row>
    <row r="134" spans="1:19" x14ac:dyDescent="0.25">
      <c r="A134" s="441"/>
      <c r="B134" s="467"/>
      <c r="C134" s="376"/>
      <c r="D134" s="386"/>
      <c r="E134" s="414"/>
      <c r="F134" s="373"/>
      <c r="G134" s="370"/>
      <c r="H134" s="151"/>
      <c r="I134" s="151"/>
      <c r="J134" s="244" t="s">
        <v>353</v>
      </c>
      <c r="K134" s="87"/>
      <c r="L134" s="87"/>
      <c r="M134" s="87"/>
      <c r="N134" s="257"/>
      <c r="O134" s="281">
        <v>6</v>
      </c>
      <c r="P134" s="479">
        <v>701</v>
      </c>
      <c r="Q134" s="458"/>
      <c r="R134" s="461"/>
      <c r="S134" s="545"/>
    </row>
    <row r="135" spans="1:19" x14ac:dyDescent="0.25">
      <c r="A135" s="441"/>
      <c r="B135" s="467"/>
      <c r="C135" s="376"/>
      <c r="D135" s="386"/>
      <c r="E135" s="414"/>
      <c r="F135" s="373"/>
      <c r="G135" s="370"/>
      <c r="H135" s="151"/>
      <c r="I135" s="151"/>
      <c r="J135" s="244" t="s">
        <v>452</v>
      </c>
      <c r="K135" s="87"/>
      <c r="L135" s="87"/>
      <c r="M135" s="87"/>
      <c r="N135" s="257"/>
      <c r="O135" s="281">
        <v>95</v>
      </c>
      <c r="P135" s="479"/>
      <c r="Q135" s="458"/>
      <c r="R135" s="461"/>
      <c r="S135" s="545"/>
    </row>
    <row r="136" spans="1:19" ht="18" thickBot="1" x14ac:dyDescent="0.3">
      <c r="A136" s="441"/>
      <c r="B136" s="467"/>
      <c r="C136" s="376"/>
      <c r="D136" s="386"/>
      <c r="E136" s="414"/>
      <c r="F136" s="373"/>
      <c r="G136" s="371"/>
      <c r="H136" s="151"/>
      <c r="I136" s="151"/>
      <c r="J136" s="249" t="s">
        <v>351</v>
      </c>
      <c r="K136" s="87"/>
      <c r="L136" s="87"/>
      <c r="M136" s="87"/>
      <c r="N136" s="257"/>
      <c r="O136" s="258">
        <f>O135/O127</f>
        <v>0.53072625698324027</v>
      </c>
      <c r="P136" s="266">
        <f>P134/P127</f>
        <v>0.78675645342312006</v>
      </c>
      <c r="Q136" s="458"/>
      <c r="R136" s="462"/>
      <c r="S136" s="546"/>
    </row>
    <row r="137" spans="1:19" ht="32.25" customHeight="1" x14ac:dyDescent="0.25">
      <c r="A137" s="441"/>
      <c r="B137" s="467"/>
      <c r="C137" s="376"/>
      <c r="D137" s="386"/>
      <c r="E137" s="414"/>
      <c r="F137" s="373"/>
      <c r="G137" s="474" t="s">
        <v>359</v>
      </c>
      <c r="H137" s="55" t="s">
        <v>107</v>
      </c>
      <c r="I137" s="55" t="s">
        <v>108</v>
      </c>
      <c r="J137" s="55" t="s">
        <v>91</v>
      </c>
      <c r="K137" s="66">
        <v>0</v>
      </c>
      <c r="L137" s="70" t="s">
        <v>139</v>
      </c>
      <c r="M137" s="70">
        <v>3</v>
      </c>
      <c r="N137" s="70">
        <v>3</v>
      </c>
      <c r="O137" s="70">
        <v>3</v>
      </c>
      <c r="P137" s="68">
        <v>9</v>
      </c>
      <c r="Q137" s="458"/>
      <c r="R137" s="460" t="s">
        <v>146</v>
      </c>
      <c r="S137" s="550" t="s">
        <v>375</v>
      </c>
    </row>
    <row r="138" spans="1:19" ht="26.25" customHeight="1" x14ac:dyDescent="0.25">
      <c r="A138" s="441"/>
      <c r="B138" s="467"/>
      <c r="C138" s="376"/>
      <c r="D138" s="386"/>
      <c r="E138" s="414"/>
      <c r="F138" s="373"/>
      <c r="G138" s="475"/>
      <c r="H138" s="49"/>
      <c r="I138" s="49"/>
      <c r="J138" s="50" t="s">
        <v>169</v>
      </c>
      <c r="K138" s="59"/>
      <c r="L138" s="60" t="s">
        <v>139</v>
      </c>
      <c r="M138" s="59"/>
      <c r="N138" s="59"/>
      <c r="O138" s="59"/>
      <c r="P138" s="61" t="s">
        <v>139</v>
      </c>
      <c r="Q138" s="458"/>
      <c r="R138" s="461"/>
      <c r="S138" s="551"/>
    </row>
    <row r="139" spans="1:19" ht="30" customHeight="1" x14ac:dyDescent="0.25">
      <c r="A139" s="441"/>
      <c r="B139" s="467"/>
      <c r="C139" s="376"/>
      <c r="D139" s="386"/>
      <c r="E139" s="414"/>
      <c r="F139" s="373"/>
      <c r="G139" s="475"/>
      <c r="H139" s="49"/>
      <c r="I139" s="49"/>
      <c r="J139" s="50" t="s">
        <v>171</v>
      </c>
      <c r="K139" s="59"/>
      <c r="L139" s="60" t="s">
        <v>139</v>
      </c>
      <c r="M139" s="59"/>
      <c r="N139" s="59"/>
      <c r="O139" s="59"/>
      <c r="P139" s="61" t="s">
        <v>139</v>
      </c>
      <c r="Q139" s="458"/>
      <c r="R139" s="461"/>
      <c r="S139" s="551"/>
    </row>
    <row r="140" spans="1:19" ht="21" customHeight="1" x14ac:dyDescent="0.25">
      <c r="A140" s="441"/>
      <c r="B140" s="467"/>
      <c r="C140" s="376"/>
      <c r="D140" s="386"/>
      <c r="E140" s="414"/>
      <c r="F140" s="373"/>
      <c r="G140" s="475"/>
      <c r="H140" s="49"/>
      <c r="I140" s="49"/>
      <c r="J140" s="51" t="s">
        <v>170</v>
      </c>
      <c r="K140" s="185"/>
      <c r="L140" s="59"/>
      <c r="M140" s="114">
        <v>0</v>
      </c>
      <c r="N140" s="59"/>
      <c r="O140" s="59"/>
      <c r="P140" s="63">
        <v>0</v>
      </c>
      <c r="Q140" s="458"/>
      <c r="R140" s="461"/>
      <c r="S140" s="551"/>
    </row>
    <row r="141" spans="1:19" ht="26.25" customHeight="1" x14ac:dyDescent="0.25">
      <c r="A141" s="441"/>
      <c r="B141" s="467"/>
      <c r="C141" s="376"/>
      <c r="D141" s="386"/>
      <c r="E141" s="414"/>
      <c r="F141" s="373"/>
      <c r="G141" s="475"/>
      <c r="H141" s="49"/>
      <c r="I141" s="49"/>
      <c r="J141" s="273" t="s">
        <v>172</v>
      </c>
      <c r="K141" s="184"/>
      <c r="L141" s="274"/>
      <c r="M141" s="62">
        <v>0</v>
      </c>
      <c r="N141" s="59"/>
      <c r="O141" s="59"/>
      <c r="P141" s="63">
        <v>0</v>
      </c>
      <c r="Q141" s="458"/>
      <c r="R141" s="461"/>
      <c r="S141" s="551"/>
    </row>
    <row r="142" spans="1:19" ht="24" customHeight="1" x14ac:dyDescent="0.25">
      <c r="A142" s="441"/>
      <c r="B142" s="467"/>
      <c r="C142" s="101"/>
      <c r="D142" s="152"/>
      <c r="E142" s="414"/>
      <c r="F142" s="373"/>
      <c r="G142" s="475"/>
      <c r="H142" s="43"/>
      <c r="J142" s="183" t="s">
        <v>352</v>
      </c>
      <c r="K142" s="184"/>
      <c r="L142" s="184"/>
      <c r="M142" s="184"/>
      <c r="N142" s="204">
        <v>9</v>
      </c>
      <c r="O142" s="184"/>
      <c r="P142" s="204">
        <v>9</v>
      </c>
      <c r="Q142" s="156"/>
      <c r="R142" s="461"/>
      <c r="S142" s="551"/>
    </row>
    <row r="143" spans="1:19" ht="24" customHeight="1" thickBot="1" x14ac:dyDescent="0.3">
      <c r="A143" s="441"/>
      <c r="B143" s="467"/>
      <c r="C143" s="101"/>
      <c r="D143" s="152"/>
      <c r="E143" s="414"/>
      <c r="F143" s="373"/>
      <c r="G143" s="475"/>
      <c r="H143" s="151"/>
      <c r="I143" s="151"/>
      <c r="J143" s="178" t="s">
        <v>286</v>
      </c>
      <c r="K143" s="87"/>
      <c r="L143" s="87"/>
      <c r="M143" s="87"/>
      <c r="N143" s="214">
        <v>1</v>
      </c>
      <c r="O143" s="87"/>
      <c r="P143" s="181">
        <v>1</v>
      </c>
      <c r="Q143" s="156"/>
      <c r="R143" s="461"/>
      <c r="S143" s="552"/>
    </row>
    <row r="144" spans="1:19" ht="41.25" customHeight="1" x14ac:dyDescent="0.25">
      <c r="A144" s="441"/>
      <c r="B144" s="467"/>
      <c r="C144" s="101"/>
      <c r="D144" s="152"/>
      <c r="E144" s="414"/>
      <c r="F144" s="373"/>
      <c r="G144" s="369" t="s">
        <v>360</v>
      </c>
      <c r="H144" s="151"/>
      <c r="I144" s="151"/>
      <c r="J144" s="57" t="s">
        <v>91</v>
      </c>
      <c r="K144" s="57" t="s">
        <v>139</v>
      </c>
      <c r="L144" s="57" t="s">
        <v>139</v>
      </c>
      <c r="M144" s="57" t="s">
        <v>139</v>
      </c>
      <c r="N144" s="57" t="s">
        <v>139</v>
      </c>
      <c r="O144" s="284">
        <v>9</v>
      </c>
      <c r="P144" s="259">
        <v>9</v>
      </c>
      <c r="Q144" s="156"/>
      <c r="R144" s="486" t="s">
        <v>146</v>
      </c>
      <c r="S144" s="545" t="s">
        <v>391</v>
      </c>
    </row>
    <row r="145" spans="1:19" ht="41.25" customHeight="1" x14ac:dyDescent="0.25">
      <c r="A145" s="441"/>
      <c r="B145" s="467"/>
      <c r="C145" s="101"/>
      <c r="D145" s="152"/>
      <c r="E145" s="414"/>
      <c r="F145" s="373"/>
      <c r="G145" s="370"/>
      <c r="H145" s="151"/>
      <c r="I145" s="151"/>
      <c r="J145" s="260" t="s">
        <v>353</v>
      </c>
      <c r="K145" s="59"/>
      <c r="L145" s="59"/>
      <c r="M145" s="59"/>
      <c r="N145" s="59"/>
      <c r="O145" s="281">
        <v>0</v>
      </c>
      <c r="P145" s="508">
        <v>5</v>
      </c>
      <c r="Q145" s="156"/>
      <c r="R145" s="461"/>
      <c r="S145" s="545"/>
    </row>
    <row r="146" spans="1:19" ht="41.25" customHeight="1" x14ac:dyDescent="0.25">
      <c r="A146" s="441"/>
      <c r="B146" s="467"/>
      <c r="C146" s="101"/>
      <c r="D146" s="152"/>
      <c r="E146" s="414"/>
      <c r="F146" s="373"/>
      <c r="G146" s="370"/>
      <c r="H146" s="151"/>
      <c r="I146" s="151"/>
      <c r="J146" s="244" t="s">
        <v>452</v>
      </c>
      <c r="K146" s="87"/>
      <c r="L146" s="87"/>
      <c r="M146" s="87"/>
      <c r="N146" s="87"/>
      <c r="O146" s="281">
        <v>5</v>
      </c>
      <c r="P146" s="479"/>
      <c r="Q146" s="156"/>
      <c r="R146" s="461"/>
      <c r="S146" s="545"/>
    </row>
    <row r="147" spans="1:19" ht="41.25" customHeight="1" thickBot="1" x14ac:dyDescent="0.3">
      <c r="A147" s="459"/>
      <c r="B147" s="468"/>
      <c r="C147" s="101"/>
      <c r="D147" s="152"/>
      <c r="E147" s="415"/>
      <c r="F147" s="374"/>
      <c r="G147" s="371"/>
      <c r="H147" s="151"/>
      <c r="I147" s="151"/>
      <c r="J147" s="244" t="s">
        <v>351</v>
      </c>
      <c r="K147" s="87"/>
      <c r="L147" s="87"/>
      <c r="M147" s="87"/>
      <c r="N147" s="257"/>
      <c r="O147" s="246">
        <f>O146/O144</f>
        <v>0.55555555555555558</v>
      </c>
      <c r="P147" s="247">
        <f>P145/P144</f>
        <v>0.55555555555555558</v>
      </c>
      <c r="Q147" s="156"/>
      <c r="R147" s="462"/>
      <c r="S147" s="546"/>
    </row>
    <row r="148" spans="1:19" ht="36.950000000000003" customHeight="1" x14ac:dyDescent="0.25">
      <c r="A148" s="372" t="s">
        <v>175</v>
      </c>
      <c r="B148" s="372" t="s">
        <v>176</v>
      </c>
      <c r="C148" s="375" t="s">
        <v>109</v>
      </c>
      <c r="D148" s="377" t="s">
        <v>110</v>
      </c>
      <c r="E148" s="413" t="s">
        <v>190</v>
      </c>
      <c r="F148" s="372" t="s">
        <v>183</v>
      </c>
      <c r="G148" s="480" t="s">
        <v>344</v>
      </c>
      <c r="H148" s="55" t="s">
        <v>111</v>
      </c>
      <c r="I148" s="55" t="s">
        <v>112</v>
      </c>
      <c r="J148" s="55" t="s">
        <v>91</v>
      </c>
      <c r="K148" s="66">
        <v>84</v>
      </c>
      <c r="L148" s="55" t="s">
        <v>377</v>
      </c>
      <c r="M148" s="55">
        <v>20</v>
      </c>
      <c r="N148" s="55">
        <v>30</v>
      </c>
      <c r="O148" s="55" t="s">
        <v>376</v>
      </c>
      <c r="P148" s="68">
        <v>126</v>
      </c>
      <c r="Q148" s="379" t="s">
        <v>113</v>
      </c>
      <c r="R148" s="466" t="s">
        <v>154</v>
      </c>
      <c r="S148" s="544" t="s">
        <v>391</v>
      </c>
    </row>
    <row r="149" spans="1:19" x14ac:dyDescent="0.25">
      <c r="A149" s="373"/>
      <c r="B149" s="373"/>
      <c r="C149" s="376"/>
      <c r="D149" s="378"/>
      <c r="E149" s="414"/>
      <c r="F149" s="373"/>
      <c r="G149" s="481"/>
      <c r="H149" s="47"/>
      <c r="I149" s="47"/>
      <c r="J149" s="50" t="s">
        <v>169</v>
      </c>
      <c r="K149" s="59"/>
      <c r="L149" s="109">
        <v>16</v>
      </c>
      <c r="M149" s="59"/>
      <c r="N149" s="59"/>
      <c r="O149" s="59"/>
      <c r="P149" s="111">
        <v>16</v>
      </c>
      <c r="Q149" s="380"/>
      <c r="R149" s="467"/>
      <c r="S149" s="545"/>
    </row>
    <row r="150" spans="1:19" x14ac:dyDescent="0.25">
      <c r="A150" s="373"/>
      <c r="B150" s="373"/>
      <c r="C150" s="376"/>
      <c r="D150" s="378"/>
      <c r="E150" s="414"/>
      <c r="F150" s="373"/>
      <c r="G150" s="481"/>
      <c r="H150" s="47"/>
      <c r="I150" s="47"/>
      <c r="J150" s="50" t="s">
        <v>171</v>
      </c>
      <c r="K150" s="59"/>
      <c r="L150" s="60">
        <v>1.6</v>
      </c>
      <c r="M150" s="59"/>
      <c r="N150" s="59"/>
      <c r="O150" s="59"/>
      <c r="P150" s="61">
        <f>P149/P148</f>
        <v>0.12698412698412698</v>
      </c>
      <c r="Q150" s="380"/>
      <c r="R150" s="467"/>
      <c r="S150" s="545"/>
    </row>
    <row r="151" spans="1:19" x14ac:dyDescent="0.25">
      <c r="A151" s="373"/>
      <c r="B151" s="373"/>
      <c r="C151" s="376"/>
      <c r="D151" s="378"/>
      <c r="E151" s="414"/>
      <c r="F151" s="373"/>
      <c r="G151" s="481"/>
      <c r="H151" s="47"/>
      <c r="I151" s="47"/>
      <c r="J151" s="51" t="s">
        <v>170</v>
      </c>
      <c r="K151" s="59"/>
      <c r="L151" s="59"/>
      <c r="M151" s="114">
        <v>20</v>
      </c>
      <c r="N151" s="59"/>
      <c r="O151" s="59"/>
      <c r="P151" s="113">
        <v>36</v>
      </c>
      <c r="Q151" s="380"/>
      <c r="R151" s="467"/>
      <c r="S151" s="545"/>
    </row>
    <row r="152" spans="1:19" x14ac:dyDescent="0.25">
      <c r="A152" s="373"/>
      <c r="B152" s="373"/>
      <c r="C152" s="376"/>
      <c r="D152" s="378"/>
      <c r="E152" s="414"/>
      <c r="F152" s="373"/>
      <c r="G152" s="481"/>
      <c r="H152" s="151"/>
      <c r="I152" s="151"/>
      <c r="J152" s="182" t="s">
        <v>172</v>
      </c>
      <c r="K152" s="185"/>
      <c r="L152" s="185"/>
      <c r="M152" s="85">
        <f>M151/M148</f>
        <v>1</v>
      </c>
      <c r="N152" s="185"/>
      <c r="O152" s="185"/>
      <c r="P152" s="176">
        <f>P151/P148</f>
        <v>0.2857142857142857</v>
      </c>
      <c r="Q152" s="380"/>
      <c r="R152" s="467"/>
      <c r="S152" s="545"/>
    </row>
    <row r="153" spans="1:19" x14ac:dyDescent="0.25">
      <c r="A153" s="373"/>
      <c r="B153" s="373"/>
      <c r="C153" s="376"/>
      <c r="D153" s="378"/>
      <c r="E153" s="414"/>
      <c r="F153" s="373"/>
      <c r="G153" s="481"/>
      <c r="H153" s="151"/>
      <c r="I153" s="151"/>
      <c r="J153" s="183" t="s">
        <v>352</v>
      </c>
      <c r="K153" s="87"/>
      <c r="L153" s="87"/>
      <c r="M153" s="87"/>
      <c r="N153" s="186">
        <v>51</v>
      </c>
      <c r="O153" s="87"/>
      <c r="P153" s="222">
        <v>87</v>
      </c>
      <c r="Q153" s="380"/>
      <c r="R153" s="467"/>
      <c r="S153" s="545"/>
    </row>
    <row r="154" spans="1:19" x14ac:dyDescent="0.25">
      <c r="A154" s="373"/>
      <c r="B154" s="373"/>
      <c r="C154" s="376"/>
      <c r="D154" s="378"/>
      <c r="E154" s="414"/>
      <c r="F154" s="373"/>
      <c r="G154" s="481"/>
      <c r="H154" s="151"/>
      <c r="I154" s="151"/>
      <c r="J154" s="178" t="s">
        <v>286</v>
      </c>
      <c r="K154" s="87"/>
      <c r="L154" s="87"/>
      <c r="M154" s="87"/>
      <c r="N154" s="214">
        <v>1</v>
      </c>
      <c r="O154" s="87"/>
      <c r="P154" s="189">
        <v>0.6905</v>
      </c>
      <c r="Q154" s="380"/>
      <c r="R154" s="467"/>
      <c r="S154" s="545"/>
    </row>
    <row r="155" spans="1:19" x14ac:dyDescent="0.25">
      <c r="A155" s="373"/>
      <c r="B155" s="373"/>
      <c r="C155" s="376"/>
      <c r="D155" s="378"/>
      <c r="E155" s="414"/>
      <c r="F155" s="373"/>
      <c r="G155" s="481"/>
      <c r="H155" s="151"/>
      <c r="I155" s="151"/>
      <c r="J155" s="260" t="s">
        <v>353</v>
      </c>
      <c r="K155" s="87"/>
      <c r="L155" s="87"/>
      <c r="M155" s="87"/>
      <c r="N155" s="257"/>
      <c r="O155" s="281">
        <v>47</v>
      </c>
      <c r="P155" s="479">
        <v>148</v>
      </c>
      <c r="Q155" s="380"/>
      <c r="R155" s="467"/>
      <c r="S155" s="545"/>
    </row>
    <row r="156" spans="1:19" x14ac:dyDescent="0.25">
      <c r="A156" s="373"/>
      <c r="B156" s="373"/>
      <c r="C156" s="376"/>
      <c r="D156" s="378"/>
      <c r="E156" s="414"/>
      <c r="F156" s="373"/>
      <c r="G156" s="481"/>
      <c r="H156" s="151"/>
      <c r="I156" s="151"/>
      <c r="J156" s="244" t="s">
        <v>452</v>
      </c>
      <c r="K156" s="87"/>
      <c r="L156" s="87"/>
      <c r="M156" s="87"/>
      <c r="N156" s="257"/>
      <c r="O156" s="281">
        <v>61</v>
      </c>
      <c r="P156" s="479"/>
      <c r="Q156" s="380"/>
      <c r="R156" s="467"/>
      <c r="S156" s="545"/>
    </row>
    <row r="157" spans="1:19" ht="18" thickBot="1" x14ac:dyDescent="0.3">
      <c r="A157" s="373"/>
      <c r="B157" s="373"/>
      <c r="C157" s="376"/>
      <c r="D157" s="378"/>
      <c r="E157" s="414"/>
      <c r="F157" s="373"/>
      <c r="G157" s="482"/>
      <c r="H157" s="151"/>
      <c r="I157" s="151"/>
      <c r="J157" s="244" t="s">
        <v>351</v>
      </c>
      <c r="K157" s="87"/>
      <c r="L157" s="87"/>
      <c r="M157" s="87"/>
      <c r="N157" s="257"/>
      <c r="O157" s="246">
        <v>0.92400000000000004</v>
      </c>
      <c r="P157" s="266">
        <v>1.1739999999999999</v>
      </c>
      <c r="Q157" s="380"/>
      <c r="R157" s="468"/>
      <c r="S157" s="546"/>
    </row>
    <row r="158" spans="1:19" ht="32.1" customHeight="1" x14ac:dyDescent="0.25">
      <c r="A158" s="373"/>
      <c r="B158" s="373"/>
      <c r="C158" s="376"/>
      <c r="D158" s="378"/>
      <c r="E158" s="414"/>
      <c r="F158" s="373"/>
      <c r="G158" s="483" t="s">
        <v>345</v>
      </c>
      <c r="H158" s="75" t="s">
        <v>114</v>
      </c>
      <c r="I158" s="75" t="s">
        <v>115</v>
      </c>
      <c r="J158" s="75" t="s">
        <v>91</v>
      </c>
      <c r="K158" s="66">
        <v>20</v>
      </c>
      <c r="L158" s="55" t="s">
        <v>388</v>
      </c>
      <c r="M158" s="55" t="s">
        <v>389</v>
      </c>
      <c r="N158" s="55" t="s">
        <v>389</v>
      </c>
      <c r="O158" s="55" t="s">
        <v>389</v>
      </c>
      <c r="P158" s="68">
        <v>25</v>
      </c>
      <c r="Q158" s="380"/>
      <c r="R158" s="466" t="s">
        <v>154</v>
      </c>
      <c r="S158" s="547" t="s">
        <v>458</v>
      </c>
    </row>
    <row r="159" spans="1:19" x14ac:dyDescent="0.25">
      <c r="A159" s="373"/>
      <c r="B159" s="373"/>
      <c r="C159" s="376"/>
      <c r="D159" s="378"/>
      <c r="E159" s="414"/>
      <c r="F159" s="373"/>
      <c r="G159" s="484"/>
      <c r="H159" s="39"/>
      <c r="I159" s="39"/>
      <c r="J159" s="50" t="s">
        <v>169</v>
      </c>
      <c r="K159" s="59"/>
      <c r="L159" s="109">
        <v>1</v>
      </c>
      <c r="M159" s="59"/>
      <c r="N159" s="59"/>
      <c r="O159" s="59"/>
      <c r="P159" s="111">
        <v>1</v>
      </c>
      <c r="Q159" s="380"/>
      <c r="R159" s="467"/>
      <c r="S159" s="548"/>
    </row>
    <row r="160" spans="1:19" x14ac:dyDescent="0.25">
      <c r="A160" s="373"/>
      <c r="B160" s="373"/>
      <c r="C160" s="376"/>
      <c r="D160" s="378"/>
      <c r="E160" s="414"/>
      <c r="F160" s="373"/>
      <c r="G160" s="484"/>
      <c r="H160" s="39"/>
      <c r="I160" s="39"/>
      <c r="J160" s="50" t="s">
        <v>171</v>
      </c>
      <c r="K160" s="59"/>
      <c r="L160" s="60">
        <v>0.25</v>
      </c>
      <c r="M160" s="59"/>
      <c r="N160" s="59"/>
      <c r="O160" s="59"/>
      <c r="P160" s="61">
        <f>P159/P158</f>
        <v>0.04</v>
      </c>
      <c r="Q160" s="380"/>
      <c r="R160" s="467"/>
      <c r="S160" s="548"/>
    </row>
    <row r="161" spans="1:19" x14ac:dyDescent="0.25">
      <c r="A161" s="373"/>
      <c r="B161" s="373"/>
      <c r="C161" s="376"/>
      <c r="D161" s="378"/>
      <c r="E161" s="414"/>
      <c r="F161" s="373"/>
      <c r="G161" s="484"/>
      <c r="H161" s="39"/>
      <c r="I161" s="39"/>
      <c r="J161" s="51" t="s">
        <v>170</v>
      </c>
      <c r="K161" s="59"/>
      <c r="L161" s="59"/>
      <c r="M161" s="114">
        <v>14</v>
      </c>
      <c r="N161" s="59"/>
      <c r="O161" s="59"/>
      <c r="P161" s="113">
        <v>15</v>
      </c>
      <c r="Q161" s="380"/>
      <c r="R161" s="467"/>
      <c r="S161" s="548"/>
    </row>
    <row r="162" spans="1:19" x14ac:dyDescent="0.25">
      <c r="A162" s="373"/>
      <c r="B162" s="373"/>
      <c r="C162" s="376"/>
      <c r="D162" s="378"/>
      <c r="E162" s="414"/>
      <c r="F162" s="373"/>
      <c r="G162" s="484"/>
      <c r="H162" s="39"/>
      <c r="I162" s="39"/>
      <c r="J162" s="182" t="s">
        <v>172</v>
      </c>
      <c r="K162" s="185"/>
      <c r="L162" s="185"/>
      <c r="M162" s="85">
        <v>2</v>
      </c>
      <c r="N162" s="185"/>
      <c r="O162" s="185"/>
      <c r="P162" s="86">
        <f>P161/P158</f>
        <v>0.6</v>
      </c>
      <c r="Q162" s="380"/>
      <c r="R162" s="467"/>
      <c r="S162" s="548"/>
    </row>
    <row r="163" spans="1:19" x14ac:dyDescent="0.25">
      <c r="A163" s="373"/>
      <c r="B163" s="373"/>
      <c r="C163" s="376"/>
      <c r="D163" s="378"/>
      <c r="E163" s="414"/>
      <c r="F163" s="373"/>
      <c r="G163" s="484"/>
      <c r="H163" s="195"/>
      <c r="I163" s="195"/>
      <c r="J163" s="183" t="s">
        <v>352</v>
      </c>
      <c r="K163" s="87"/>
      <c r="L163" s="87"/>
      <c r="M163" s="87"/>
      <c r="N163" s="186">
        <v>7</v>
      </c>
      <c r="O163" s="87"/>
      <c r="P163" s="204">
        <v>22</v>
      </c>
      <c r="Q163" s="380"/>
      <c r="R163" s="467"/>
      <c r="S163" s="548"/>
    </row>
    <row r="164" spans="1:19" x14ac:dyDescent="0.25">
      <c r="A164" s="373"/>
      <c r="B164" s="373"/>
      <c r="C164" s="376"/>
      <c r="D164" s="378"/>
      <c r="E164" s="414"/>
      <c r="F164" s="373"/>
      <c r="G164" s="484"/>
      <c r="H164" s="195"/>
      <c r="I164" s="195"/>
      <c r="J164" s="178" t="s">
        <v>286</v>
      </c>
      <c r="K164" s="87"/>
      <c r="L164" s="87"/>
      <c r="M164" s="87"/>
      <c r="N164" s="214">
        <v>1</v>
      </c>
      <c r="O164" s="87"/>
      <c r="P164" s="181">
        <v>0.88</v>
      </c>
      <c r="Q164" s="380"/>
      <c r="R164" s="467"/>
      <c r="S164" s="548"/>
    </row>
    <row r="165" spans="1:19" x14ac:dyDescent="0.25">
      <c r="A165" s="373"/>
      <c r="B165" s="373"/>
      <c r="C165" s="376"/>
      <c r="D165" s="378"/>
      <c r="E165" s="414"/>
      <c r="F165" s="373"/>
      <c r="G165" s="484"/>
      <c r="H165" s="195"/>
      <c r="I165" s="195"/>
      <c r="J165" s="260" t="s">
        <v>353</v>
      </c>
      <c r="K165" s="87"/>
      <c r="L165" s="87"/>
      <c r="M165" s="87"/>
      <c r="N165" s="257"/>
      <c r="O165" s="281">
        <v>3</v>
      </c>
      <c r="P165" s="479">
        <v>26</v>
      </c>
      <c r="Q165" s="380"/>
      <c r="R165" s="467"/>
      <c r="S165" s="548"/>
    </row>
    <row r="166" spans="1:19" x14ac:dyDescent="0.25">
      <c r="A166" s="373"/>
      <c r="B166" s="373"/>
      <c r="C166" s="376"/>
      <c r="D166" s="378"/>
      <c r="E166" s="414"/>
      <c r="F166" s="373"/>
      <c r="G166" s="484"/>
      <c r="H166" s="195"/>
      <c r="I166" s="195"/>
      <c r="J166" s="244" t="s">
        <v>452</v>
      </c>
      <c r="K166" s="87"/>
      <c r="L166" s="87"/>
      <c r="M166" s="87"/>
      <c r="N166" s="257"/>
      <c r="O166" s="281">
        <v>4</v>
      </c>
      <c r="P166" s="479"/>
      <c r="Q166" s="380"/>
      <c r="R166" s="467"/>
      <c r="S166" s="548"/>
    </row>
    <row r="167" spans="1:19" ht="18" thickBot="1" x14ac:dyDescent="0.3">
      <c r="A167" s="373"/>
      <c r="B167" s="373"/>
      <c r="C167" s="376"/>
      <c r="D167" s="378"/>
      <c r="E167" s="414"/>
      <c r="F167" s="373"/>
      <c r="G167" s="485"/>
      <c r="H167" s="195"/>
      <c r="I167" s="195"/>
      <c r="J167" s="244" t="s">
        <v>351</v>
      </c>
      <c r="K167" s="87"/>
      <c r="L167" s="87"/>
      <c r="M167" s="87"/>
      <c r="N167" s="257"/>
      <c r="O167" s="246">
        <v>0.57099999999999995</v>
      </c>
      <c r="P167" s="247">
        <v>1.04</v>
      </c>
      <c r="Q167" s="380"/>
      <c r="R167" s="468"/>
      <c r="S167" s="549"/>
    </row>
    <row r="168" spans="1:19" ht="21.75" customHeight="1" x14ac:dyDescent="0.25">
      <c r="A168" s="373"/>
      <c r="B168" s="373"/>
      <c r="C168" s="376"/>
      <c r="D168" s="378"/>
      <c r="E168" s="414"/>
      <c r="F168" s="373"/>
      <c r="G168" s="480" t="s">
        <v>346</v>
      </c>
      <c r="H168" s="75" t="s">
        <v>116</v>
      </c>
      <c r="I168" s="75" t="s">
        <v>117</v>
      </c>
      <c r="J168" s="55" t="s">
        <v>91</v>
      </c>
      <c r="K168" s="66">
        <v>1</v>
      </c>
      <c r="L168" s="55">
        <v>1</v>
      </c>
      <c r="M168" s="55">
        <v>2</v>
      </c>
      <c r="N168" s="70">
        <v>1</v>
      </c>
      <c r="O168" s="70">
        <v>1</v>
      </c>
      <c r="P168" s="68">
        <v>5</v>
      </c>
      <c r="Q168" s="380"/>
      <c r="R168" s="466" t="s">
        <v>154</v>
      </c>
      <c r="S168" s="544" t="s">
        <v>390</v>
      </c>
    </row>
    <row r="169" spans="1:19" x14ac:dyDescent="0.25">
      <c r="A169" s="373"/>
      <c r="B169" s="373"/>
      <c r="C169" s="376"/>
      <c r="D169" s="378"/>
      <c r="E169" s="414"/>
      <c r="F169" s="373"/>
      <c r="G169" s="481"/>
      <c r="H169" s="39"/>
      <c r="I169" s="39"/>
      <c r="J169" s="50" t="s">
        <v>169</v>
      </c>
      <c r="K169" s="59"/>
      <c r="L169" s="109">
        <v>0</v>
      </c>
      <c r="M169" s="59"/>
      <c r="N169" s="59"/>
      <c r="O169" s="59"/>
      <c r="P169" s="111">
        <v>0</v>
      </c>
      <c r="Q169" s="380"/>
      <c r="R169" s="467"/>
      <c r="S169" s="545"/>
    </row>
    <row r="170" spans="1:19" x14ac:dyDescent="0.25">
      <c r="A170" s="373"/>
      <c r="B170" s="373"/>
      <c r="C170" s="376"/>
      <c r="D170" s="378"/>
      <c r="E170" s="414"/>
      <c r="F170" s="373"/>
      <c r="G170" s="481"/>
      <c r="H170" s="39"/>
      <c r="I170" s="39"/>
      <c r="J170" s="50" t="s">
        <v>171</v>
      </c>
      <c r="K170" s="59"/>
      <c r="L170" s="60">
        <v>0</v>
      </c>
      <c r="M170" s="59"/>
      <c r="N170" s="59"/>
      <c r="O170" s="59"/>
      <c r="P170" s="61">
        <v>0</v>
      </c>
      <c r="Q170" s="380"/>
      <c r="R170" s="467"/>
      <c r="S170" s="545"/>
    </row>
    <row r="171" spans="1:19" x14ac:dyDescent="0.25">
      <c r="A171" s="373"/>
      <c r="B171" s="373"/>
      <c r="C171" s="376"/>
      <c r="D171" s="378"/>
      <c r="E171" s="414"/>
      <c r="F171" s="373"/>
      <c r="G171" s="481"/>
      <c r="H171" s="39"/>
      <c r="I171" s="39"/>
      <c r="J171" s="51" t="s">
        <v>170</v>
      </c>
      <c r="K171" s="59"/>
      <c r="L171" s="59"/>
      <c r="M171" s="114">
        <v>3</v>
      </c>
      <c r="N171" s="59"/>
      <c r="O171" s="59"/>
      <c r="P171" s="113">
        <v>3</v>
      </c>
      <c r="Q171" s="380"/>
      <c r="R171" s="467"/>
      <c r="S171" s="545"/>
    </row>
    <row r="172" spans="1:19" x14ac:dyDescent="0.25">
      <c r="A172" s="373"/>
      <c r="B172" s="373"/>
      <c r="C172" s="376"/>
      <c r="D172" s="378"/>
      <c r="E172" s="414"/>
      <c r="F172" s="373"/>
      <c r="G172" s="481"/>
      <c r="H172" s="39"/>
      <c r="I172" s="39"/>
      <c r="J172" s="182" t="s">
        <v>172</v>
      </c>
      <c r="K172" s="185"/>
      <c r="L172" s="185"/>
      <c r="M172" s="85">
        <f>M171/M168</f>
        <v>1.5</v>
      </c>
      <c r="N172" s="185"/>
      <c r="O172" s="185"/>
      <c r="P172" s="86">
        <f>P171/P168</f>
        <v>0.6</v>
      </c>
      <c r="Q172" s="380"/>
      <c r="R172" s="467"/>
      <c r="S172" s="545"/>
    </row>
    <row r="173" spans="1:19" x14ac:dyDescent="0.25">
      <c r="A173" s="373"/>
      <c r="B173" s="373"/>
      <c r="C173" s="101"/>
      <c r="D173" s="152"/>
      <c r="E173" s="414"/>
      <c r="F173" s="373"/>
      <c r="G173" s="481"/>
      <c r="H173" s="195"/>
      <c r="I173" s="195"/>
      <c r="J173" s="183" t="s">
        <v>352</v>
      </c>
      <c r="K173" s="87"/>
      <c r="L173" s="87"/>
      <c r="M173" s="87"/>
      <c r="N173" s="201">
        <v>1</v>
      </c>
      <c r="O173" s="87"/>
      <c r="P173" s="204">
        <v>4</v>
      </c>
      <c r="Q173" s="116"/>
      <c r="R173" s="467"/>
      <c r="S173" s="545"/>
    </row>
    <row r="174" spans="1:19" ht="18" thickBot="1" x14ac:dyDescent="0.3">
      <c r="A174" s="374"/>
      <c r="B174" s="373"/>
      <c r="C174" s="101"/>
      <c r="D174" s="152"/>
      <c r="E174" s="414"/>
      <c r="F174" s="373"/>
      <c r="G174" s="481"/>
      <c r="H174" s="195"/>
      <c r="I174" s="195"/>
      <c r="J174" s="178" t="s">
        <v>286</v>
      </c>
      <c r="K174" s="87"/>
      <c r="L174" s="87"/>
      <c r="M174" s="87"/>
      <c r="N174" s="180">
        <v>1</v>
      </c>
      <c r="O174" s="87"/>
      <c r="P174" s="181">
        <v>0.8</v>
      </c>
      <c r="Q174" s="116"/>
      <c r="R174" s="467"/>
      <c r="S174" s="545"/>
    </row>
    <row r="175" spans="1:19" x14ac:dyDescent="0.25">
      <c r="A175" s="229"/>
      <c r="B175" s="373"/>
      <c r="C175" s="101"/>
      <c r="D175" s="152"/>
      <c r="E175" s="414"/>
      <c r="F175" s="373"/>
      <c r="G175" s="481"/>
      <c r="H175" s="195"/>
      <c r="I175" s="195"/>
      <c r="J175" s="260" t="s">
        <v>353</v>
      </c>
      <c r="K175" s="87"/>
      <c r="L175" s="87"/>
      <c r="M175" s="87"/>
      <c r="N175" s="256"/>
      <c r="O175" s="281">
        <v>1</v>
      </c>
      <c r="P175" s="479">
        <v>5</v>
      </c>
      <c r="Q175" s="116"/>
      <c r="R175" s="467"/>
      <c r="S175" s="545"/>
    </row>
    <row r="176" spans="1:19" x14ac:dyDescent="0.25">
      <c r="A176" s="229"/>
      <c r="B176" s="373"/>
      <c r="C176" s="101"/>
      <c r="D176" s="152"/>
      <c r="E176" s="414"/>
      <c r="F176" s="373"/>
      <c r="G176" s="481"/>
      <c r="H176" s="195"/>
      <c r="I176" s="195"/>
      <c r="J176" s="244" t="s">
        <v>452</v>
      </c>
      <c r="K176" s="87"/>
      <c r="L176" s="87"/>
      <c r="M176" s="87"/>
      <c r="N176" s="256"/>
      <c r="O176" s="281">
        <v>1</v>
      </c>
      <c r="P176" s="479"/>
      <c r="Q176" s="116"/>
      <c r="R176" s="467"/>
      <c r="S176" s="545"/>
    </row>
    <row r="177" spans="1:19" ht="18" thickBot="1" x14ac:dyDescent="0.3">
      <c r="A177" s="229"/>
      <c r="B177" s="374"/>
      <c r="C177" s="101"/>
      <c r="D177" s="152"/>
      <c r="E177" s="415"/>
      <c r="F177" s="374"/>
      <c r="G177" s="482"/>
      <c r="H177" s="195"/>
      <c r="I177" s="195"/>
      <c r="J177" s="244" t="s">
        <v>351</v>
      </c>
      <c r="K177" s="87"/>
      <c r="L177" s="87"/>
      <c r="M177" s="87"/>
      <c r="N177" s="256"/>
      <c r="O177" s="258">
        <v>1</v>
      </c>
      <c r="P177" s="245">
        <v>1</v>
      </c>
      <c r="Q177" s="116"/>
      <c r="R177" s="468"/>
      <c r="S177" s="546"/>
    </row>
    <row r="178" spans="1:19" s="34" customFormat="1" ht="30" customHeight="1" x14ac:dyDescent="0.25">
      <c r="A178" s="440" t="s">
        <v>98</v>
      </c>
      <c r="B178" s="372" t="s">
        <v>156</v>
      </c>
      <c r="C178" s="375" t="s">
        <v>118</v>
      </c>
      <c r="D178" s="385" t="s">
        <v>119</v>
      </c>
      <c r="E178" s="381" t="s">
        <v>191</v>
      </c>
      <c r="F178" s="372" t="s">
        <v>184</v>
      </c>
      <c r="G178" s="369" t="s">
        <v>157</v>
      </c>
      <c r="H178" s="55" t="s">
        <v>120</v>
      </c>
      <c r="I178" s="55" t="s">
        <v>121</v>
      </c>
      <c r="J178" s="55" t="s">
        <v>91</v>
      </c>
      <c r="K178" s="69">
        <v>2.1</v>
      </c>
      <c r="L178" s="69" t="s">
        <v>193</v>
      </c>
      <c r="M178" s="69" t="s">
        <v>194</v>
      </c>
      <c r="N178" s="69" t="s">
        <v>195</v>
      </c>
      <c r="O178" s="69" t="s">
        <v>357</v>
      </c>
      <c r="P178" s="67" t="s">
        <v>358</v>
      </c>
      <c r="Q178" s="379" t="s">
        <v>122</v>
      </c>
      <c r="R178" s="372" t="s">
        <v>154</v>
      </c>
      <c r="S178" s="544" t="s">
        <v>390</v>
      </c>
    </row>
    <row r="179" spans="1:19" s="34" customFormat="1" x14ac:dyDescent="0.25">
      <c r="A179" s="441"/>
      <c r="B179" s="373"/>
      <c r="C179" s="376"/>
      <c r="D179" s="386"/>
      <c r="E179" s="382"/>
      <c r="F179" s="373"/>
      <c r="G179" s="370"/>
      <c r="H179" s="47"/>
      <c r="I179" s="47"/>
      <c r="J179" s="50" t="s">
        <v>169</v>
      </c>
      <c r="K179" s="59"/>
      <c r="L179" s="109">
        <v>1</v>
      </c>
      <c r="M179" s="59"/>
      <c r="N179" s="59"/>
      <c r="O179" s="59"/>
      <c r="P179" s="111">
        <v>1</v>
      </c>
      <c r="Q179" s="388"/>
      <c r="R179" s="373"/>
      <c r="S179" s="545"/>
    </row>
    <row r="180" spans="1:19" s="34" customFormat="1" x14ac:dyDescent="0.25">
      <c r="A180" s="441"/>
      <c r="B180" s="373"/>
      <c r="C180" s="376"/>
      <c r="D180" s="386"/>
      <c r="E180" s="382"/>
      <c r="F180" s="373"/>
      <c r="G180" s="370"/>
      <c r="H180" s="47"/>
      <c r="I180" s="47"/>
      <c r="J180" s="50" t="s">
        <v>171</v>
      </c>
      <c r="K180" s="59"/>
      <c r="L180" s="60">
        <v>1</v>
      </c>
      <c r="M180" s="59"/>
      <c r="N180" s="59"/>
      <c r="O180" s="59"/>
      <c r="P180" s="61">
        <v>0.156</v>
      </c>
      <c r="Q180" s="388"/>
      <c r="R180" s="373"/>
      <c r="S180" s="545"/>
    </row>
    <row r="181" spans="1:19" s="34" customFormat="1" x14ac:dyDescent="0.25">
      <c r="A181" s="441"/>
      <c r="B181" s="373"/>
      <c r="C181" s="376"/>
      <c r="D181" s="386"/>
      <c r="E181" s="382"/>
      <c r="F181" s="373"/>
      <c r="G181" s="370"/>
      <c r="H181" s="47"/>
      <c r="I181" s="47"/>
      <c r="J181" s="51" t="s">
        <v>170</v>
      </c>
      <c r="K181" s="59"/>
      <c r="L181" s="59"/>
      <c r="M181" s="114">
        <v>1.5</v>
      </c>
      <c r="N181" s="59"/>
      <c r="O181" s="59"/>
      <c r="P181" s="113">
        <v>2.5</v>
      </c>
      <c r="Q181" s="388"/>
      <c r="R181" s="373"/>
      <c r="S181" s="545"/>
    </row>
    <row r="182" spans="1:19" s="34" customFormat="1" x14ac:dyDescent="0.25">
      <c r="A182" s="441"/>
      <c r="B182" s="373"/>
      <c r="C182" s="376"/>
      <c r="D182" s="386"/>
      <c r="E182" s="382"/>
      <c r="F182" s="373"/>
      <c r="G182" s="370"/>
      <c r="H182" s="47"/>
      <c r="I182" s="47"/>
      <c r="J182" s="182" t="s">
        <v>172</v>
      </c>
      <c r="K182" s="185"/>
      <c r="L182" s="185"/>
      <c r="M182" s="85">
        <v>1</v>
      </c>
      <c r="N182" s="185"/>
      <c r="O182" s="185"/>
      <c r="P182" s="86">
        <v>0.39100000000000001</v>
      </c>
      <c r="Q182" s="388"/>
      <c r="R182" s="373"/>
      <c r="S182" s="545"/>
    </row>
    <row r="183" spans="1:19" s="34" customFormat="1" x14ac:dyDescent="0.25">
      <c r="A183" s="441"/>
      <c r="B183" s="373"/>
      <c r="C183" s="376"/>
      <c r="D183" s="386"/>
      <c r="E183" s="382"/>
      <c r="F183" s="373"/>
      <c r="G183" s="370"/>
      <c r="H183" s="151"/>
      <c r="I183" s="151"/>
      <c r="J183" s="183" t="s">
        <v>352</v>
      </c>
      <c r="K183" s="87"/>
      <c r="L183" s="87"/>
      <c r="M183" s="87"/>
      <c r="N183" s="191">
        <v>1.9E-2</v>
      </c>
      <c r="O183" s="87"/>
      <c r="P183" s="224">
        <v>4.3999999999999997E-2</v>
      </c>
      <c r="Q183" s="388"/>
      <c r="R183" s="373"/>
      <c r="S183" s="545"/>
    </row>
    <row r="184" spans="1:19" s="34" customFormat="1" x14ac:dyDescent="0.25">
      <c r="A184" s="441"/>
      <c r="B184" s="373"/>
      <c r="C184" s="376"/>
      <c r="D184" s="386"/>
      <c r="E184" s="382"/>
      <c r="F184" s="373"/>
      <c r="G184" s="370"/>
      <c r="H184" s="151"/>
      <c r="I184" s="151"/>
      <c r="J184" s="178" t="s">
        <v>286</v>
      </c>
      <c r="K184" s="87"/>
      <c r="L184" s="87"/>
      <c r="M184" s="87"/>
      <c r="N184" s="214">
        <v>1</v>
      </c>
      <c r="O184" s="194"/>
      <c r="P184" s="198">
        <v>0.6875</v>
      </c>
      <c r="Q184" s="388"/>
      <c r="R184" s="373"/>
      <c r="S184" s="545"/>
    </row>
    <row r="185" spans="1:19" s="34" customFormat="1" x14ac:dyDescent="0.25">
      <c r="A185" s="441"/>
      <c r="B185" s="373"/>
      <c r="C185" s="376"/>
      <c r="D185" s="386"/>
      <c r="E185" s="382"/>
      <c r="F185" s="373"/>
      <c r="G185" s="370"/>
      <c r="H185" s="151"/>
      <c r="I185" s="151"/>
      <c r="J185" s="260" t="s">
        <v>353</v>
      </c>
      <c r="K185" s="87"/>
      <c r="L185" s="87"/>
      <c r="M185" s="87"/>
      <c r="N185" s="257"/>
      <c r="O185" s="285">
        <v>1.4E-3</v>
      </c>
      <c r="P185" s="472">
        <v>5.0200000000000002E-2</v>
      </c>
      <c r="Q185" s="388"/>
      <c r="R185" s="373"/>
      <c r="S185" s="545"/>
    </row>
    <row r="186" spans="1:19" s="34" customFormat="1" x14ac:dyDescent="0.25">
      <c r="A186" s="441"/>
      <c r="B186" s="373"/>
      <c r="C186" s="376"/>
      <c r="D186" s="386"/>
      <c r="E186" s="382"/>
      <c r="F186" s="373"/>
      <c r="G186" s="370"/>
      <c r="H186" s="151"/>
      <c r="I186" s="151"/>
      <c r="J186" s="244" t="s">
        <v>452</v>
      </c>
      <c r="K186" s="87"/>
      <c r="L186" s="87"/>
      <c r="M186" s="87"/>
      <c r="N186" s="257"/>
      <c r="O186" s="285">
        <v>6.1999999999999998E-3</v>
      </c>
      <c r="P186" s="472"/>
      <c r="Q186" s="388"/>
      <c r="R186" s="373"/>
      <c r="S186" s="545"/>
    </row>
    <row r="187" spans="1:19" s="34" customFormat="1" ht="18" thickBot="1" x14ac:dyDescent="0.3">
      <c r="A187" s="441"/>
      <c r="B187" s="373"/>
      <c r="C187" s="376"/>
      <c r="D187" s="386"/>
      <c r="E187" s="382"/>
      <c r="F187" s="373"/>
      <c r="G187" s="371"/>
      <c r="H187" s="151"/>
      <c r="I187" s="151"/>
      <c r="J187" s="244" t="s">
        <v>351</v>
      </c>
      <c r="K187" s="87"/>
      <c r="L187" s="87"/>
      <c r="M187" s="87"/>
      <c r="N187" s="257"/>
      <c r="O187" s="246">
        <v>0.3</v>
      </c>
      <c r="P187" s="266">
        <v>0.77229999999999999</v>
      </c>
      <c r="Q187" s="388"/>
      <c r="R187" s="374"/>
      <c r="S187" s="546"/>
    </row>
    <row r="188" spans="1:19" s="34" customFormat="1" ht="23.25" customHeight="1" x14ac:dyDescent="0.25">
      <c r="A188" s="441"/>
      <c r="B188" s="373"/>
      <c r="C188" s="376"/>
      <c r="D188" s="386"/>
      <c r="E188" s="382"/>
      <c r="F188" s="373"/>
      <c r="G188" s="500" t="s">
        <v>347</v>
      </c>
      <c r="H188" s="55" t="s">
        <v>123</v>
      </c>
      <c r="I188" s="55" t="s">
        <v>124</v>
      </c>
      <c r="J188" s="55" t="s">
        <v>91</v>
      </c>
      <c r="K188" s="104">
        <v>1.2E-2</v>
      </c>
      <c r="L188" s="104">
        <v>1.4999999999999999E-2</v>
      </c>
      <c r="M188" s="104">
        <v>1.6E-2</v>
      </c>
      <c r="N188" s="104">
        <v>1.7999999999999999E-2</v>
      </c>
      <c r="O188" s="104">
        <v>0.02</v>
      </c>
      <c r="P188" s="105">
        <v>0.02</v>
      </c>
      <c r="Q188" s="380"/>
      <c r="R188" s="372" t="s">
        <v>177</v>
      </c>
      <c r="S188" s="550" t="s">
        <v>455</v>
      </c>
    </row>
    <row r="189" spans="1:19" s="34" customFormat="1" x14ac:dyDescent="0.25">
      <c r="A189" s="441"/>
      <c r="B189" s="373"/>
      <c r="C189" s="376"/>
      <c r="D189" s="386"/>
      <c r="E189" s="382"/>
      <c r="F189" s="373"/>
      <c r="G189" s="501"/>
      <c r="H189" s="49"/>
      <c r="I189" s="49"/>
      <c r="J189" s="50" t="s">
        <v>169</v>
      </c>
      <c r="K189" s="59"/>
      <c r="L189" s="60">
        <v>2.4E-2</v>
      </c>
      <c r="M189" s="59"/>
      <c r="N189" s="59"/>
      <c r="O189" s="59"/>
      <c r="P189" s="61">
        <v>2.4E-2</v>
      </c>
      <c r="Q189" s="380"/>
      <c r="R189" s="373"/>
      <c r="S189" s="551"/>
    </row>
    <row r="190" spans="1:19" s="34" customFormat="1" x14ac:dyDescent="0.25">
      <c r="A190" s="441"/>
      <c r="B190" s="373"/>
      <c r="C190" s="376"/>
      <c r="D190" s="386"/>
      <c r="E190" s="382"/>
      <c r="F190" s="373"/>
      <c r="G190" s="501"/>
      <c r="H190" s="49"/>
      <c r="I190" s="49"/>
      <c r="J190" s="50" t="s">
        <v>171</v>
      </c>
      <c r="K190" s="59"/>
      <c r="L190" s="60">
        <f>L189/L188</f>
        <v>1.6</v>
      </c>
      <c r="M190" s="59"/>
      <c r="N190" s="59"/>
      <c r="O190" s="59"/>
      <c r="P190" s="61"/>
      <c r="Q190" s="380"/>
      <c r="R190" s="373"/>
      <c r="S190" s="551"/>
    </row>
    <row r="191" spans="1:19" s="34" customFormat="1" x14ac:dyDescent="0.25">
      <c r="A191" s="441"/>
      <c r="B191" s="373"/>
      <c r="C191" s="376"/>
      <c r="D191" s="386"/>
      <c r="E191" s="382"/>
      <c r="F191" s="373"/>
      <c r="G191" s="501"/>
      <c r="H191" s="49"/>
      <c r="I191" s="49"/>
      <c r="J191" s="51" t="s">
        <v>170</v>
      </c>
      <c r="K191" s="59"/>
      <c r="L191" s="59"/>
      <c r="M191" s="62">
        <v>2.4E-2</v>
      </c>
      <c r="N191" s="59"/>
      <c r="O191" s="59"/>
      <c r="P191" s="63">
        <v>2.4E-2</v>
      </c>
      <c r="Q191" s="380"/>
      <c r="R191" s="373"/>
      <c r="S191" s="551"/>
    </row>
    <row r="192" spans="1:19" s="34" customFormat="1" x14ac:dyDescent="0.25">
      <c r="A192" s="441"/>
      <c r="B192" s="373"/>
      <c r="C192" s="376"/>
      <c r="D192" s="386"/>
      <c r="E192" s="382"/>
      <c r="F192" s="373"/>
      <c r="G192" s="501"/>
      <c r="H192" s="49"/>
      <c r="I192" s="49"/>
      <c r="J192" s="182" t="s">
        <v>172</v>
      </c>
      <c r="K192" s="185"/>
      <c r="L192" s="185"/>
      <c r="M192" s="85">
        <f>M191/M188</f>
        <v>1.5</v>
      </c>
      <c r="N192" s="185"/>
      <c r="O192" s="185"/>
      <c r="P192" s="86"/>
      <c r="Q192" s="380"/>
      <c r="R192" s="373"/>
      <c r="S192" s="551"/>
    </row>
    <row r="193" spans="1:19" s="34" customFormat="1" x14ac:dyDescent="0.25">
      <c r="A193" s="441"/>
      <c r="B193" s="373"/>
      <c r="C193" s="376"/>
      <c r="D193" s="386"/>
      <c r="E193" s="382"/>
      <c r="F193" s="373"/>
      <c r="G193" s="501"/>
      <c r="H193" s="151"/>
      <c r="I193" s="151"/>
      <c r="J193" s="183" t="s">
        <v>352</v>
      </c>
      <c r="K193" s="87"/>
      <c r="L193" s="87"/>
      <c r="M193" s="87"/>
      <c r="N193" s="180">
        <v>2.4E-2</v>
      </c>
      <c r="O193" s="87"/>
      <c r="P193" s="198">
        <v>2.4E-2</v>
      </c>
      <c r="Q193" s="380"/>
      <c r="R193" s="373"/>
      <c r="S193" s="551"/>
    </row>
    <row r="194" spans="1:19" s="34" customFormat="1" ht="18" thickBot="1" x14ac:dyDescent="0.3">
      <c r="A194" s="441"/>
      <c r="B194" s="373"/>
      <c r="C194" s="376"/>
      <c r="D194" s="386"/>
      <c r="E194" s="382"/>
      <c r="F194" s="373"/>
      <c r="G194" s="501"/>
      <c r="H194" s="151"/>
      <c r="I194" s="151"/>
      <c r="J194" s="178" t="s">
        <v>286</v>
      </c>
      <c r="K194" s="87"/>
      <c r="L194" s="87"/>
      <c r="M194" s="87"/>
      <c r="N194" s="180">
        <v>1</v>
      </c>
      <c r="O194" s="87"/>
      <c r="P194" s="181">
        <v>1.2</v>
      </c>
      <c r="Q194" s="380"/>
      <c r="R194" s="373"/>
      <c r="S194" s="551"/>
    </row>
    <row r="195" spans="1:19" s="34" customFormat="1" ht="23.25" customHeight="1" x14ac:dyDescent="0.25">
      <c r="A195" s="441"/>
      <c r="B195" s="373"/>
      <c r="C195" s="384"/>
      <c r="D195" s="387"/>
      <c r="E195" s="382"/>
      <c r="F195" s="373"/>
      <c r="G195" s="369" t="s">
        <v>348</v>
      </c>
      <c r="H195" s="55" t="s">
        <v>123</v>
      </c>
      <c r="I195" s="55" t="s">
        <v>124</v>
      </c>
      <c r="J195" s="55" t="s">
        <v>280</v>
      </c>
      <c r="K195" s="106">
        <v>1.6999999999999999E-3</v>
      </c>
      <c r="L195" s="106">
        <v>2.5000000000000001E-3</v>
      </c>
      <c r="M195" s="106">
        <v>2.8E-3</v>
      </c>
      <c r="N195" s="106">
        <v>3.2000000000000002E-3</v>
      </c>
      <c r="O195" s="106">
        <v>3.5000000000000001E-3</v>
      </c>
      <c r="P195" s="107">
        <v>3.5000000000000001E-3</v>
      </c>
      <c r="Q195" s="380"/>
      <c r="R195" s="372" t="s">
        <v>177</v>
      </c>
      <c r="S195" s="541" t="s">
        <v>463</v>
      </c>
    </row>
    <row r="196" spans="1:19" s="34" customFormat="1" x14ac:dyDescent="0.25">
      <c r="A196" s="441"/>
      <c r="B196" s="373"/>
      <c r="C196" s="101"/>
      <c r="D196" s="121"/>
      <c r="E196" s="382"/>
      <c r="F196" s="373"/>
      <c r="G196" s="370"/>
      <c r="H196" s="49"/>
      <c r="I196" s="49"/>
      <c r="J196" s="50" t="s">
        <v>169</v>
      </c>
      <c r="K196" s="59"/>
      <c r="L196" s="118">
        <v>1.6000000000000001E-3</v>
      </c>
      <c r="M196" s="59"/>
      <c r="N196" s="59"/>
      <c r="O196" s="59"/>
      <c r="P196" s="119">
        <v>1.6000000000000001E-3</v>
      </c>
      <c r="Q196" s="115"/>
      <c r="R196" s="373"/>
      <c r="S196" s="542"/>
    </row>
    <row r="197" spans="1:19" s="34" customFormat="1" x14ac:dyDescent="0.25">
      <c r="A197" s="441"/>
      <c r="B197" s="373"/>
      <c r="C197" s="101"/>
      <c r="D197" s="121"/>
      <c r="E197" s="382"/>
      <c r="F197" s="373"/>
      <c r="G197" s="370"/>
      <c r="H197" s="49"/>
      <c r="I197" s="49"/>
      <c r="J197" s="50" t="s">
        <v>171</v>
      </c>
      <c r="K197" s="59"/>
      <c r="L197" s="60">
        <f>L196/L195</f>
        <v>0.64</v>
      </c>
      <c r="M197" s="59"/>
      <c r="N197" s="59"/>
      <c r="O197" s="59"/>
      <c r="P197" s="61">
        <f>P196/P195</f>
        <v>0.45714285714285713</v>
      </c>
      <c r="Q197" s="115"/>
      <c r="R197" s="373"/>
      <c r="S197" s="542"/>
    </row>
    <row r="198" spans="1:19" s="34" customFormat="1" x14ac:dyDescent="0.25">
      <c r="A198" s="441"/>
      <c r="B198" s="373"/>
      <c r="C198" s="101"/>
      <c r="D198" s="121"/>
      <c r="E198" s="382"/>
      <c r="F198" s="373"/>
      <c r="G198" s="370"/>
      <c r="H198" s="49"/>
      <c r="I198" s="49"/>
      <c r="J198" s="51" t="s">
        <v>170</v>
      </c>
      <c r="K198" s="59"/>
      <c r="L198" s="59"/>
      <c r="M198" s="175">
        <v>1.8E-3</v>
      </c>
      <c r="N198" s="59"/>
      <c r="O198" s="59"/>
      <c r="P198" s="177">
        <v>1.8E-3</v>
      </c>
      <c r="Q198" s="115"/>
      <c r="R198" s="373"/>
      <c r="S198" s="542"/>
    </row>
    <row r="199" spans="1:19" s="34" customFormat="1" x14ac:dyDescent="0.25">
      <c r="A199" s="441"/>
      <c r="B199" s="373"/>
      <c r="C199" s="101"/>
      <c r="D199" s="121"/>
      <c r="E199" s="382"/>
      <c r="F199" s="373"/>
      <c r="G199" s="370"/>
      <c r="H199" s="49"/>
      <c r="I199" s="49"/>
      <c r="J199" s="182" t="s">
        <v>172</v>
      </c>
      <c r="K199" s="185"/>
      <c r="L199" s="185"/>
      <c r="M199" s="85">
        <f>M198/M195</f>
        <v>0.64285714285714279</v>
      </c>
      <c r="N199" s="185"/>
      <c r="O199" s="185"/>
      <c r="P199" s="86" t="s">
        <v>287</v>
      </c>
      <c r="Q199" s="115"/>
      <c r="R199" s="373"/>
      <c r="S199" s="542"/>
    </row>
    <row r="200" spans="1:19" s="34" customFormat="1" x14ac:dyDescent="0.25">
      <c r="A200" s="441"/>
      <c r="B200" s="373"/>
      <c r="C200" s="101"/>
      <c r="D200" s="152"/>
      <c r="E200" s="382"/>
      <c r="F200" s="373"/>
      <c r="G200" s="370"/>
      <c r="H200" s="151"/>
      <c r="I200" s="151"/>
      <c r="J200" s="183" t="s">
        <v>352</v>
      </c>
      <c r="K200" s="87"/>
      <c r="L200" s="87"/>
      <c r="M200" s="87"/>
      <c r="N200" s="219">
        <v>1.8E-3</v>
      </c>
      <c r="O200" s="87"/>
      <c r="P200" s="198">
        <v>1.8E-3</v>
      </c>
      <c r="Q200" s="10"/>
      <c r="R200" s="373"/>
      <c r="S200" s="542"/>
    </row>
    <row r="201" spans="1:19" s="34" customFormat="1" x14ac:dyDescent="0.25">
      <c r="A201" s="441"/>
      <c r="B201" s="373"/>
      <c r="C201" s="101"/>
      <c r="D201" s="152"/>
      <c r="E201" s="382"/>
      <c r="F201" s="373"/>
      <c r="G201" s="370"/>
      <c r="H201" s="151"/>
      <c r="I201" s="151"/>
      <c r="J201" s="178" t="s">
        <v>286</v>
      </c>
      <c r="K201" s="87"/>
      <c r="L201" s="87"/>
      <c r="M201" s="87"/>
      <c r="N201" s="219">
        <v>0.5625</v>
      </c>
      <c r="O201" s="87"/>
      <c r="P201" s="220">
        <v>0.51429999999999998</v>
      </c>
      <c r="Q201" s="10"/>
      <c r="R201" s="373"/>
      <c r="S201" s="542"/>
    </row>
    <row r="202" spans="1:19" s="34" customFormat="1" x14ac:dyDescent="0.25">
      <c r="A202" s="441"/>
      <c r="B202" s="373"/>
      <c r="C202" s="101"/>
      <c r="D202" s="152"/>
      <c r="E202" s="382"/>
      <c r="F202" s="373"/>
      <c r="G202" s="370"/>
      <c r="H202" s="151"/>
      <c r="I202" s="151"/>
      <c r="J202" s="260" t="s">
        <v>353</v>
      </c>
      <c r="K202" s="87"/>
      <c r="L202" s="87"/>
      <c r="M202" s="87"/>
      <c r="N202" s="275"/>
      <c r="O202" s="246">
        <v>0</v>
      </c>
      <c r="P202" s="472">
        <v>1.8E-3</v>
      </c>
      <c r="Q202" s="10"/>
      <c r="R202" s="373"/>
      <c r="S202" s="542"/>
    </row>
    <row r="203" spans="1:19" s="34" customFormat="1" x14ac:dyDescent="0.25">
      <c r="A203" s="441"/>
      <c r="B203" s="373"/>
      <c r="C203" s="101"/>
      <c r="D203" s="152"/>
      <c r="E203" s="382"/>
      <c r="F203" s="373"/>
      <c r="G203" s="370"/>
      <c r="H203" s="151"/>
      <c r="I203" s="151"/>
      <c r="J203" s="244" t="s">
        <v>452</v>
      </c>
      <c r="K203" s="87"/>
      <c r="L203" s="87"/>
      <c r="M203" s="87"/>
      <c r="N203" s="275"/>
      <c r="O203" s="246">
        <v>0</v>
      </c>
      <c r="P203" s="472"/>
      <c r="Q203" s="10"/>
      <c r="R203" s="373"/>
      <c r="S203" s="542"/>
    </row>
    <row r="204" spans="1:19" s="34" customFormat="1" ht="22.5" customHeight="1" thickBot="1" x14ac:dyDescent="0.3">
      <c r="A204" s="441"/>
      <c r="B204" s="373"/>
      <c r="C204" s="101"/>
      <c r="D204" s="152"/>
      <c r="E204" s="382"/>
      <c r="F204" s="373"/>
      <c r="G204" s="371"/>
      <c r="H204" s="151"/>
      <c r="I204" s="151"/>
      <c r="J204" s="244" t="s">
        <v>351</v>
      </c>
      <c r="K204" s="87"/>
      <c r="L204" s="87"/>
      <c r="M204" s="87"/>
      <c r="N204" s="275"/>
      <c r="O204" s="246">
        <v>0</v>
      </c>
      <c r="P204" s="266">
        <v>0.51429999999999998</v>
      </c>
      <c r="Q204" s="10"/>
      <c r="R204" s="374"/>
      <c r="S204" s="543"/>
    </row>
    <row r="205" spans="1:19" s="34" customFormat="1" ht="23.25" customHeight="1" x14ac:dyDescent="0.25">
      <c r="A205" s="441"/>
      <c r="B205" s="373"/>
      <c r="C205" s="375" t="s">
        <v>125</v>
      </c>
      <c r="D205" s="385" t="s">
        <v>126</v>
      </c>
      <c r="E205" s="382"/>
      <c r="F205" s="373"/>
      <c r="G205" s="369" t="s">
        <v>349</v>
      </c>
      <c r="H205" s="55" t="s">
        <v>123</v>
      </c>
      <c r="I205" s="55" t="s">
        <v>124</v>
      </c>
      <c r="J205" s="55" t="s">
        <v>281</v>
      </c>
      <c r="K205" s="76">
        <v>25</v>
      </c>
      <c r="L205" s="76">
        <v>11</v>
      </c>
      <c r="M205" s="76">
        <v>14</v>
      </c>
      <c r="N205" s="203">
        <v>21</v>
      </c>
      <c r="O205" s="76">
        <v>18</v>
      </c>
      <c r="P205" s="67">
        <v>64</v>
      </c>
      <c r="Q205" s="389" t="s">
        <v>122</v>
      </c>
      <c r="R205" s="372" t="s">
        <v>154</v>
      </c>
      <c r="S205" s="556" t="s">
        <v>391</v>
      </c>
    </row>
    <row r="206" spans="1:19" s="34" customFormat="1" x14ac:dyDescent="0.25">
      <c r="A206" s="441"/>
      <c r="B206" s="373"/>
      <c r="C206" s="376"/>
      <c r="D206" s="386"/>
      <c r="E206" s="382"/>
      <c r="F206" s="373"/>
      <c r="G206" s="370"/>
      <c r="H206" s="49"/>
      <c r="I206" s="49"/>
      <c r="J206" s="50" t="s">
        <v>169</v>
      </c>
      <c r="K206" s="59"/>
      <c r="L206" s="109">
        <v>18</v>
      </c>
      <c r="M206" s="59"/>
      <c r="N206" s="59"/>
      <c r="O206" s="59"/>
      <c r="P206" s="111">
        <v>18</v>
      </c>
      <c r="Q206" s="390"/>
      <c r="R206" s="373"/>
      <c r="S206" s="557"/>
    </row>
    <row r="207" spans="1:19" s="34" customFormat="1" ht="24.75" customHeight="1" x14ac:dyDescent="0.25">
      <c r="A207" s="441"/>
      <c r="B207" s="373"/>
      <c r="C207" s="376"/>
      <c r="D207" s="386"/>
      <c r="E207" s="382"/>
      <c r="F207" s="373"/>
      <c r="G207" s="370"/>
      <c r="H207" s="49"/>
      <c r="I207" s="49"/>
      <c r="J207" s="50" t="s">
        <v>171</v>
      </c>
      <c r="K207" s="59"/>
      <c r="L207" s="60">
        <f>L206/L205</f>
        <v>1.6363636363636365</v>
      </c>
      <c r="M207" s="59"/>
      <c r="N207" s="59"/>
      <c r="O207" s="59"/>
      <c r="P207" s="61">
        <f>P206/P205</f>
        <v>0.28125</v>
      </c>
      <c r="Q207" s="390"/>
      <c r="R207" s="373"/>
      <c r="S207" s="557"/>
    </row>
    <row r="208" spans="1:19" s="34" customFormat="1" ht="26.25" customHeight="1" x14ac:dyDescent="0.25">
      <c r="A208" s="441"/>
      <c r="B208" s="373"/>
      <c r="C208" s="376"/>
      <c r="D208" s="386"/>
      <c r="E208" s="382"/>
      <c r="F208" s="373"/>
      <c r="G208" s="370"/>
      <c r="H208" s="49"/>
      <c r="I208" s="49"/>
      <c r="J208" s="51" t="s">
        <v>170</v>
      </c>
      <c r="K208" s="59"/>
      <c r="L208" s="59"/>
      <c r="M208" s="114">
        <v>15</v>
      </c>
      <c r="N208" s="59"/>
      <c r="O208" s="59"/>
      <c r="P208" s="113">
        <v>33</v>
      </c>
      <c r="Q208" s="390"/>
      <c r="R208" s="373"/>
      <c r="S208" s="557"/>
    </row>
    <row r="209" spans="1:19" s="34" customFormat="1" ht="24.75" customHeight="1" x14ac:dyDescent="0.25">
      <c r="A209" s="441"/>
      <c r="B209" s="373"/>
      <c r="C209" s="376"/>
      <c r="D209" s="386"/>
      <c r="E209" s="382"/>
      <c r="F209" s="373"/>
      <c r="G209" s="370"/>
      <c r="H209" s="49"/>
      <c r="I209" s="49"/>
      <c r="J209" s="182" t="s">
        <v>172</v>
      </c>
      <c r="K209" s="185"/>
      <c r="L209" s="185"/>
      <c r="M209" s="85">
        <f>M208/M205</f>
        <v>1.0714285714285714</v>
      </c>
      <c r="N209" s="185"/>
      <c r="O209" s="185"/>
      <c r="P209" s="176">
        <f>P208/P205</f>
        <v>0.515625</v>
      </c>
      <c r="Q209" s="390"/>
      <c r="R209" s="373"/>
      <c r="S209" s="557"/>
    </row>
    <row r="210" spans="1:19" s="34" customFormat="1" ht="27" customHeight="1" x14ac:dyDescent="0.25">
      <c r="A210" s="441"/>
      <c r="B210" s="373"/>
      <c r="C210" s="376"/>
      <c r="D210" s="386"/>
      <c r="E210" s="382"/>
      <c r="F210" s="373"/>
      <c r="G210" s="370"/>
      <c r="H210" s="151"/>
      <c r="I210" s="151"/>
      <c r="J210" s="183" t="s">
        <v>352</v>
      </c>
      <c r="K210" s="87"/>
      <c r="L210" s="184"/>
      <c r="M210" s="87"/>
      <c r="N210" s="201">
        <v>16</v>
      </c>
      <c r="O210" s="87"/>
      <c r="P210" s="221">
        <v>49</v>
      </c>
      <c r="Q210" s="390"/>
      <c r="R210" s="373"/>
      <c r="S210" s="557"/>
    </row>
    <row r="211" spans="1:19" s="34" customFormat="1" ht="27" customHeight="1" x14ac:dyDescent="0.25">
      <c r="A211" s="441"/>
      <c r="B211" s="373"/>
      <c r="C211" s="376"/>
      <c r="D211" s="386"/>
      <c r="E211" s="382"/>
      <c r="F211" s="373"/>
      <c r="G211" s="370"/>
      <c r="H211" s="151"/>
      <c r="I211" s="151"/>
      <c r="J211" s="178" t="s">
        <v>286</v>
      </c>
      <c r="K211" s="87"/>
      <c r="L211" s="184"/>
      <c r="M211" s="87"/>
      <c r="N211" s="219">
        <v>0.76190000000000002</v>
      </c>
      <c r="O211" s="87"/>
      <c r="P211" s="210">
        <v>0.76559999999999995</v>
      </c>
      <c r="Q211" s="390"/>
      <c r="R211" s="373"/>
      <c r="S211" s="557"/>
    </row>
    <row r="212" spans="1:19" s="34" customFormat="1" ht="27" customHeight="1" x14ac:dyDescent="0.25">
      <c r="A212" s="441"/>
      <c r="B212" s="373"/>
      <c r="C212" s="376"/>
      <c r="D212" s="386"/>
      <c r="E212" s="382"/>
      <c r="F212" s="373"/>
      <c r="G212" s="370"/>
      <c r="H212" s="151"/>
      <c r="I212" s="151"/>
      <c r="J212" s="260" t="s">
        <v>353</v>
      </c>
      <c r="K212" s="87"/>
      <c r="L212" s="184"/>
      <c r="M212" s="87"/>
      <c r="N212" s="275"/>
      <c r="O212" s="281">
        <v>0</v>
      </c>
      <c r="P212" s="479">
        <v>49</v>
      </c>
      <c r="Q212" s="390"/>
      <c r="R212" s="373"/>
      <c r="S212" s="557"/>
    </row>
    <row r="213" spans="1:19" s="34" customFormat="1" ht="27" customHeight="1" x14ac:dyDescent="0.25">
      <c r="A213" s="441"/>
      <c r="B213" s="373"/>
      <c r="C213" s="376"/>
      <c r="D213" s="386"/>
      <c r="E213" s="382"/>
      <c r="F213" s="373"/>
      <c r="G213" s="370"/>
      <c r="H213" s="151"/>
      <c r="I213" s="151"/>
      <c r="J213" s="244" t="s">
        <v>452</v>
      </c>
      <c r="K213" s="87"/>
      <c r="L213" s="184"/>
      <c r="M213" s="87"/>
      <c r="N213" s="275"/>
      <c r="O213" s="281">
        <v>18</v>
      </c>
      <c r="P213" s="479"/>
      <c r="Q213" s="390"/>
      <c r="R213" s="373"/>
      <c r="S213" s="557"/>
    </row>
    <row r="214" spans="1:19" s="34" customFormat="1" ht="27" customHeight="1" thickBot="1" x14ac:dyDescent="0.3">
      <c r="A214" s="441"/>
      <c r="B214" s="373"/>
      <c r="C214" s="376"/>
      <c r="D214" s="386"/>
      <c r="E214" s="382"/>
      <c r="F214" s="373"/>
      <c r="G214" s="371"/>
      <c r="H214" s="151"/>
      <c r="I214" s="151"/>
      <c r="J214" s="244" t="s">
        <v>351</v>
      </c>
      <c r="K214" s="87"/>
      <c r="L214" s="184"/>
      <c r="M214" s="87"/>
      <c r="N214" s="275"/>
      <c r="O214" s="246">
        <v>1</v>
      </c>
      <c r="P214" s="320">
        <v>1</v>
      </c>
      <c r="Q214" s="390"/>
      <c r="R214" s="374"/>
      <c r="S214" s="558"/>
    </row>
    <row r="215" spans="1:19" s="34" customFormat="1" ht="33.75" customHeight="1" x14ac:dyDescent="0.25">
      <c r="A215" s="441"/>
      <c r="B215" s="373"/>
      <c r="C215" s="376"/>
      <c r="D215" s="386"/>
      <c r="E215" s="382"/>
      <c r="F215" s="373"/>
      <c r="G215" s="369" t="s">
        <v>161</v>
      </c>
      <c r="H215" s="55" t="s">
        <v>127</v>
      </c>
      <c r="I215" s="55" t="s">
        <v>128</v>
      </c>
      <c r="J215" s="55" t="s">
        <v>87</v>
      </c>
      <c r="K215" s="66">
        <v>4000</v>
      </c>
      <c r="L215" s="81">
        <v>600</v>
      </c>
      <c r="M215" s="77">
        <v>1500</v>
      </c>
      <c r="N215" s="82">
        <v>1500</v>
      </c>
      <c r="O215" s="66" t="s">
        <v>364</v>
      </c>
      <c r="P215" s="261" t="s">
        <v>363</v>
      </c>
      <c r="Q215" s="390"/>
      <c r="R215" s="372" t="s">
        <v>154</v>
      </c>
      <c r="S215" s="544" t="s">
        <v>391</v>
      </c>
    </row>
    <row r="216" spans="1:19" s="34" customFormat="1" x14ac:dyDescent="0.25">
      <c r="A216" s="441"/>
      <c r="B216" s="373"/>
      <c r="C216" s="376"/>
      <c r="D216" s="386"/>
      <c r="E216" s="382"/>
      <c r="F216" s="373"/>
      <c r="G216" s="370"/>
      <c r="H216" s="49"/>
      <c r="I216" s="49"/>
      <c r="J216" s="50" t="s">
        <v>169</v>
      </c>
      <c r="K216" s="59"/>
      <c r="L216" s="109">
        <v>600</v>
      </c>
      <c r="M216" s="59"/>
      <c r="N216" s="59"/>
      <c r="O216" s="59"/>
      <c r="P216" s="111">
        <v>600</v>
      </c>
      <c r="Q216" s="390"/>
      <c r="R216" s="373"/>
      <c r="S216" s="545"/>
    </row>
    <row r="217" spans="1:19" s="34" customFormat="1" x14ac:dyDescent="0.25">
      <c r="A217" s="441"/>
      <c r="B217" s="373"/>
      <c r="C217" s="376"/>
      <c r="D217" s="386"/>
      <c r="E217" s="382"/>
      <c r="F217" s="373"/>
      <c r="G217" s="370"/>
      <c r="H217" s="49"/>
      <c r="I217" s="49"/>
      <c r="J217" s="50" t="s">
        <v>171</v>
      </c>
      <c r="K217" s="59"/>
      <c r="L217" s="60">
        <v>1</v>
      </c>
      <c r="M217" s="59"/>
      <c r="N217" s="59"/>
      <c r="O217" s="59"/>
      <c r="P217" s="119">
        <v>0.1205</v>
      </c>
      <c r="Q217" s="390"/>
      <c r="R217" s="373"/>
      <c r="S217" s="545"/>
    </row>
    <row r="218" spans="1:19" s="34" customFormat="1" x14ac:dyDescent="0.25">
      <c r="A218" s="441"/>
      <c r="B218" s="373"/>
      <c r="C218" s="376"/>
      <c r="D218" s="386"/>
      <c r="E218" s="382"/>
      <c r="F218" s="373"/>
      <c r="G218" s="370"/>
      <c r="H218" s="49"/>
      <c r="I218" s="49"/>
      <c r="J218" s="51" t="s">
        <v>170</v>
      </c>
      <c r="K218" s="59"/>
      <c r="L218" s="59"/>
      <c r="M218" s="114">
        <v>1100</v>
      </c>
      <c r="N218" s="59"/>
      <c r="O218" s="59"/>
      <c r="P218" s="113">
        <v>1700</v>
      </c>
      <c r="Q218" s="390"/>
      <c r="R218" s="373"/>
      <c r="S218" s="545"/>
    </row>
    <row r="219" spans="1:19" s="34" customFormat="1" ht="27" customHeight="1" x14ac:dyDescent="0.25">
      <c r="A219" s="441"/>
      <c r="B219" s="373"/>
      <c r="C219" s="376"/>
      <c r="D219" s="386"/>
      <c r="E219" s="382"/>
      <c r="F219" s="373"/>
      <c r="G219" s="370"/>
      <c r="H219" s="49"/>
      <c r="I219" s="49"/>
      <c r="J219" s="182" t="s">
        <v>172</v>
      </c>
      <c r="K219" s="185"/>
      <c r="L219" s="185"/>
      <c r="M219" s="85">
        <f>M218/M215</f>
        <v>0.73333333333333328</v>
      </c>
      <c r="N219" s="185"/>
      <c r="O219" s="185"/>
      <c r="P219" s="176">
        <v>0.34150000000000003</v>
      </c>
      <c r="Q219" s="390"/>
      <c r="R219" s="373"/>
      <c r="S219" s="545"/>
    </row>
    <row r="220" spans="1:19" s="34" customFormat="1" ht="27.75" customHeight="1" x14ac:dyDescent="0.25">
      <c r="A220" s="441"/>
      <c r="B220" s="373"/>
      <c r="C220" s="376"/>
      <c r="D220" s="386"/>
      <c r="E220" s="382"/>
      <c r="F220" s="373"/>
      <c r="G220" s="370"/>
      <c r="H220" s="151"/>
      <c r="I220" s="151"/>
      <c r="J220" s="183" t="s">
        <v>352</v>
      </c>
      <c r="K220" s="87"/>
      <c r="L220" s="87"/>
      <c r="M220" s="87"/>
      <c r="N220" s="201">
        <v>1900</v>
      </c>
      <c r="O220" s="87"/>
      <c r="P220" s="221">
        <v>3600</v>
      </c>
      <c r="Q220" s="390"/>
      <c r="R220" s="373"/>
      <c r="S220" s="545"/>
    </row>
    <row r="221" spans="1:19" s="34" customFormat="1" ht="35.25" customHeight="1" x14ac:dyDescent="0.25">
      <c r="A221" s="441"/>
      <c r="B221" s="373"/>
      <c r="C221" s="376"/>
      <c r="D221" s="386"/>
      <c r="E221" s="382"/>
      <c r="F221" s="373"/>
      <c r="G221" s="370"/>
      <c r="H221" s="151"/>
      <c r="I221" s="151"/>
      <c r="J221" s="178" t="s">
        <v>286</v>
      </c>
      <c r="K221" s="87"/>
      <c r="L221" s="87"/>
      <c r="M221" s="87"/>
      <c r="N221" s="214" t="s">
        <v>325</v>
      </c>
      <c r="O221" s="87"/>
      <c r="P221" s="189">
        <v>0.72299999999999998</v>
      </c>
      <c r="Q221" s="390"/>
      <c r="R221" s="373"/>
      <c r="S221" s="545"/>
    </row>
    <row r="222" spans="1:19" s="34" customFormat="1" ht="35.25" customHeight="1" x14ac:dyDescent="0.25">
      <c r="A222" s="441"/>
      <c r="B222" s="373"/>
      <c r="C222" s="376"/>
      <c r="D222" s="386"/>
      <c r="E222" s="382"/>
      <c r="F222" s="373"/>
      <c r="G222" s="370"/>
      <c r="H222" s="151"/>
      <c r="I222" s="151"/>
      <c r="J222" s="260" t="s">
        <v>353</v>
      </c>
      <c r="K222" s="87"/>
      <c r="L222" s="87"/>
      <c r="M222" s="87"/>
      <c r="N222" s="257"/>
      <c r="O222" s="281">
        <v>413</v>
      </c>
      <c r="P222" s="479">
        <v>4242</v>
      </c>
      <c r="Q222" s="390"/>
      <c r="R222" s="373"/>
      <c r="S222" s="545"/>
    </row>
    <row r="223" spans="1:19" s="34" customFormat="1" ht="35.25" customHeight="1" x14ac:dyDescent="0.25">
      <c r="A223" s="441"/>
      <c r="B223" s="373"/>
      <c r="C223" s="376"/>
      <c r="D223" s="386"/>
      <c r="E223" s="382"/>
      <c r="F223" s="373"/>
      <c r="G223" s="370"/>
      <c r="H223" s="151"/>
      <c r="I223" s="151"/>
      <c r="J223" s="244" t="s">
        <v>452</v>
      </c>
      <c r="K223" s="87"/>
      <c r="L223" s="87"/>
      <c r="M223" s="87"/>
      <c r="N223" s="257"/>
      <c r="O223" s="281">
        <v>642</v>
      </c>
      <c r="P223" s="479"/>
      <c r="Q223" s="390"/>
      <c r="R223" s="373"/>
      <c r="S223" s="545"/>
    </row>
    <row r="224" spans="1:19" s="34" customFormat="1" ht="35.25" customHeight="1" thickBot="1" x14ac:dyDescent="0.3">
      <c r="A224" s="441"/>
      <c r="B224" s="373"/>
      <c r="C224" s="376"/>
      <c r="D224" s="386"/>
      <c r="E224" s="382"/>
      <c r="F224" s="373"/>
      <c r="G224" s="371"/>
      <c r="H224" s="151"/>
      <c r="I224" s="151"/>
      <c r="J224" s="244" t="s">
        <v>351</v>
      </c>
      <c r="K224" s="87"/>
      <c r="L224" s="87"/>
      <c r="M224" s="87"/>
      <c r="N224" s="257"/>
      <c r="O224" s="258">
        <v>0.46500000000000002</v>
      </c>
      <c r="P224" s="266">
        <v>0.85199999999999998</v>
      </c>
      <c r="Q224" s="390"/>
      <c r="R224" s="374"/>
      <c r="S224" s="546"/>
    </row>
    <row r="225" spans="1:19" s="34" customFormat="1" ht="26.25" customHeight="1" x14ac:dyDescent="0.25">
      <c r="A225" s="441"/>
      <c r="B225" s="373"/>
      <c r="C225" s="384"/>
      <c r="D225" s="387"/>
      <c r="E225" s="382"/>
      <c r="F225" s="373"/>
      <c r="G225" s="369" t="s">
        <v>162</v>
      </c>
      <c r="H225" s="55" t="s">
        <v>129</v>
      </c>
      <c r="I225" s="55" t="s">
        <v>130</v>
      </c>
      <c r="J225" s="55" t="s">
        <v>91</v>
      </c>
      <c r="K225" s="55">
        <v>1720</v>
      </c>
      <c r="L225" s="55">
        <v>500</v>
      </c>
      <c r="M225" s="55">
        <v>520</v>
      </c>
      <c r="N225" s="55">
        <v>530</v>
      </c>
      <c r="O225" s="55">
        <v>550</v>
      </c>
      <c r="P225" s="108">
        <v>2100</v>
      </c>
      <c r="Q225" s="388"/>
      <c r="R225" s="372" t="s">
        <v>154</v>
      </c>
      <c r="S225" s="550" t="s">
        <v>461</v>
      </c>
    </row>
    <row r="226" spans="1:19" s="34" customFormat="1" x14ac:dyDescent="0.25">
      <c r="A226" s="441"/>
      <c r="B226" s="373"/>
      <c r="C226" s="101"/>
      <c r="D226" s="117"/>
      <c r="E226" s="382"/>
      <c r="F226" s="373"/>
      <c r="G226" s="370"/>
      <c r="H226" s="46"/>
      <c r="I226" s="46"/>
      <c r="J226" s="50" t="s">
        <v>169</v>
      </c>
      <c r="K226" s="59"/>
      <c r="L226" s="109">
        <v>422</v>
      </c>
      <c r="M226" s="59"/>
      <c r="N226" s="59"/>
      <c r="O226" s="59"/>
      <c r="P226" s="111">
        <v>422</v>
      </c>
      <c r="Q226" s="116"/>
      <c r="R226" s="373"/>
      <c r="S226" s="551"/>
    </row>
    <row r="227" spans="1:19" s="34" customFormat="1" x14ac:dyDescent="0.25">
      <c r="A227" s="441"/>
      <c r="B227" s="373"/>
      <c r="C227" s="101"/>
      <c r="D227" s="117"/>
      <c r="E227" s="382"/>
      <c r="F227" s="373"/>
      <c r="G227" s="370"/>
      <c r="H227" s="46"/>
      <c r="I227" s="46"/>
      <c r="J227" s="50" t="s">
        <v>171</v>
      </c>
      <c r="K227" s="59"/>
      <c r="L227" s="60">
        <f>L226/L225</f>
        <v>0.84399999999999997</v>
      </c>
      <c r="M227" s="59"/>
      <c r="N227" s="59"/>
      <c r="O227" s="59"/>
      <c r="P227" s="61">
        <f>P226/P225</f>
        <v>0.20095238095238097</v>
      </c>
      <c r="Q227" s="116"/>
      <c r="R227" s="373"/>
      <c r="S227" s="551"/>
    </row>
    <row r="228" spans="1:19" s="34" customFormat="1" x14ac:dyDescent="0.25">
      <c r="A228" s="441"/>
      <c r="B228" s="373"/>
      <c r="C228" s="101"/>
      <c r="D228" s="117"/>
      <c r="E228" s="382"/>
      <c r="F228" s="373"/>
      <c r="G228" s="370"/>
      <c r="H228" s="46"/>
      <c r="I228" s="46"/>
      <c r="J228" s="51" t="s">
        <v>170</v>
      </c>
      <c r="K228" s="59"/>
      <c r="L228" s="59"/>
      <c r="M228" s="114">
        <v>369</v>
      </c>
      <c r="N228" s="59"/>
      <c r="O228" s="59"/>
      <c r="P228" s="113">
        <v>791</v>
      </c>
      <c r="Q228" s="116"/>
      <c r="R228" s="373"/>
      <c r="S228" s="551"/>
    </row>
    <row r="229" spans="1:19" s="34" customFormat="1" x14ac:dyDescent="0.25">
      <c r="A229" s="441"/>
      <c r="B229" s="373"/>
      <c r="C229" s="101"/>
      <c r="D229" s="117"/>
      <c r="E229" s="382"/>
      <c r="F229" s="373"/>
      <c r="G229" s="370"/>
      <c r="H229" s="46"/>
      <c r="I229" s="46"/>
      <c r="J229" s="182" t="s">
        <v>172</v>
      </c>
      <c r="K229" s="185"/>
      <c r="L229" s="185"/>
      <c r="M229" s="85">
        <f>M228/M225</f>
        <v>0.70961538461538465</v>
      </c>
      <c r="N229" s="185"/>
      <c r="O229" s="185"/>
      <c r="P229" s="86">
        <f>P228/P225</f>
        <v>0.37666666666666665</v>
      </c>
      <c r="Q229" s="116"/>
      <c r="R229" s="373"/>
      <c r="S229" s="551"/>
    </row>
    <row r="230" spans="1:19" s="34" customFormat="1" x14ac:dyDescent="0.25">
      <c r="A230" s="441"/>
      <c r="B230" s="373"/>
      <c r="C230" s="101"/>
      <c r="D230" s="152"/>
      <c r="E230" s="382"/>
      <c r="F230" s="373"/>
      <c r="G230" s="370"/>
      <c r="H230" s="151"/>
      <c r="I230" s="151"/>
      <c r="J230" s="183" t="s">
        <v>352</v>
      </c>
      <c r="K230" s="87"/>
      <c r="L230" s="87"/>
      <c r="M230" s="87"/>
      <c r="N230" s="186">
        <v>563</v>
      </c>
      <c r="O230" s="87"/>
      <c r="P230" s="222">
        <v>1354</v>
      </c>
      <c r="Q230" s="10"/>
      <c r="R230" s="373"/>
      <c r="S230" s="551"/>
    </row>
    <row r="231" spans="1:19" s="34" customFormat="1" ht="27" customHeight="1" x14ac:dyDescent="0.25">
      <c r="A231" s="441"/>
      <c r="B231" s="373"/>
      <c r="C231" s="101"/>
      <c r="D231" s="152"/>
      <c r="E231" s="382"/>
      <c r="F231" s="373"/>
      <c r="G231" s="370"/>
      <c r="H231" s="151"/>
      <c r="I231" s="151"/>
      <c r="J231" s="178" t="s">
        <v>286</v>
      </c>
      <c r="K231" s="87"/>
      <c r="L231" s="87"/>
      <c r="M231" s="87"/>
      <c r="N231" s="214">
        <v>1</v>
      </c>
      <c r="O231" s="87"/>
      <c r="P231" s="189">
        <v>0.64480000000000004</v>
      </c>
      <c r="Q231" s="10"/>
      <c r="R231" s="373"/>
      <c r="S231" s="551"/>
    </row>
    <row r="232" spans="1:19" s="34" customFormat="1" ht="27" customHeight="1" x14ac:dyDescent="0.25">
      <c r="A232" s="441"/>
      <c r="B232" s="373"/>
      <c r="C232" s="101"/>
      <c r="D232" s="152"/>
      <c r="E232" s="382"/>
      <c r="F232" s="373"/>
      <c r="G232" s="370"/>
      <c r="H232" s="151"/>
      <c r="I232" s="151"/>
      <c r="J232" s="260" t="s">
        <v>353</v>
      </c>
      <c r="K232" s="87"/>
      <c r="L232" s="87"/>
      <c r="M232" s="87"/>
      <c r="N232" s="257"/>
      <c r="O232" s="281">
        <v>99</v>
      </c>
      <c r="P232" s="479">
        <v>2155</v>
      </c>
      <c r="Q232" s="10"/>
      <c r="R232" s="373"/>
      <c r="S232" s="551"/>
    </row>
    <row r="233" spans="1:19" s="34" customFormat="1" ht="27" customHeight="1" x14ac:dyDescent="0.25">
      <c r="A233" s="441"/>
      <c r="B233" s="373"/>
      <c r="C233" s="101"/>
      <c r="D233" s="152"/>
      <c r="E233" s="382"/>
      <c r="F233" s="373"/>
      <c r="G233" s="370"/>
      <c r="H233" s="151"/>
      <c r="I233" s="151"/>
      <c r="J233" s="244" t="s">
        <v>452</v>
      </c>
      <c r="K233" s="87"/>
      <c r="L233" s="87"/>
      <c r="M233" s="87"/>
      <c r="N233" s="257"/>
      <c r="O233" s="281">
        <v>801</v>
      </c>
      <c r="P233" s="479"/>
      <c r="Q233" s="10"/>
      <c r="R233" s="373"/>
      <c r="S233" s="551"/>
    </row>
    <row r="234" spans="1:19" s="34" customFormat="1" ht="27" customHeight="1" thickBot="1" x14ac:dyDescent="0.3">
      <c r="A234" s="459"/>
      <c r="B234" s="374"/>
      <c r="C234" s="101"/>
      <c r="D234" s="152"/>
      <c r="E234" s="383"/>
      <c r="F234" s="374"/>
      <c r="G234" s="371"/>
      <c r="H234" s="151"/>
      <c r="I234" s="151"/>
      <c r="J234" s="244" t="s">
        <v>351</v>
      </c>
      <c r="K234" s="87"/>
      <c r="L234" s="87"/>
      <c r="M234" s="87"/>
      <c r="N234" s="257"/>
      <c r="O234" s="246">
        <v>1.45</v>
      </c>
      <c r="P234" s="245">
        <v>1.026</v>
      </c>
      <c r="Q234" s="10"/>
      <c r="R234" s="374"/>
      <c r="S234" s="552"/>
    </row>
    <row r="235" spans="1:19" s="34" customFormat="1" ht="14.25" customHeight="1" x14ac:dyDescent="0.25">
      <c r="A235" s="450" t="s">
        <v>178</v>
      </c>
      <c r="B235" s="488" t="s">
        <v>164</v>
      </c>
      <c r="C235" s="452" t="s">
        <v>131</v>
      </c>
      <c r="D235" s="455" t="s">
        <v>132</v>
      </c>
      <c r="E235" s="491" t="s">
        <v>192</v>
      </c>
      <c r="F235" s="494" t="s">
        <v>185</v>
      </c>
      <c r="G235" s="448" t="s">
        <v>350</v>
      </c>
      <c r="H235" s="393" t="s">
        <v>133</v>
      </c>
      <c r="I235" s="393" t="s">
        <v>134</v>
      </c>
      <c r="J235" s="393" t="s">
        <v>135</v>
      </c>
      <c r="K235" s="444">
        <v>0</v>
      </c>
      <c r="L235" s="444">
        <v>0</v>
      </c>
      <c r="M235" s="444">
        <v>0.5</v>
      </c>
      <c r="N235" s="444">
        <v>0.75</v>
      </c>
      <c r="O235" s="444">
        <v>1</v>
      </c>
      <c r="P235" s="446">
        <v>1</v>
      </c>
      <c r="Q235" s="505" t="s">
        <v>136</v>
      </c>
      <c r="R235" s="450" t="s">
        <v>163</v>
      </c>
      <c r="S235" s="550" t="s">
        <v>393</v>
      </c>
    </row>
    <row r="236" spans="1:19" s="34" customFormat="1" ht="12.75" customHeight="1" x14ac:dyDescent="0.25">
      <c r="A236" s="451"/>
      <c r="B236" s="489"/>
      <c r="C236" s="453"/>
      <c r="D236" s="456"/>
      <c r="E236" s="492"/>
      <c r="F236" s="495"/>
      <c r="G236" s="449"/>
      <c r="H236" s="394"/>
      <c r="I236" s="394"/>
      <c r="J236" s="394"/>
      <c r="K236" s="445"/>
      <c r="L236" s="445"/>
      <c r="M236" s="445"/>
      <c r="N236" s="445"/>
      <c r="O236" s="445"/>
      <c r="P236" s="447"/>
      <c r="Q236" s="506"/>
      <c r="R236" s="451"/>
      <c r="S236" s="551"/>
    </row>
    <row r="237" spans="1:19" s="34" customFormat="1" ht="4.5" customHeight="1" x14ac:dyDescent="0.25">
      <c r="A237" s="451"/>
      <c r="B237" s="489"/>
      <c r="C237" s="453"/>
      <c r="D237" s="456"/>
      <c r="E237" s="492"/>
      <c r="F237" s="495"/>
      <c r="G237" s="449"/>
      <c r="H237" s="394"/>
      <c r="I237" s="394"/>
      <c r="J237" s="394"/>
      <c r="K237" s="445"/>
      <c r="L237" s="445"/>
      <c r="M237" s="445"/>
      <c r="N237" s="445"/>
      <c r="O237" s="445"/>
      <c r="P237" s="447"/>
      <c r="Q237" s="506"/>
      <c r="R237" s="451"/>
      <c r="S237" s="551"/>
    </row>
    <row r="238" spans="1:19" s="34" customFormat="1" ht="0.95" hidden="1" customHeight="1" thickBot="1" x14ac:dyDescent="0.3">
      <c r="A238" s="451"/>
      <c r="B238" s="489"/>
      <c r="C238" s="453"/>
      <c r="D238" s="456"/>
      <c r="E238" s="492"/>
      <c r="F238" s="495"/>
      <c r="G238" s="449"/>
      <c r="H238" s="394"/>
      <c r="I238" s="394"/>
      <c r="J238" s="394"/>
      <c r="K238" s="445"/>
      <c r="L238" s="445"/>
      <c r="M238" s="445"/>
      <c r="N238" s="445"/>
      <c r="O238" s="445"/>
      <c r="P238" s="447"/>
      <c r="Q238" s="506"/>
      <c r="R238" s="451"/>
      <c r="S238" s="551"/>
    </row>
    <row r="239" spans="1:19" s="34" customFormat="1" ht="0.75" customHeight="1" x14ac:dyDescent="0.25">
      <c r="A239" s="451"/>
      <c r="B239" s="489"/>
      <c r="C239" s="453"/>
      <c r="D239" s="456"/>
      <c r="E239" s="492"/>
      <c r="F239" s="495"/>
      <c r="G239" s="449"/>
      <c r="H239" s="394"/>
      <c r="I239" s="394"/>
      <c r="J239" s="394"/>
      <c r="K239" s="445"/>
      <c r="L239" s="445"/>
      <c r="M239" s="445"/>
      <c r="N239" s="445"/>
      <c r="O239" s="445"/>
      <c r="P239" s="447"/>
      <c r="Q239" s="506"/>
      <c r="R239" s="451"/>
      <c r="S239" s="551"/>
    </row>
    <row r="240" spans="1:19" s="34" customFormat="1" ht="0.95" customHeight="1" x14ac:dyDescent="0.25">
      <c r="A240" s="451"/>
      <c r="B240" s="489"/>
      <c r="C240" s="453"/>
      <c r="D240" s="456"/>
      <c r="E240" s="492"/>
      <c r="F240" s="495"/>
      <c r="G240" s="449"/>
      <c r="H240" s="394"/>
      <c r="I240" s="394"/>
      <c r="J240" s="394"/>
      <c r="K240" s="445"/>
      <c r="L240" s="445"/>
      <c r="M240" s="445"/>
      <c r="N240" s="445"/>
      <c r="O240" s="445"/>
      <c r="P240" s="447"/>
      <c r="Q240" s="506"/>
      <c r="R240" s="451"/>
      <c r="S240" s="551"/>
    </row>
    <row r="241" spans="1:19" s="34" customFormat="1" ht="17.25" hidden="1" customHeight="1" thickBot="1" x14ac:dyDescent="0.3">
      <c r="A241" s="451"/>
      <c r="B241" s="489"/>
      <c r="C241" s="453"/>
      <c r="D241" s="456"/>
      <c r="E241" s="492"/>
      <c r="F241" s="495"/>
      <c r="G241" s="449"/>
      <c r="H241" s="394"/>
      <c r="I241" s="394"/>
      <c r="J241" s="394"/>
      <c r="K241" s="445"/>
      <c r="L241" s="445"/>
      <c r="M241" s="445"/>
      <c r="N241" s="445"/>
      <c r="O241" s="445"/>
      <c r="P241" s="447"/>
      <c r="Q241" s="506"/>
      <c r="R241" s="451"/>
      <c r="S241" s="551"/>
    </row>
    <row r="242" spans="1:19" s="34" customFormat="1" ht="3.75" customHeight="1" x14ac:dyDescent="0.25">
      <c r="A242" s="451"/>
      <c r="B242" s="489"/>
      <c r="C242" s="454"/>
      <c r="D242" s="456"/>
      <c r="E242" s="492"/>
      <c r="F242" s="495"/>
      <c r="G242" s="449"/>
      <c r="H242" s="457"/>
      <c r="I242" s="457"/>
      <c r="J242" s="457"/>
      <c r="K242" s="445"/>
      <c r="L242" s="445"/>
      <c r="M242" s="445"/>
      <c r="N242" s="445"/>
      <c r="O242" s="445"/>
      <c r="P242" s="447"/>
      <c r="Q242" s="506"/>
      <c r="R242" s="451"/>
      <c r="S242" s="551"/>
    </row>
    <row r="243" spans="1:19" s="34" customFormat="1" ht="37.5" customHeight="1" x14ac:dyDescent="0.25">
      <c r="A243" s="451"/>
      <c r="B243" s="489"/>
      <c r="C243" s="78"/>
      <c r="D243" s="79"/>
      <c r="E243" s="492"/>
      <c r="F243" s="495"/>
      <c r="G243" s="449"/>
      <c r="H243" s="43"/>
      <c r="I243" s="43"/>
      <c r="J243" s="50" t="s">
        <v>169</v>
      </c>
      <c r="K243" s="59"/>
      <c r="L243" s="60" t="s">
        <v>139</v>
      </c>
      <c r="M243" s="59"/>
      <c r="N243" s="59"/>
      <c r="O243" s="59"/>
      <c r="P243" s="61" t="s">
        <v>139</v>
      </c>
      <c r="Q243" s="80"/>
      <c r="R243" s="451"/>
      <c r="S243" s="551"/>
    </row>
    <row r="244" spans="1:19" s="34" customFormat="1" ht="39" customHeight="1" x14ac:dyDescent="0.25">
      <c r="A244" s="451"/>
      <c r="B244" s="489"/>
      <c r="C244" s="78"/>
      <c r="D244" s="79"/>
      <c r="E244" s="492"/>
      <c r="F244" s="495"/>
      <c r="G244" s="449"/>
      <c r="H244" s="43"/>
      <c r="I244" s="43"/>
      <c r="J244" s="50" t="s">
        <v>171</v>
      </c>
      <c r="K244" s="59"/>
      <c r="L244" s="60" t="s">
        <v>139</v>
      </c>
      <c r="M244" s="59"/>
      <c r="N244" s="59"/>
      <c r="O244" s="59"/>
      <c r="P244" s="61" t="s">
        <v>139</v>
      </c>
      <c r="Q244" s="80"/>
      <c r="R244" s="451"/>
      <c r="S244" s="551"/>
    </row>
    <row r="245" spans="1:19" s="34" customFormat="1" ht="36" customHeight="1" x14ac:dyDescent="0.25">
      <c r="A245" s="451"/>
      <c r="B245" s="489"/>
      <c r="C245" s="78"/>
      <c r="D245" s="79"/>
      <c r="E245" s="492"/>
      <c r="F245" s="495"/>
      <c r="G245" s="449"/>
      <c r="H245" s="43"/>
      <c r="I245" s="43"/>
      <c r="J245" s="51" t="s">
        <v>170</v>
      </c>
      <c r="K245" s="59"/>
      <c r="L245" s="59"/>
      <c r="M245" s="62">
        <v>0.38</v>
      </c>
      <c r="N245" s="59"/>
      <c r="O245" s="59"/>
      <c r="P245" s="63">
        <v>0.38</v>
      </c>
      <c r="Q245" s="80"/>
      <c r="R245" s="451"/>
      <c r="S245" s="551"/>
    </row>
    <row r="246" spans="1:19" s="34" customFormat="1" ht="36" customHeight="1" x14ac:dyDescent="0.25">
      <c r="A246" s="451"/>
      <c r="B246" s="489"/>
      <c r="C246" s="78"/>
      <c r="D246" s="79"/>
      <c r="E246" s="492"/>
      <c r="F246" s="495"/>
      <c r="G246" s="449"/>
      <c r="H246" s="43"/>
      <c r="I246" s="43"/>
      <c r="J246" s="182" t="s">
        <v>172</v>
      </c>
      <c r="K246" s="185"/>
      <c r="L246" s="185"/>
      <c r="M246" s="85">
        <f>M245/M235</f>
        <v>0.76</v>
      </c>
      <c r="N246" s="185"/>
      <c r="O246" s="185"/>
      <c r="P246" s="86">
        <f>P245/P235</f>
        <v>0.38</v>
      </c>
      <c r="Q246" s="80"/>
      <c r="R246" s="451"/>
      <c r="S246" s="551"/>
    </row>
    <row r="247" spans="1:19" s="34" customFormat="1" ht="33.75" customHeight="1" x14ac:dyDescent="0.25">
      <c r="A247" s="451"/>
      <c r="B247" s="489"/>
      <c r="C247" s="78"/>
      <c r="D247" s="102"/>
      <c r="E247" s="492"/>
      <c r="F247" s="495"/>
      <c r="G247" s="449"/>
      <c r="H247" s="43"/>
      <c r="I247" s="43"/>
      <c r="J247" s="183" t="s">
        <v>365</v>
      </c>
      <c r="K247" s="87"/>
      <c r="L247" s="87"/>
      <c r="M247" s="87"/>
      <c r="N247" s="214">
        <v>1</v>
      </c>
      <c r="O247" s="87"/>
      <c r="P247" s="223">
        <v>1</v>
      </c>
      <c r="Q247" s="103"/>
      <c r="R247" s="451"/>
      <c r="S247" s="551"/>
    </row>
    <row r="248" spans="1:19" s="34" customFormat="1" ht="33.75" customHeight="1" thickBot="1" x14ac:dyDescent="0.3">
      <c r="A248" s="451"/>
      <c r="B248" s="489"/>
      <c r="C248" s="78"/>
      <c r="D248" s="102"/>
      <c r="E248" s="492"/>
      <c r="F248" s="495"/>
      <c r="G248" s="449"/>
      <c r="H248" s="43"/>
      <c r="I248" s="43"/>
      <c r="J248" s="250" t="s">
        <v>286</v>
      </c>
      <c r="K248" s="87"/>
      <c r="L248" s="87"/>
      <c r="M248" s="87"/>
      <c r="N248" s="214" t="s">
        <v>326</v>
      </c>
      <c r="O248" s="91"/>
      <c r="P248" s="217">
        <v>1</v>
      </c>
      <c r="Q248" s="103"/>
      <c r="R248" s="451"/>
      <c r="S248" s="551"/>
    </row>
    <row r="249" spans="1:19" s="34" customFormat="1" ht="33.75" customHeight="1" x14ac:dyDescent="0.25">
      <c r="A249" s="451"/>
      <c r="B249" s="489"/>
      <c r="C249" s="78"/>
      <c r="D249" s="102"/>
      <c r="E249" s="492"/>
      <c r="F249" s="495"/>
      <c r="G249" s="497" t="s">
        <v>354</v>
      </c>
      <c r="H249" s="242"/>
      <c r="I249" s="242"/>
      <c r="J249" s="253" t="s">
        <v>87</v>
      </c>
      <c r="K249" s="90" t="s">
        <v>139</v>
      </c>
      <c r="L249" s="90" t="s">
        <v>139</v>
      </c>
      <c r="M249" s="90" t="s">
        <v>139</v>
      </c>
      <c r="N249" s="252" t="s">
        <v>139</v>
      </c>
      <c r="O249" s="254">
        <v>1</v>
      </c>
      <c r="P249" s="255">
        <v>1</v>
      </c>
      <c r="Q249" s="243"/>
      <c r="R249" s="502" t="s">
        <v>163</v>
      </c>
      <c r="S249" s="544" t="s">
        <v>392</v>
      </c>
    </row>
    <row r="250" spans="1:19" s="34" customFormat="1" ht="33.75" customHeight="1" x14ac:dyDescent="0.25">
      <c r="A250" s="451"/>
      <c r="B250" s="489"/>
      <c r="C250" s="78"/>
      <c r="D250" s="102"/>
      <c r="E250" s="492"/>
      <c r="F250" s="495"/>
      <c r="G250" s="498"/>
      <c r="H250" s="242"/>
      <c r="I250" s="242"/>
      <c r="J250" s="248" t="s">
        <v>353</v>
      </c>
      <c r="K250" s="184"/>
      <c r="L250" s="184"/>
      <c r="M250" s="184"/>
      <c r="N250" s="271"/>
      <c r="O250" s="281">
        <v>0</v>
      </c>
      <c r="P250" s="479">
        <v>0</v>
      </c>
      <c r="Q250" s="103"/>
      <c r="R250" s="503"/>
      <c r="S250" s="545"/>
    </row>
    <row r="251" spans="1:19" s="34" customFormat="1" ht="33.75" customHeight="1" x14ac:dyDescent="0.25">
      <c r="A251" s="451"/>
      <c r="B251" s="489"/>
      <c r="C251" s="78"/>
      <c r="D251" s="102"/>
      <c r="E251" s="492"/>
      <c r="F251" s="495"/>
      <c r="G251" s="498"/>
      <c r="H251" s="43"/>
      <c r="I251" s="43"/>
      <c r="J251" s="244" t="s">
        <v>452</v>
      </c>
      <c r="K251" s="184"/>
      <c r="L251" s="184"/>
      <c r="M251" s="184"/>
      <c r="N251" s="271"/>
      <c r="O251" s="281">
        <v>0</v>
      </c>
      <c r="P251" s="479"/>
      <c r="Q251" s="103"/>
      <c r="R251" s="503"/>
      <c r="S251" s="545"/>
    </row>
    <row r="252" spans="1:19" s="34" customFormat="1" ht="33.75" customHeight="1" thickBot="1" x14ac:dyDescent="0.3">
      <c r="A252" s="451"/>
      <c r="B252" s="489"/>
      <c r="C252" s="78"/>
      <c r="D252" s="102"/>
      <c r="E252" s="492"/>
      <c r="F252" s="495"/>
      <c r="G252" s="499"/>
      <c r="H252" s="43"/>
      <c r="I252" s="43"/>
      <c r="J252" s="249" t="s">
        <v>351</v>
      </c>
      <c r="K252" s="91"/>
      <c r="L252" s="87"/>
      <c r="M252" s="87"/>
      <c r="N252" s="257"/>
      <c r="O252" s="246">
        <v>0</v>
      </c>
      <c r="P252" s="251">
        <v>0</v>
      </c>
      <c r="Q252" s="103"/>
      <c r="R252" s="504"/>
      <c r="S252" s="546"/>
    </row>
    <row r="253" spans="1:19" s="34" customFormat="1" ht="24.75" customHeight="1" x14ac:dyDescent="0.25">
      <c r="A253" s="451"/>
      <c r="B253" s="489"/>
      <c r="C253" s="78"/>
      <c r="D253" s="102"/>
      <c r="E253" s="492"/>
      <c r="F253" s="495"/>
      <c r="G253" s="497" t="s">
        <v>166</v>
      </c>
      <c r="H253" s="47" t="s">
        <v>129</v>
      </c>
      <c r="I253" s="47" t="s">
        <v>130</v>
      </c>
      <c r="J253" s="47" t="s">
        <v>280</v>
      </c>
      <c r="K253" s="240">
        <v>1</v>
      </c>
      <c r="L253" s="227">
        <v>1</v>
      </c>
      <c r="M253" s="227">
        <v>1</v>
      </c>
      <c r="N253" s="227">
        <v>1</v>
      </c>
      <c r="O253" s="227">
        <v>1</v>
      </c>
      <c r="P253" s="241">
        <f>+O253</f>
        <v>1</v>
      </c>
      <c r="Q253" s="103"/>
      <c r="R253" s="450" t="s">
        <v>167</v>
      </c>
      <c r="S253" s="544" t="s">
        <v>391</v>
      </c>
    </row>
    <row r="254" spans="1:19" s="34" customFormat="1" ht="26.25" customHeight="1" x14ac:dyDescent="0.25">
      <c r="A254" s="451"/>
      <c r="B254" s="489"/>
      <c r="C254" s="101"/>
      <c r="D254" s="117"/>
      <c r="E254" s="492"/>
      <c r="F254" s="495"/>
      <c r="G254" s="498"/>
      <c r="H254" s="46"/>
      <c r="I254" s="46"/>
      <c r="J254" s="50" t="s">
        <v>169</v>
      </c>
      <c r="K254" s="59"/>
      <c r="L254" s="60">
        <v>0.97</v>
      </c>
      <c r="M254" s="59"/>
      <c r="N254" s="59"/>
      <c r="O254" s="59"/>
      <c r="P254" s="61">
        <v>0.97</v>
      </c>
      <c r="Q254" s="83"/>
      <c r="R254" s="451"/>
      <c r="S254" s="545"/>
    </row>
    <row r="255" spans="1:19" s="34" customFormat="1" ht="26.25" customHeight="1" x14ac:dyDescent="0.25">
      <c r="A255" s="451"/>
      <c r="B255" s="489"/>
      <c r="C255" s="101"/>
      <c r="D255" s="117"/>
      <c r="E255" s="492"/>
      <c r="F255" s="495"/>
      <c r="G255" s="498"/>
      <c r="H255" s="46"/>
      <c r="I255" s="46"/>
      <c r="J255" s="50" t="s">
        <v>171</v>
      </c>
      <c r="K255" s="59"/>
      <c r="L255" s="60">
        <f>L254/L253</f>
        <v>0.97</v>
      </c>
      <c r="M255" s="59"/>
      <c r="N255" s="59"/>
      <c r="O255" s="59"/>
      <c r="P255" s="61">
        <v>0.97</v>
      </c>
      <c r="Q255" s="83"/>
      <c r="R255" s="451"/>
      <c r="S255" s="545"/>
    </row>
    <row r="256" spans="1:19" s="34" customFormat="1" ht="24.75" customHeight="1" x14ac:dyDescent="0.25">
      <c r="A256" s="451"/>
      <c r="B256" s="489"/>
      <c r="C256" s="101"/>
      <c r="D256" s="117"/>
      <c r="E256" s="492"/>
      <c r="F256" s="495"/>
      <c r="G256" s="498"/>
      <c r="H256" s="46"/>
      <c r="I256" s="46"/>
      <c r="J256" s="51" t="s">
        <v>170</v>
      </c>
      <c r="K256" s="59"/>
      <c r="L256" s="59"/>
      <c r="M256" s="62">
        <v>0.98</v>
      </c>
      <c r="N256" s="59"/>
      <c r="O256" s="59"/>
      <c r="P256" s="63">
        <v>0.98</v>
      </c>
      <c r="Q256" s="83"/>
      <c r="R256" s="451"/>
      <c r="S256" s="545"/>
    </row>
    <row r="257" spans="1:19" s="34" customFormat="1" ht="26.25" customHeight="1" x14ac:dyDescent="0.25">
      <c r="A257" s="451"/>
      <c r="B257" s="489"/>
      <c r="C257" s="101"/>
      <c r="D257" s="117"/>
      <c r="E257" s="492"/>
      <c r="F257" s="495"/>
      <c r="G257" s="498"/>
      <c r="H257" s="46"/>
      <c r="I257" s="46"/>
      <c r="J257" s="182" t="s">
        <v>172</v>
      </c>
      <c r="K257" s="185"/>
      <c r="L257" s="185"/>
      <c r="M257" s="85">
        <v>0.98</v>
      </c>
      <c r="N257" s="185"/>
      <c r="O257" s="185"/>
      <c r="P257" s="86">
        <v>0.98</v>
      </c>
      <c r="Q257" s="83"/>
      <c r="R257" s="451"/>
      <c r="S257" s="545"/>
    </row>
    <row r="258" spans="1:19" s="34" customFormat="1" ht="27.75" customHeight="1" x14ac:dyDescent="0.25">
      <c r="A258" s="451"/>
      <c r="B258" s="489"/>
      <c r="C258" s="196"/>
      <c r="D258" s="197"/>
      <c r="E258" s="492"/>
      <c r="F258" s="495"/>
      <c r="G258" s="498"/>
      <c r="H258" s="43"/>
      <c r="I258" s="43"/>
      <c r="J258" s="183" t="s">
        <v>352</v>
      </c>
      <c r="K258" s="184"/>
      <c r="L258" s="184"/>
      <c r="M258" s="184"/>
      <c r="N258" s="198">
        <v>0.91169999999999995</v>
      </c>
      <c r="O258" s="184"/>
      <c r="P258" s="224">
        <v>0.91169999999999995</v>
      </c>
      <c r="Q258" s="10"/>
      <c r="R258" s="451"/>
      <c r="S258" s="545"/>
    </row>
    <row r="259" spans="1:19" s="34" customFormat="1" ht="27.75" customHeight="1" x14ac:dyDescent="0.25">
      <c r="A259" s="451"/>
      <c r="B259" s="489"/>
      <c r="C259" s="196"/>
      <c r="D259" s="197"/>
      <c r="E259" s="492"/>
      <c r="F259" s="495"/>
      <c r="G259" s="498"/>
      <c r="H259" s="43"/>
      <c r="I259" s="43"/>
      <c r="J259" s="178" t="s">
        <v>286</v>
      </c>
      <c r="K259" s="184"/>
      <c r="L259" s="184"/>
      <c r="M259" s="184"/>
      <c r="N259" s="198">
        <v>0.91169999999999995</v>
      </c>
      <c r="O259" s="184"/>
      <c r="P259" s="224">
        <v>0.91169999999999995</v>
      </c>
      <c r="Q259" s="10"/>
      <c r="R259" s="451"/>
      <c r="S259" s="545"/>
    </row>
    <row r="260" spans="1:19" s="34" customFormat="1" ht="27.75" customHeight="1" x14ac:dyDescent="0.25">
      <c r="A260" s="451"/>
      <c r="B260" s="489"/>
      <c r="C260" s="196"/>
      <c r="D260" s="197"/>
      <c r="E260" s="492"/>
      <c r="F260" s="495"/>
      <c r="G260" s="498"/>
      <c r="H260" s="43"/>
      <c r="I260" s="43"/>
      <c r="J260" s="248" t="s">
        <v>353</v>
      </c>
      <c r="K260" s="184"/>
      <c r="L260" s="184"/>
      <c r="M260" s="184"/>
      <c r="N260" s="276"/>
      <c r="O260" s="272">
        <v>0.70709999999999995</v>
      </c>
      <c r="P260" s="507">
        <v>0.80610000000000004</v>
      </c>
      <c r="Q260" s="10"/>
      <c r="R260" s="451"/>
      <c r="S260" s="545"/>
    </row>
    <row r="261" spans="1:19" s="34" customFormat="1" ht="27.75" customHeight="1" x14ac:dyDescent="0.25">
      <c r="A261" s="451"/>
      <c r="B261" s="489"/>
      <c r="C261" s="196"/>
      <c r="D261" s="197"/>
      <c r="E261" s="492"/>
      <c r="F261" s="495"/>
      <c r="G261" s="498"/>
      <c r="H261" s="43"/>
      <c r="I261" s="43"/>
      <c r="J261" s="244" t="s">
        <v>452</v>
      </c>
      <c r="K261" s="184"/>
      <c r="L261" s="184"/>
      <c r="M261" s="184"/>
      <c r="N261" s="276"/>
      <c r="O261" s="264">
        <v>0.80610000000000004</v>
      </c>
      <c r="P261" s="507"/>
      <c r="Q261" s="10"/>
      <c r="R261" s="451"/>
      <c r="S261" s="545"/>
    </row>
    <row r="262" spans="1:19" s="34" customFormat="1" ht="27.75" customHeight="1" thickBot="1" x14ac:dyDescent="0.3">
      <c r="A262" s="487"/>
      <c r="B262" s="490"/>
      <c r="C262" s="196"/>
      <c r="D262" s="197"/>
      <c r="E262" s="493"/>
      <c r="F262" s="496"/>
      <c r="G262" s="499"/>
      <c r="H262" s="43"/>
      <c r="I262" s="43"/>
      <c r="J262" s="249" t="s">
        <v>351</v>
      </c>
      <c r="K262" s="184"/>
      <c r="L262" s="184"/>
      <c r="M262" s="184"/>
      <c r="N262" s="276"/>
      <c r="O262" s="272">
        <v>0.81</v>
      </c>
      <c r="P262" s="277">
        <v>0.80610000000000004</v>
      </c>
      <c r="Q262" s="10"/>
      <c r="R262" s="487"/>
      <c r="S262" s="546"/>
    </row>
    <row r="263" spans="1:19" s="34" customFormat="1" ht="48.75" customHeight="1" x14ac:dyDescent="0.25">
      <c r="A263" s="443" t="s">
        <v>196</v>
      </c>
      <c r="B263" s="443"/>
      <c r="C263" s="443"/>
      <c r="D263" s="443"/>
      <c r="E263" s="443"/>
      <c r="F263" s="443"/>
      <c r="G263" s="443"/>
      <c r="H263" s="443"/>
      <c r="I263" s="443"/>
      <c r="J263" s="443"/>
      <c r="K263" s="443"/>
      <c r="L263" s="443"/>
      <c r="M263" s="443"/>
      <c r="N263" s="443"/>
      <c r="O263" s="443"/>
      <c r="P263" s="443"/>
      <c r="Q263" s="443"/>
      <c r="R263" s="443"/>
      <c r="S263" s="199"/>
    </row>
    <row r="264" spans="1:19" s="34" customFormat="1" x14ac:dyDescent="0.25">
      <c r="B264" s="40"/>
      <c r="C264" s="40"/>
      <c r="D264" s="40"/>
      <c r="E264" s="40"/>
      <c r="F264" s="12"/>
      <c r="G264" s="9"/>
      <c r="H264" s="41"/>
      <c r="I264" s="9"/>
      <c r="J264" s="9"/>
      <c r="K264" s="12"/>
      <c r="L264" s="12"/>
      <c r="M264" s="12"/>
      <c r="N264" s="12"/>
      <c r="O264" s="12"/>
      <c r="P264" s="12"/>
      <c r="Q264" s="12"/>
      <c r="R264" s="12"/>
    </row>
    <row r="265" spans="1:19" s="34" customFormat="1" x14ac:dyDescent="0.25">
      <c r="B265" s="40"/>
      <c r="C265" s="40"/>
      <c r="D265" s="40"/>
      <c r="E265" s="40"/>
      <c r="F265" s="12"/>
      <c r="G265" s="9"/>
      <c r="H265" s="41"/>
      <c r="I265" s="9"/>
      <c r="J265" s="9"/>
      <c r="K265" s="12"/>
      <c r="L265" s="12"/>
      <c r="M265" s="12"/>
      <c r="N265" s="12"/>
      <c r="O265" s="12"/>
      <c r="P265" s="12"/>
      <c r="Q265" s="12"/>
      <c r="R265" s="12"/>
    </row>
    <row r="266" spans="1:19" s="34" customFormat="1" x14ac:dyDescent="0.25">
      <c r="B266" s="40"/>
      <c r="C266" s="40"/>
      <c r="D266" s="40"/>
      <c r="E266" s="40"/>
      <c r="F266" s="12"/>
      <c r="G266" s="9"/>
      <c r="H266" s="41"/>
      <c r="I266" s="9"/>
      <c r="J266" s="9"/>
      <c r="K266" s="12"/>
      <c r="L266" s="12"/>
      <c r="M266" s="12"/>
      <c r="N266" s="12"/>
      <c r="O266" s="12"/>
      <c r="P266" s="12"/>
      <c r="Q266" s="12"/>
      <c r="R266" s="12"/>
    </row>
    <row r="267" spans="1:19" s="34" customFormat="1" x14ac:dyDescent="0.25">
      <c r="B267" s="40"/>
      <c r="C267" s="40"/>
      <c r="D267" s="40"/>
      <c r="E267" s="40"/>
      <c r="F267" s="12"/>
      <c r="G267" s="9"/>
      <c r="H267" s="41"/>
      <c r="I267" s="9"/>
      <c r="J267" s="9"/>
      <c r="K267" s="12"/>
      <c r="L267" s="12"/>
      <c r="M267" s="12"/>
      <c r="N267" s="12"/>
      <c r="O267" s="12"/>
      <c r="P267" s="12"/>
      <c r="Q267" s="12"/>
      <c r="R267" s="12"/>
    </row>
    <row r="268" spans="1:19" s="34" customFormat="1" x14ac:dyDescent="0.25">
      <c r="B268" s="40"/>
      <c r="C268" s="40"/>
      <c r="D268" s="40"/>
      <c r="E268" s="40"/>
      <c r="F268" s="12"/>
      <c r="G268" s="9"/>
      <c r="H268" s="41"/>
      <c r="I268" s="9"/>
      <c r="J268" s="9"/>
      <c r="K268" s="12"/>
      <c r="L268" s="12"/>
      <c r="M268" s="12"/>
      <c r="N268" s="12"/>
      <c r="O268" s="12"/>
      <c r="P268" s="12"/>
      <c r="Q268" s="12"/>
      <c r="R268" s="12"/>
    </row>
    <row r="269" spans="1:19" s="34" customFormat="1" x14ac:dyDescent="0.25">
      <c r="B269" s="40"/>
      <c r="C269" s="40"/>
      <c r="D269" s="40"/>
      <c r="E269" s="40"/>
      <c r="F269" s="12"/>
      <c r="G269" s="9"/>
      <c r="H269" s="41"/>
      <c r="I269" s="9"/>
      <c r="J269" s="9"/>
      <c r="K269" s="12"/>
      <c r="L269" s="12"/>
      <c r="M269" s="12"/>
      <c r="N269" s="12"/>
      <c r="O269" s="12"/>
      <c r="P269" s="12"/>
      <c r="Q269" s="12"/>
      <c r="R269" s="12"/>
    </row>
    <row r="270" spans="1:19" s="34" customFormat="1" x14ac:dyDescent="0.25">
      <c r="B270" s="40"/>
      <c r="C270" s="40"/>
      <c r="D270" s="40"/>
      <c r="E270" s="40"/>
      <c r="F270" s="12"/>
      <c r="G270" s="9"/>
      <c r="H270" s="41"/>
      <c r="I270" s="9"/>
      <c r="J270" s="9"/>
      <c r="K270" s="12"/>
      <c r="L270" s="12"/>
      <c r="M270" s="12"/>
      <c r="N270" s="12"/>
      <c r="O270" s="12"/>
      <c r="P270" s="12"/>
      <c r="Q270" s="12"/>
      <c r="R270" s="12"/>
    </row>
    <row r="271" spans="1:19" s="34" customFormat="1" x14ac:dyDescent="0.25">
      <c r="B271" s="40"/>
      <c r="C271" s="40"/>
      <c r="D271" s="40"/>
      <c r="E271" s="40"/>
      <c r="F271" s="12"/>
      <c r="G271" s="9"/>
      <c r="H271" s="41"/>
      <c r="I271" s="9"/>
      <c r="J271" s="9"/>
      <c r="K271" s="12"/>
      <c r="L271" s="12"/>
      <c r="M271" s="12"/>
      <c r="N271" s="12"/>
      <c r="O271" s="12"/>
      <c r="P271" s="12"/>
      <c r="Q271" s="12"/>
      <c r="R271" s="12"/>
    </row>
    <row r="272" spans="1:19" s="34" customFormat="1" x14ac:dyDescent="0.25">
      <c r="B272" s="40"/>
      <c r="C272" s="40"/>
      <c r="D272" s="40"/>
      <c r="E272" s="40"/>
      <c r="F272" s="12"/>
      <c r="G272" s="9"/>
      <c r="H272" s="41"/>
      <c r="I272" s="9"/>
      <c r="J272" s="9"/>
      <c r="K272" s="12"/>
      <c r="L272" s="12"/>
      <c r="M272" s="12"/>
      <c r="N272" s="12"/>
      <c r="O272" s="12"/>
      <c r="P272" s="12"/>
      <c r="Q272" s="12"/>
      <c r="R272" s="12"/>
    </row>
    <row r="273" spans="1:18" s="34" customFormat="1" x14ac:dyDescent="0.25">
      <c r="B273" s="40"/>
      <c r="C273" s="40"/>
      <c r="D273" s="40"/>
      <c r="E273" s="40"/>
      <c r="F273" s="12"/>
      <c r="G273" s="9"/>
      <c r="H273" s="41"/>
      <c r="I273" s="9"/>
      <c r="J273" s="9"/>
      <c r="K273" s="12"/>
      <c r="L273" s="12"/>
      <c r="M273" s="12"/>
      <c r="N273" s="12"/>
      <c r="O273" s="12"/>
      <c r="P273" s="12"/>
      <c r="Q273" s="12"/>
      <c r="R273" s="12"/>
    </row>
    <row r="274" spans="1:18" s="34" customFormat="1" x14ac:dyDescent="0.25">
      <c r="B274" s="40"/>
      <c r="C274" s="40"/>
      <c r="D274" s="40"/>
      <c r="E274" s="40"/>
      <c r="F274" s="12"/>
      <c r="G274" s="9"/>
      <c r="H274" s="41"/>
      <c r="I274" s="9"/>
      <c r="J274" s="9"/>
      <c r="K274" s="12"/>
      <c r="L274" s="12"/>
      <c r="M274" s="12"/>
      <c r="N274" s="12"/>
      <c r="O274" s="12"/>
      <c r="P274" s="12"/>
      <c r="Q274" s="12"/>
      <c r="R274" s="12"/>
    </row>
    <row r="275" spans="1:18" s="34" customFormat="1" x14ac:dyDescent="0.25">
      <c r="B275" s="40"/>
      <c r="C275" s="40"/>
      <c r="D275" s="40"/>
      <c r="E275" s="40"/>
      <c r="F275" s="12"/>
      <c r="G275" s="9"/>
      <c r="H275" s="41"/>
      <c r="I275" s="9"/>
      <c r="J275" s="9"/>
      <c r="K275" s="12"/>
      <c r="L275" s="12"/>
      <c r="M275" s="12"/>
      <c r="N275" s="12"/>
      <c r="O275" s="12"/>
      <c r="P275" s="12"/>
      <c r="Q275" s="12"/>
      <c r="R275" s="12"/>
    </row>
    <row r="276" spans="1:18" s="34" customFormat="1" x14ac:dyDescent="0.25">
      <c r="B276" s="40"/>
      <c r="C276" s="40"/>
      <c r="D276" s="40"/>
      <c r="E276" s="40"/>
      <c r="F276" s="12"/>
      <c r="G276" s="9"/>
      <c r="H276" s="41"/>
      <c r="I276" s="9"/>
      <c r="J276" s="9"/>
      <c r="K276" s="12"/>
      <c r="L276" s="12"/>
      <c r="M276" s="12"/>
      <c r="N276" s="12"/>
      <c r="O276" s="12"/>
      <c r="P276" s="12"/>
      <c r="Q276" s="12"/>
      <c r="R276" s="12"/>
    </row>
    <row r="277" spans="1:18" s="34" customFormat="1" x14ac:dyDescent="0.25">
      <c r="B277" s="40"/>
      <c r="C277" s="40"/>
      <c r="D277" s="40"/>
      <c r="E277" s="40"/>
      <c r="F277" s="12"/>
      <c r="G277" s="9"/>
      <c r="H277" s="41"/>
      <c r="I277" s="9"/>
      <c r="J277" s="9"/>
      <c r="K277" s="12"/>
      <c r="L277" s="12"/>
      <c r="M277" s="12"/>
      <c r="N277" s="12"/>
      <c r="O277" s="12"/>
      <c r="P277" s="12"/>
      <c r="Q277" s="12"/>
      <c r="R277" s="12"/>
    </row>
    <row r="278" spans="1:18" x14ac:dyDescent="0.25">
      <c r="A278" s="34"/>
    </row>
  </sheetData>
  <mergeCells count="180">
    <mergeCell ref="P250:P251"/>
    <mergeCell ref="P260:P261"/>
    <mergeCell ref="P145:P146"/>
    <mergeCell ref="P155:P156"/>
    <mergeCell ref="P165:P166"/>
    <mergeCell ref="P175:P176"/>
    <mergeCell ref="P185:P186"/>
    <mergeCell ref="P202:P203"/>
    <mergeCell ref="P212:P213"/>
    <mergeCell ref="P222:P223"/>
    <mergeCell ref="P232:P233"/>
    <mergeCell ref="A235:A262"/>
    <mergeCell ref="B235:B262"/>
    <mergeCell ref="E235:E262"/>
    <mergeCell ref="F235:F262"/>
    <mergeCell ref="G253:G262"/>
    <mergeCell ref="A178:A234"/>
    <mergeCell ref="R253:R262"/>
    <mergeCell ref="S253:S262"/>
    <mergeCell ref="G188:G194"/>
    <mergeCell ref="R188:R194"/>
    <mergeCell ref="S188:S194"/>
    <mergeCell ref="G195:G204"/>
    <mergeCell ref="R195:R204"/>
    <mergeCell ref="S195:S204"/>
    <mergeCell ref="G205:G214"/>
    <mergeCell ref="R205:R214"/>
    <mergeCell ref="S205:S214"/>
    <mergeCell ref="G249:G252"/>
    <mergeCell ref="S249:S252"/>
    <mergeCell ref="R249:R252"/>
    <mergeCell ref="S235:S248"/>
    <mergeCell ref="Q235:Q242"/>
    <mergeCell ref="J235:J242"/>
    <mergeCell ref="I235:I242"/>
    <mergeCell ref="S144:S147"/>
    <mergeCell ref="G148:G157"/>
    <mergeCell ref="R148:R157"/>
    <mergeCell ref="S148:S157"/>
    <mergeCell ref="G158:G167"/>
    <mergeCell ref="R158:R167"/>
    <mergeCell ref="S158:S167"/>
    <mergeCell ref="B148:B177"/>
    <mergeCell ref="E148:E177"/>
    <mergeCell ref="F148:F177"/>
    <mergeCell ref="G168:G177"/>
    <mergeCell ref="R168:R177"/>
    <mergeCell ref="S168:S177"/>
    <mergeCell ref="G144:G147"/>
    <mergeCell ref="F107:F147"/>
    <mergeCell ref="E107:E147"/>
    <mergeCell ref="B107:B147"/>
    <mergeCell ref="R144:R147"/>
    <mergeCell ref="S107:S116"/>
    <mergeCell ref="G117:G126"/>
    <mergeCell ref="R117:R126"/>
    <mergeCell ref="S117:S126"/>
    <mergeCell ref="G127:G136"/>
    <mergeCell ref="R127:R136"/>
    <mergeCell ref="S127:S136"/>
    <mergeCell ref="G137:G143"/>
    <mergeCell ref="R137:R143"/>
    <mergeCell ref="S137:S143"/>
    <mergeCell ref="G87:G96"/>
    <mergeCell ref="R87:R96"/>
    <mergeCell ref="S87:S96"/>
    <mergeCell ref="B77:B106"/>
    <mergeCell ref="E77:E106"/>
    <mergeCell ref="F77:F106"/>
    <mergeCell ref="G97:G106"/>
    <mergeCell ref="R97:R106"/>
    <mergeCell ref="S97:S106"/>
    <mergeCell ref="P84:P85"/>
    <mergeCell ref="P94:P95"/>
    <mergeCell ref="P104:P105"/>
    <mergeCell ref="P114:P115"/>
    <mergeCell ref="P124:P125"/>
    <mergeCell ref="P134:P135"/>
    <mergeCell ref="B7:B76"/>
    <mergeCell ref="R67:R76"/>
    <mergeCell ref="S67:S76"/>
    <mergeCell ref="G77:G86"/>
    <mergeCell ref="R77:R86"/>
    <mergeCell ref="S77:S86"/>
    <mergeCell ref="R7:R16"/>
    <mergeCell ref="S7:S16"/>
    <mergeCell ref="G17:G26"/>
    <mergeCell ref="R17:R26"/>
    <mergeCell ref="S17:S26"/>
    <mergeCell ref="G27:G36"/>
    <mergeCell ref="R27:R36"/>
    <mergeCell ref="S27:S36"/>
    <mergeCell ref="G37:G46"/>
    <mergeCell ref="R37:R46"/>
    <mergeCell ref="S37:S46"/>
    <mergeCell ref="R47:R56"/>
    <mergeCell ref="S47:S56"/>
    <mergeCell ref="G47:G56"/>
    <mergeCell ref="P14:P15"/>
    <mergeCell ref="P24:P25"/>
    <mergeCell ref="P34:P35"/>
    <mergeCell ref="P44:P45"/>
    <mergeCell ref="A7:A103"/>
    <mergeCell ref="Q97:Q101"/>
    <mergeCell ref="A263:R263"/>
    <mergeCell ref="K235:K242"/>
    <mergeCell ref="L235:L242"/>
    <mergeCell ref="M235:M242"/>
    <mergeCell ref="N235:N242"/>
    <mergeCell ref="O235:O242"/>
    <mergeCell ref="P235:P242"/>
    <mergeCell ref="G235:G248"/>
    <mergeCell ref="R235:R248"/>
    <mergeCell ref="C235:C242"/>
    <mergeCell ref="D235:D242"/>
    <mergeCell ref="H235:H242"/>
    <mergeCell ref="C77:C101"/>
    <mergeCell ref="D77:D101"/>
    <mergeCell ref="Q117:Q141"/>
    <mergeCell ref="C107:C141"/>
    <mergeCell ref="D107:D141"/>
    <mergeCell ref="A107:A147"/>
    <mergeCell ref="G107:G116"/>
    <mergeCell ref="R107:R116"/>
    <mergeCell ref="G67:G76"/>
    <mergeCell ref="F7:F76"/>
    <mergeCell ref="A1:C3"/>
    <mergeCell ref="D1:Q3"/>
    <mergeCell ref="A5:A6"/>
    <mergeCell ref="B5:B6"/>
    <mergeCell ref="C5:C6"/>
    <mergeCell ref="D5:D6"/>
    <mergeCell ref="F5:F6"/>
    <mergeCell ref="G5:G6"/>
    <mergeCell ref="H5:H6"/>
    <mergeCell ref="I5:I6"/>
    <mergeCell ref="J5:J6"/>
    <mergeCell ref="K5:K6"/>
    <mergeCell ref="L5:P5"/>
    <mergeCell ref="Q5:Q6"/>
    <mergeCell ref="E5:E6"/>
    <mergeCell ref="S5:S6"/>
    <mergeCell ref="R5:R6"/>
    <mergeCell ref="H67:H71"/>
    <mergeCell ref="I67:I71"/>
    <mergeCell ref="Q7:Q71"/>
    <mergeCell ref="H7:H11"/>
    <mergeCell ref="G7:G16"/>
    <mergeCell ref="C7:C71"/>
    <mergeCell ref="D7:D71"/>
    <mergeCell ref="I7:I11"/>
    <mergeCell ref="G57:G66"/>
    <mergeCell ref="R57:R66"/>
    <mergeCell ref="S57:S66"/>
    <mergeCell ref="E7:E76"/>
    <mergeCell ref="P54:P55"/>
    <mergeCell ref="P64:P65"/>
    <mergeCell ref="P74:P75"/>
    <mergeCell ref="G215:G224"/>
    <mergeCell ref="R215:R224"/>
    <mergeCell ref="S215:S224"/>
    <mergeCell ref="A148:A174"/>
    <mergeCell ref="C148:C172"/>
    <mergeCell ref="D148:D172"/>
    <mergeCell ref="Q148:Q172"/>
    <mergeCell ref="G178:G187"/>
    <mergeCell ref="R178:R187"/>
    <mergeCell ref="S178:S187"/>
    <mergeCell ref="F178:F234"/>
    <mergeCell ref="E178:E234"/>
    <mergeCell ref="C178:C195"/>
    <mergeCell ref="D178:D195"/>
    <mergeCell ref="Q178:Q195"/>
    <mergeCell ref="C205:C225"/>
    <mergeCell ref="D205:D225"/>
    <mergeCell ref="Q205:Q225"/>
    <mergeCell ref="B178:B234"/>
    <mergeCell ref="G225:G234"/>
    <mergeCell ref="R225:R234"/>
    <mergeCell ref="S225:S234"/>
  </mergeCells>
  <printOptions horizontalCentered="1" verticalCentered="1"/>
  <pageMargins left="0.23622047244094491" right="0.23622047244094491" top="0.74803149606299213" bottom="0.74803149606299213" header="0.31496062992125984" footer="0.31496062992125984"/>
  <pageSetup paperSize="122" scale="20" fitToWidth="0" fitToHeight="0" orientation="landscape" r:id="rId1"/>
  <rowBreaks count="1" manualBreakCount="1">
    <brk id="147" max="1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W37"/>
  <sheetViews>
    <sheetView view="pageBreakPreview" zoomScale="60" zoomScaleNormal="60" zoomScalePageLayoutView="60" workbookViewId="0">
      <pane xSplit="1" ySplit="8" topLeftCell="B9" activePane="bottomRight" state="frozen"/>
      <selection pane="topRight" activeCell="B1" sqref="B1"/>
      <selection pane="bottomLeft" activeCell="A9" sqref="A9"/>
      <selection pane="bottomRight" activeCell="G14" sqref="G14"/>
    </sheetView>
  </sheetViews>
  <sheetFormatPr baseColWidth="10" defaultColWidth="11.42578125" defaultRowHeight="17.25" x14ac:dyDescent="0.3"/>
  <cols>
    <col min="1" max="1" width="31.42578125" style="1" customWidth="1"/>
    <col min="2" max="2" width="39.42578125" style="1" customWidth="1"/>
    <col min="3" max="3" width="16.7109375" style="12" customWidth="1"/>
    <col min="4" max="4" width="13.42578125" style="12" customWidth="1"/>
    <col min="5" max="9" width="11.7109375" style="13" customWidth="1"/>
    <col min="10" max="10" width="20.42578125" style="12" customWidth="1"/>
    <col min="11" max="12" width="14" style="12" customWidth="1"/>
    <col min="13" max="13" width="16.140625" style="13" customWidth="1"/>
    <col min="14" max="14" width="14.42578125" style="12" customWidth="1"/>
    <col min="15" max="15" width="14.42578125" style="13" customWidth="1"/>
    <col min="16" max="16" width="15.7109375" style="12" customWidth="1"/>
    <col min="17" max="17" width="14.42578125" style="13" customWidth="1"/>
    <col min="18" max="19" width="17.140625" style="12" customWidth="1"/>
    <col min="20" max="20" width="117" style="1" customWidth="1"/>
    <col min="21" max="21" width="23.28515625" style="14" customWidth="1"/>
    <col min="22" max="16384" width="11.42578125" style="1"/>
  </cols>
  <sheetData>
    <row r="1" spans="1:23" ht="25.5" customHeight="1" x14ac:dyDescent="0.3">
      <c r="A1" s="521"/>
      <c r="B1" s="521"/>
      <c r="C1" s="522" t="s">
        <v>3</v>
      </c>
      <c r="D1" s="523"/>
      <c r="E1" s="523"/>
      <c r="F1" s="523"/>
      <c r="G1" s="523"/>
      <c r="H1" s="523"/>
      <c r="I1" s="523"/>
      <c r="J1" s="523"/>
      <c r="K1" s="523"/>
      <c r="L1" s="523"/>
      <c r="M1" s="523"/>
      <c r="N1" s="523"/>
      <c r="O1" s="523"/>
      <c r="P1" s="523"/>
      <c r="Q1" s="523"/>
      <c r="R1" s="523"/>
      <c r="S1" s="524"/>
      <c r="T1" s="513" t="s">
        <v>4</v>
      </c>
      <c r="U1" s="514"/>
    </row>
    <row r="2" spans="1:23" ht="25.5" customHeight="1" x14ac:dyDescent="0.3">
      <c r="A2" s="521"/>
      <c r="B2" s="521"/>
      <c r="C2" s="525"/>
      <c r="D2" s="526"/>
      <c r="E2" s="526"/>
      <c r="F2" s="526"/>
      <c r="G2" s="526"/>
      <c r="H2" s="526"/>
      <c r="I2" s="526"/>
      <c r="J2" s="526"/>
      <c r="K2" s="526"/>
      <c r="L2" s="526"/>
      <c r="M2" s="526"/>
      <c r="N2" s="526"/>
      <c r="O2" s="526"/>
      <c r="P2" s="526"/>
      <c r="Q2" s="526"/>
      <c r="R2" s="526"/>
      <c r="S2" s="527"/>
      <c r="T2" s="513" t="s">
        <v>5</v>
      </c>
      <c r="U2" s="514"/>
    </row>
    <row r="3" spans="1:23" s="2" customFormat="1" ht="25.5" customHeight="1" x14ac:dyDescent="0.3">
      <c r="A3" s="521"/>
      <c r="B3" s="521"/>
      <c r="C3" s="528"/>
      <c r="D3" s="529"/>
      <c r="E3" s="529"/>
      <c r="F3" s="529"/>
      <c r="G3" s="529"/>
      <c r="H3" s="529"/>
      <c r="I3" s="529"/>
      <c r="J3" s="529"/>
      <c r="K3" s="529"/>
      <c r="L3" s="529"/>
      <c r="M3" s="529"/>
      <c r="N3" s="529"/>
      <c r="O3" s="529"/>
      <c r="P3" s="529"/>
      <c r="Q3" s="529"/>
      <c r="R3" s="529"/>
      <c r="S3" s="530"/>
      <c r="T3" s="513" t="s">
        <v>6</v>
      </c>
      <c r="U3" s="514"/>
    </row>
    <row r="4" spans="1:23" s="2" customFormat="1" ht="13.35" customHeight="1" x14ac:dyDescent="0.3">
      <c r="A4" s="3"/>
      <c r="B4" s="3"/>
      <c r="C4" s="3"/>
      <c r="D4" s="3"/>
      <c r="E4" s="4"/>
      <c r="F4" s="4"/>
      <c r="G4" s="4"/>
      <c r="H4" s="4"/>
      <c r="I4" s="4"/>
      <c r="J4" s="3"/>
      <c r="K4" s="3"/>
      <c r="L4" s="3"/>
      <c r="M4" s="4"/>
      <c r="N4" s="3"/>
      <c r="O4" s="4"/>
      <c r="P4" s="3"/>
      <c r="Q4" s="4"/>
      <c r="R4" s="3"/>
      <c r="S4" s="3"/>
      <c r="T4" s="3"/>
      <c r="U4" s="3"/>
    </row>
    <row r="5" spans="1:23" s="2" customFormat="1" ht="35.25" customHeight="1" x14ac:dyDescent="0.3">
      <c r="A5" s="515" t="s">
        <v>49</v>
      </c>
      <c r="B5" s="516"/>
      <c r="C5" s="516"/>
      <c r="D5" s="516"/>
      <c r="E5" s="516"/>
      <c r="F5" s="516"/>
      <c r="G5" s="516"/>
      <c r="H5" s="516"/>
      <c r="I5" s="516"/>
      <c r="J5" s="516"/>
      <c r="K5" s="516"/>
      <c r="L5" s="516"/>
      <c r="M5" s="516"/>
      <c r="N5" s="516"/>
      <c r="O5" s="516"/>
      <c r="P5" s="516"/>
      <c r="Q5" s="516"/>
      <c r="R5" s="516"/>
      <c r="S5" s="516"/>
      <c r="T5" s="516"/>
      <c r="U5" s="5"/>
    </row>
    <row r="6" spans="1:23" x14ac:dyDescent="0.3">
      <c r="A6" s="3"/>
      <c r="B6" s="3"/>
      <c r="C6" s="3"/>
      <c r="D6" s="3"/>
      <c r="E6" s="4"/>
      <c r="F6" s="4"/>
      <c r="G6" s="4"/>
      <c r="H6" s="4"/>
      <c r="I6" s="4"/>
      <c r="J6" s="3"/>
      <c r="K6" s="3"/>
      <c r="L6" s="3"/>
      <c r="M6" s="4"/>
      <c r="N6" s="3"/>
      <c r="O6" s="4"/>
      <c r="P6" s="3"/>
      <c r="Q6" s="4"/>
      <c r="R6" s="3"/>
      <c r="S6" s="3"/>
      <c r="T6" s="3"/>
      <c r="U6" s="3"/>
    </row>
    <row r="7" spans="1:23" ht="35.25" customHeight="1" x14ac:dyDescent="0.3">
      <c r="A7" s="517" t="s">
        <v>7</v>
      </c>
      <c r="B7" s="517" t="s">
        <v>8</v>
      </c>
      <c r="C7" s="517" t="s">
        <v>9</v>
      </c>
      <c r="D7" s="517" t="s">
        <v>10</v>
      </c>
      <c r="E7" s="517" t="s">
        <v>50</v>
      </c>
      <c r="F7" s="510" t="s">
        <v>56</v>
      </c>
      <c r="G7" s="511"/>
      <c r="H7" s="511"/>
      <c r="I7" s="512"/>
      <c r="J7" s="519" t="s">
        <v>57</v>
      </c>
      <c r="K7" s="517" t="s">
        <v>52</v>
      </c>
      <c r="L7" s="519" t="s">
        <v>51</v>
      </c>
      <c r="M7" s="517" t="s">
        <v>53</v>
      </c>
      <c r="N7" s="519" t="s">
        <v>54</v>
      </c>
      <c r="O7" s="517" t="s">
        <v>55</v>
      </c>
      <c r="P7" s="519" t="s">
        <v>59</v>
      </c>
      <c r="Q7" s="517" t="s">
        <v>11</v>
      </c>
      <c r="R7" s="519" t="s">
        <v>12</v>
      </c>
      <c r="S7" s="519" t="s">
        <v>13</v>
      </c>
      <c r="T7" s="520" t="s">
        <v>58</v>
      </c>
      <c r="U7" s="517" t="s">
        <v>14</v>
      </c>
    </row>
    <row r="8" spans="1:23" ht="30.75" customHeight="1" x14ac:dyDescent="0.3">
      <c r="A8" s="518"/>
      <c r="B8" s="518"/>
      <c r="C8" s="518"/>
      <c r="D8" s="518"/>
      <c r="E8" s="518"/>
      <c r="F8" s="23" t="s">
        <v>15</v>
      </c>
      <c r="G8" s="23" t="s">
        <v>16</v>
      </c>
      <c r="H8" s="23" t="s">
        <v>17</v>
      </c>
      <c r="I8" s="23" t="s">
        <v>18</v>
      </c>
      <c r="J8" s="520"/>
      <c r="K8" s="518"/>
      <c r="L8" s="520"/>
      <c r="M8" s="518"/>
      <c r="N8" s="520"/>
      <c r="O8" s="518"/>
      <c r="P8" s="520"/>
      <c r="Q8" s="518"/>
      <c r="R8" s="520"/>
      <c r="S8" s="520"/>
      <c r="T8" s="533"/>
      <c r="U8" s="518"/>
    </row>
    <row r="9" spans="1:23" ht="51.75" x14ac:dyDescent="0.3">
      <c r="A9" s="509" t="s">
        <v>19</v>
      </c>
      <c r="B9" s="15" t="s">
        <v>26</v>
      </c>
      <c r="C9" s="26"/>
      <c r="D9" s="24" t="s">
        <v>45</v>
      </c>
      <c r="E9" s="24" t="s">
        <v>45</v>
      </c>
      <c r="F9" s="24"/>
      <c r="G9" s="24"/>
      <c r="H9" s="24"/>
      <c r="I9" s="24"/>
      <c r="J9" s="26"/>
      <c r="K9" s="24" t="s">
        <v>45</v>
      </c>
      <c r="L9" s="26"/>
      <c r="M9" s="24" t="s">
        <v>48</v>
      </c>
      <c r="N9" s="26"/>
      <c r="O9" s="24" t="s">
        <v>48</v>
      </c>
      <c r="P9" s="26"/>
      <c r="Q9" s="26"/>
      <c r="R9" s="26"/>
      <c r="S9" s="26"/>
      <c r="T9" s="29"/>
      <c r="U9" s="26"/>
      <c r="W9" s="6"/>
    </row>
    <row r="10" spans="1:23" ht="51.75" x14ac:dyDescent="0.3">
      <c r="A10" s="509"/>
      <c r="B10" s="15" t="s">
        <v>27</v>
      </c>
      <c r="C10" s="26"/>
      <c r="D10" s="25">
        <v>0.31</v>
      </c>
      <c r="E10" s="17">
        <v>0.77</v>
      </c>
      <c r="F10" s="17">
        <v>0.1</v>
      </c>
      <c r="G10" s="17">
        <v>0.2</v>
      </c>
      <c r="H10" s="17"/>
      <c r="I10" s="17"/>
      <c r="J10" s="26"/>
      <c r="K10" s="17">
        <v>0.8</v>
      </c>
      <c r="L10" s="26"/>
      <c r="M10" s="17">
        <v>0.85</v>
      </c>
      <c r="N10" s="26"/>
      <c r="O10" s="17">
        <v>0.85</v>
      </c>
      <c r="P10" s="26"/>
      <c r="Q10" s="26"/>
      <c r="R10" s="26"/>
      <c r="S10" s="26"/>
      <c r="T10" s="29"/>
      <c r="U10" s="26"/>
      <c r="W10" s="6"/>
    </row>
    <row r="11" spans="1:23" ht="51.75" x14ac:dyDescent="0.3">
      <c r="A11" s="509"/>
      <c r="B11" s="22" t="s">
        <v>28</v>
      </c>
      <c r="C11" s="26"/>
      <c r="D11" s="21">
        <v>1</v>
      </c>
      <c r="E11" s="21">
        <v>1</v>
      </c>
      <c r="F11" s="21">
        <v>1</v>
      </c>
      <c r="G11" s="21">
        <v>1</v>
      </c>
      <c r="H11" s="21"/>
      <c r="I11" s="21"/>
      <c r="J11" s="26"/>
      <c r="K11" s="21">
        <v>1</v>
      </c>
      <c r="L11" s="26"/>
      <c r="M11" s="21">
        <v>1</v>
      </c>
      <c r="N11" s="26"/>
      <c r="O11" s="21">
        <v>1</v>
      </c>
      <c r="P11" s="26"/>
      <c r="Q11" s="26"/>
      <c r="R11" s="26"/>
      <c r="S11" s="26"/>
      <c r="T11" s="29"/>
      <c r="U11" s="26"/>
      <c r="W11" s="6"/>
    </row>
    <row r="12" spans="1:23" ht="34.5" x14ac:dyDescent="0.3">
      <c r="A12" s="509" t="s">
        <v>20</v>
      </c>
      <c r="B12" s="22" t="s">
        <v>29</v>
      </c>
      <c r="C12" s="26"/>
      <c r="D12" s="18">
        <v>1200</v>
      </c>
      <c r="E12" s="18">
        <f>200+15+23</f>
        <v>238</v>
      </c>
      <c r="F12" s="18"/>
      <c r="G12" s="18"/>
      <c r="H12" s="18"/>
      <c r="I12" s="18"/>
      <c r="J12" s="26"/>
      <c r="K12" s="18">
        <v>179</v>
      </c>
      <c r="L12" s="26"/>
      <c r="M12" s="18">
        <v>179</v>
      </c>
      <c r="N12" s="26"/>
      <c r="O12" s="18">
        <v>179</v>
      </c>
      <c r="P12" s="26"/>
      <c r="Q12" s="26"/>
      <c r="R12" s="26"/>
      <c r="S12" s="26"/>
      <c r="T12" s="29"/>
      <c r="U12" s="26"/>
      <c r="W12" s="6"/>
    </row>
    <row r="13" spans="1:23" ht="51.75" x14ac:dyDescent="0.3">
      <c r="A13" s="509"/>
      <c r="B13" s="22" t="s">
        <v>30</v>
      </c>
      <c r="C13" s="26"/>
      <c r="D13" s="18">
        <v>28998</v>
      </c>
      <c r="E13" s="18">
        <v>12000</v>
      </c>
      <c r="F13" s="18" t="s">
        <v>60</v>
      </c>
      <c r="G13" s="18" t="s">
        <v>61</v>
      </c>
      <c r="H13" s="18"/>
      <c r="I13" s="18"/>
      <c r="J13" s="26"/>
      <c r="K13" s="18">
        <v>13000</v>
      </c>
      <c r="L13" s="26"/>
      <c r="M13" s="18">
        <v>14500</v>
      </c>
      <c r="N13" s="26"/>
      <c r="O13" s="18">
        <v>15500</v>
      </c>
      <c r="P13" s="26"/>
      <c r="Q13" s="26"/>
      <c r="R13" s="26"/>
      <c r="S13" s="26"/>
      <c r="T13" s="29"/>
      <c r="U13" s="26"/>
      <c r="W13" s="6"/>
    </row>
    <row r="14" spans="1:23" ht="51.75" x14ac:dyDescent="0.3">
      <c r="A14" s="509"/>
      <c r="B14" s="22" t="s">
        <v>31</v>
      </c>
      <c r="C14" s="26"/>
      <c r="D14" s="18" t="s">
        <v>46</v>
      </c>
      <c r="E14" s="18" t="s">
        <v>46</v>
      </c>
      <c r="F14" s="18"/>
      <c r="G14" s="18"/>
      <c r="H14" s="18"/>
      <c r="I14" s="18"/>
      <c r="J14" s="26"/>
      <c r="K14" s="27">
        <v>0.9</v>
      </c>
      <c r="L14" s="26"/>
      <c r="M14" s="27">
        <v>0.9</v>
      </c>
      <c r="N14" s="26"/>
      <c r="O14" s="27">
        <v>0.91</v>
      </c>
      <c r="P14" s="26"/>
      <c r="Q14" s="26"/>
      <c r="R14" s="26"/>
      <c r="S14" s="26"/>
      <c r="T14" s="29"/>
      <c r="U14" s="26"/>
      <c r="W14" s="6"/>
    </row>
    <row r="15" spans="1:23" ht="103.5" x14ac:dyDescent="0.3">
      <c r="A15" s="509" t="s">
        <v>21</v>
      </c>
      <c r="B15" s="22" t="s">
        <v>32</v>
      </c>
      <c r="C15" s="26"/>
      <c r="D15" s="18">
        <v>0</v>
      </c>
      <c r="E15" s="22">
        <v>3500</v>
      </c>
      <c r="F15" s="22"/>
      <c r="G15" s="22"/>
      <c r="H15" s="22"/>
      <c r="I15" s="22"/>
      <c r="J15" s="26"/>
      <c r="K15" s="22">
        <v>5000</v>
      </c>
      <c r="L15" s="26"/>
      <c r="M15" s="22">
        <v>17000</v>
      </c>
      <c r="N15" s="26"/>
      <c r="O15" s="22">
        <v>8500</v>
      </c>
      <c r="P15" s="26"/>
      <c r="Q15" s="26"/>
      <c r="R15" s="26"/>
      <c r="S15" s="26"/>
      <c r="T15" s="29"/>
      <c r="U15" s="26"/>
      <c r="W15" s="6"/>
    </row>
    <row r="16" spans="1:23" ht="86.25" x14ac:dyDescent="0.3">
      <c r="A16" s="509"/>
      <c r="B16" s="16" t="s">
        <v>33</v>
      </c>
      <c r="C16" s="26"/>
      <c r="D16" s="18">
        <v>1160</v>
      </c>
      <c r="E16" s="22">
        <v>680</v>
      </c>
      <c r="F16" s="22"/>
      <c r="G16" s="22"/>
      <c r="H16" s="22"/>
      <c r="I16" s="22"/>
      <c r="J16" s="26"/>
      <c r="K16" s="22">
        <v>600</v>
      </c>
      <c r="L16" s="26"/>
      <c r="M16" s="22">
        <v>580</v>
      </c>
      <c r="N16" s="26"/>
      <c r="O16" s="22">
        <v>580</v>
      </c>
      <c r="P16" s="26"/>
      <c r="Q16" s="26"/>
      <c r="R16" s="26"/>
      <c r="S16" s="26"/>
      <c r="T16" s="29"/>
      <c r="U16" s="26"/>
      <c r="W16" s="6"/>
    </row>
    <row r="17" spans="1:23" ht="51.75" x14ac:dyDescent="0.3">
      <c r="A17" s="509"/>
      <c r="B17" s="22" t="s">
        <v>34</v>
      </c>
      <c r="C17" s="26"/>
      <c r="D17" s="18">
        <v>3492</v>
      </c>
      <c r="E17" s="22">
        <v>930</v>
      </c>
      <c r="F17" s="22"/>
      <c r="G17" s="22"/>
      <c r="H17" s="22"/>
      <c r="I17" s="22"/>
      <c r="J17" s="26"/>
      <c r="K17" s="22">
        <v>920</v>
      </c>
      <c r="L17" s="26"/>
      <c r="M17" s="19">
        <v>920</v>
      </c>
      <c r="N17" s="26"/>
      <c r="O17" s="19">
        <v>920</v>
      </c>
      <c r="P17" s="26"/>
      <c r="Q17" s="26"/>
      <c r="R17" s="26"/>
      <c r="S17" s="26"/>
      <c r="T17" s="29"/>
      <c r="U17" s="26"/>
      <c r="W17" s="6"/>
    </row>
    <row r="18" spans="1:23" ht="34.5" x14ac:dyDescent="0.3">
      <c r="A18" s="509"/>
      <c r="B18" s="22" t="s">
        <v>35</v>
      </c>
      <c r="C18" s="26"/>
      <c r="D18" s="18">
        <f>148+179</f>
        <v>327</v>
      </c>
      <c r="E18" s="19">
        <v>200</v>
      </c>
      <c r="F18" s="19"/>
      <c r="G18" s="19"/>
      <c r="H18" s="19"/>
      <c r="I18" s="19"/>
      <c r="J18" s="26"/>
      <c r="K18" s="19">
        <v>200</v>
      </c>
      <c r="L18" s="26"/>
      <c r="M18" s="19">
        <v>200</v>
      </c>
      <c r="N18" s="26"/>
      <c r="O18" s="19">
        <v>200</v>
      </c>
      <c r="P18" s="26"/>
      <c r="Q18" s="26"/>
      <c r="R18" s="26"/>
      <c r="S18" s="26"/>
      <c r="T18" s="29"/>
      <c r="U18" s="26"/>
      <c r="W18" s="6"/>
    </row>
    <row r="19" spans="1:23" ht="69" x14ac:dyDescent="0.3">
      <c r="A19" s="509" t="s">
        <v>22</v>
      </c>
      <c r="B19" s="22" t="s">
        <v>36</v>
      </c>
      <c r="C19" s="26"/>
      <c r="D19" s="18">
        <v>4000</v>
      </c>
      <c r="E19" s="19">
        <v>600</v>
      </c>
      <c r="F19" s="19"/>
      <c r="G19" s="19"/>
      <c r="H19" s="19"/>
      <c r="I19" s="19"/>
      <c r="J19" s="26"/>
      <c r="K19" s="19">
        <v>1500</v>
      </c>
      <c r="L19" s="26"/>
      <c r="M19" s="19">
        <v>1500</v>
      </c>
      <c r="N19" s="26"/>
      <c r="O19" s="19">
        <v>600</v>
      </c>
      <c r="P19" s="26"/>
      <c r="Q19" s="26"/>
      <c r="R19" s="26"/>
      <c r="S19" s="26"/>
      <c r="T19" s="29"/>
      <c r="U19" s="26"/>
      <c r="W19" s="6"/>
    </row>
    <row r="20" spans="1:23" ht="34.5" x14ac:dyDescent="0.3">
      <c r="A20" s="509"/>
      <c r="B20" s="22" t="s">
        <v>37</v>
      </c>
      <c r="C20" s="26"/>
      <c r="D20" s="18">
        <v>5390</v>
      </c>
      <c r="E20" s="19">
        <v>444</v>
      </c>
      <c r="F20" s="19"/>
      <c r="G20" s="19"/>
      <c r="H20" s="19"/>
      <c r="I20" s="19"/>
      <c r="J20" s="26"/>
      <c r="K20" s="19">
        <v>410</v>
      </c>
      <c r="L20" s="26"/>
      <c r="M20" s="19">
        <v>410</v>
      </c>
      <c r="N20" s="26"/>
      <c r="O20" s="19">
        <v>410</v>
      </c>
      <c r="P20" s="26"/>
      <c r="Q20" s="26"/>
      <c r="R20" s="26"/>
      <c r="S20" s="26"/>
      <c r="T20" s="29"/>
      <c r="U20" s="26"/>
      <c r="W20" s="6"/>
    </row>
    <row r="21" spans="1:23" ht="34.5" x14ac:dyDescent="0.3">
      <c r="A21" s="509"/>
      <c r="B21" s="22" t="s">
        <v>38</v>
      </c>
      <c r="C21" s="26"/>
      <c r="D21" s="18">
        <v>1720</v>
      </c>
      <c r="E21" s="19">
        <v>500</v>
      </c>
      <c r="F21" s="19"/>
      <c r="G21" s="19"/>
      <c r="H21" s="19"/>
      <c r="I21" s="19"/>
      <c r="J21" s="26"/>
      <c r="K21" s="19">
        <v>520</v>
      </c>
      <c r="L21" s="26"/>
      <c r="M21" s="19">
        <v>530</v>
      </c>
      <c r="N21" s="26"/>
      <c r="O21" s="19">
        <v>550</v>
      </c>
      <c r="P21" s="26"/>
      <c r="Q21" s="26"/>
      <c r="R21" s="26"/>
      <c r="S21" s="26"/>
      <c r="T21" s="29"/>
      <c r="U21" s="26"/>
      <c r="W21" s="6"/>
    </row>
    <row r="22" spans="1:23" ht="34.5" x14ac:dyDescent="0.3">
      <c r="A22" s="509"/>
      <c r="B22" s="22" t="s">
        <v>39</v>
      </c>
      <c r="C22" s="26"/>
      <c r="D22" s="18">
        <v>25</v>
      </c>
      <c r="E22" s="19">
        <v>11</v>
      </c>
      <c r="F22" s="19"/>
      <c r="G22" s="19"/>
      <c r="H22" s="19"/>
      <c r="I22" s="19"/>
      <c r="J22" s="26"/>
      <c r="K22" s="19">
        <v>14</v>
      </c>
      <c r="L22" s="26"/>
      <c r="M22" s="19">
        <v>16</v>
      </c>
      <c r="N22" s="26"/>
      <c r="O22" s="19">
        <v>18</v>
      </c>
      <c r="P22" s="26"/>
      <c r="Q22" s="26"/>
      <c r="R22" s="26"/>
      <c r="S22" s="26"/>
      <c r="T22" s="29"/>
      <c r="U22" s="26"/>
      <c r="W22" s="6"/>
    </row>
    <row r="23" spans="1:23" ht="51.75" x14ac:dyDescent="0.3">
      <c r="A23" s="534" t="s">
        <v>23</v>
      </c>
      <c r="B23" s="15" t="s">
        <v>40</v>
      </c>
      <c r="C23" s="26"/>
      <c r="D23" s="18" t="s">
        <v>47</v>
      </c>
      <c r="E23" s="22">
        <v>25</v>
      </c>
      <c r="F23" s="22"/>
      <c r="G23" s="22"/>
      <c r="H23" s="22"/>
      <c r="I23" s="22"/>
      <c r="J23" s="26"/>
      <c r="K23" s="22">
        <v>30</v>
      </c>
      <c r="L23" s="26"/>
      <c r="M23" s="22">
        <v>35</v>
      </c>
      <c r="N23" s="26"/>
      <c r="O23" s="22">
        <v>35</v>
      </c>
      <c r="P23" s="26"/>
      <c r="Q23" s="26"/>
      <c r="R23" s="26"/>
      <c r="S23" s="26"/>
      <c r="T23" s="29"/>
      <c r="U23" s="26"/>
      <c r="W23" s="6"/>
    </row>
    <row r="24" spans="1:23" ht="69" x14ac:dyDescent="0.3">
      <c r="A24" s="534"/>
      <c r="B24" s="15" t="s">
        <v>41</v>
      </c>
      <c r="C24" s="26"/>
      <c r="D24" s="18">
        <v>84</v>
      </c>
      <c r="E24" s="20">
        <v>11</v>
      </c>
      <c r="F24" s="20"/>
      <c r="G24" s="20"/>
      <c r="H24" s="20"/>
      <c r="I24" s="20"/>
      <c r="J24" s="26"/>
      <c r="K24" s="28">
        <v>30</v>
      </c>
      <c r="L24" s="26"/>
      <c r="M24" s="28">
        <v>20</v>
      </c>
      <c r="N24" s="26"/>
      <c r="O24" s="28">
        <v>40</v>
      </c>
      <c r="P24" s="26"/>
      <c r="Q24" s="26"/>
      <c r="R24" s="26"/>
      <c r="S24" s="26"/>
      <c r="T24" s="29"/>
      <c r="U24" s="26"/>
      <c r="W24" s="6"/>
    </row>
    <row r="25" spans="1:23" ht="34.5" x14ac:dyDescent="0.3">
      <c r="A25" s="535" t="s">
        <v>24</v>
      </c>
      <c r="B25" s="22" t="s">
        <v>42</v>
      </c>
      <c r="C25" s="26"/>
      <c r="D25" s="18">
        <v>84</v>
      </c>
      <c r="E25" s="20">
        <v>10</v>
      </c>
      <c r="F25" s="20"/>
      <c r="G25" s="20"/>
      <c r="H25" s="20"/>
      <c r="I25" s="20"/>
      <c r="J25" s="26"/>
      <c r="K25" s="20">
        <v>20</v>
      </c>
      <c r="L25" s="26"/>
      <c r="M25" s="20">
        <v>30</v>
      </c>
      <c r="N25" s="26"/>
      <c r="O25" s="22">
        <v>66</v>
      </c>
      <c r="P25" s="26"/>
      <c r="Q25" s="26"/>
      <c r="R25" s="26"/>
      <c r="S25" s="26"/>
      <c r="T25" s="29"/>
      <c r="U25" s="26"/>
      <c r="W25" s="6"/>
    </row>
    <row r="26" spans="1:23" x14ac:dyDescent="0.3">
      <c r="A26" s="535"/>
      <c r="B26" s="22" t="s">
        <v>43</v>
      </c>
      <c r="C26" s="26"/>
      <c r="D26" s="18">
        <v>20</v>
      </c>
      <c r="E26" s="22">
        <v>4</v>
      </c>
      <c r="F26" s="22"/>
      <c r="G26" s="22"/>
      <c r="H26" s="22"/>
      <c r="I26" s="22"/>
      <c r="J26" s="26"/>
      <c r="K26" s="22">
        <v>7</v>
      </c>
      <c r="L26" s="26"/>
      <c r="M26" s="22">
        <v>7</v>
      </c>
      <c r="N26" s="26"/>
      <c r="O26" s="22">
        <v>7</v>
      </c>
      <c r="P26" s="26"/>
      <c r="Q26" s="26"/>
      <c r="R26" s="26"/>
      <c r="S26" s="26"/>
      <c r="T26" s="29"/>
      <c r="U26" s="26"/>
      <c r="W26" s="6"/>
    </row>
    <row r="27" spans="1:23" x14ac:dyDescent="0.3">
      <c r="A27" s="536" t="s">
        <v>25</v>
      </c>
      <c r="B27" s="537" t="s">
        <v>44</v>
      </c>
      <c r="C27" s="26"/>
      <c r="D27" s="538">
        <v>1</v>
      </c>
      <c r="E27" s="538">
        <v>1</v>
      </c>
      <c r="F27" s="21"/>
      <c r="G27" s="21"/>
      <c r="H27" s="21"/>
      <c r="I27" s="21"/>
      <c r="J27" s="26"/>
      <c r="K27" s="538">
        <v>1</v>
      </c>
      <c r="L27" s="26"/>
      <c r="M27" s="538">
        <v>1</v>
      </c>
      <c r="N27" s="26"/>
      <c r="O27" s="538">
        <v>1</v>
      </c>
      <c r="P27" s="26"/>
      <c r="Q27" s="26"/>
      <c r="R27" s="26"/>
      <c r="S27" s="26"/>
      <c r="T27" s="29"/>
      <c r="U27" s="26"/>
      <c r="W27" s="6"/>
    </row>
    <row r="28" spans="1:23" x14ac:dyDescent="0.3">
      <c r="A28" s="536"/>
      <c r="B28" s="537"/>
      <c r="C28" s="26"/>
      <c r="D28" s="537"/>
      <c r="E28" s="537"/>
      <c r="F28" s="22"/>
      <c r="G28" s="22"/>
      <c r="H28" s="22"/>
      <c r="I28" s="22"/>
      <c r="J28" s="26"/>
      <c r="K28" s="537"/>
      <c r="L28" s="26"/>
      <c r="M28" s="537"/>
      <c r="N28" s="26"/>
      <c r="O28" s="537"/>
      <c r="P28" s="26"/>
      <c r="Q28" s="26"/>
      <c r="R28" s="26"/>
      <c r="S28" s="26"/>
      <c r="T28" s="29"/>
      <c r="U28" s="26"/>
      <c r="W28" s="6"/>
    </row>
    <row r="29" spans="1:23" x14ac:dyDescent="0.3">
      <c r="A29" s="536"/>
      <c r="B29" s="537"/>
      <c r="C29" s="26"/>
      <c r="D29" s="537"/>
      <c r="E29" s="537"/>
      <c r="F29" s="22"/>
      <c r="G29" s="22"/>
      <c r="H29" s="22"/>
      <c r="I29" s="22"/>
      <c r="J29" s="26"/>
      <c r="K29" s="537"/>
      <c r="L29" s="26"/>
      <c r="M29" s="537"/>
      <c r="N29" s="26"/>
      <c r="O29" s="537"/>
      <c r="P29" s="26"/>
      <c r="Q29" s="26"/>
      <c r="R29" s="26"/>
      <c r="S29" s="26"/>
      <c r="T29" s="29"/>
      <c r="U29" s="26"/>
      <c r="W29" s="6"/>
    </row>
    <row r="30" spans="1:23" x14ac:dyDescent="0.3">
      <c r="A30" s="536"/>
      <c r="B30" s="537"/>
      <c r="C30" s="26"/>
      <c r="D30" s="537"/>
      <c r="E30" s="537"/>
      <c r="F30" s="22"/>
      <c r="G30" s="22"/>
      <c r="H30" s="22"/>
      <c r="I30" s="22"/>
      <c r="J30" s="26"/>
      <c r="K30" s="537"/>
      <c r="L30" s="26"/>
      <c r="M30" s="537"/>
      <c r="N30" s="26"/>
      <c r="O30" s="537"/>
      <c r="P30" s="26"/>
      <c r="Q30" s="26"/>
      <c r="R30" s="26"/>
      <c r="S30" s="26"/>
      <c r="T30" s="29"/>
      <c r="U30" s="26"/>
      <c r="W30" s="6"/>
    </row>
    <row r="31" spans="1:23" x14ac:dyDescent="0.3">
      <c r="A31" s="536"/>
      <c r="B31" s="537"/>
      <c r="C31" s="26"/>
      <c r="D31" s="537"/>
      <c r="E31" s="537"/>
      <c r="F31" s="22"/>
      <c r="G31" s="22"/>
      <c r="H31" s="22"/>
      <c r="I31" s="22"/>
      <c r="J31" s="26"/>
      <c r="K31" s="537"/>
      <c r="L31" s="26"/>
      <c r="M31" s="537"/>
      <c r="N31" s="26"/>
      <c r="O31" s="537"/>
      <c r="P31" s="26"/>
      <c r="Q31" s="26"/>
      <c r="R31" s="26"/>
      <c r="S31" s="26"/>
      <c r="T31" s="29"/>
      <c r="U31" s="26"/>
      <c r="W31" s="6"/>
    </row>
    <row r="32" spans="1:23" x14ac:dyDescent="0.3">
      <c r="A32" s="536"/>
      <c r="B32" s="537"/>
      <c r="C32" s="26"/>
      <c r="D32" s="537"/>
      <c r="E32" s="537"/>
      <c r="F32" s="22"/>
      <c r="G32" s="22"/>
      <c r="H32" s="22"/>
      <c r="I32" s="22"/>
      <c r="J32" s="26"/>
      <c r="K32" s="537"/>
      <c r="L32" s="26"/>
      <c r="M32" s="537"/>
      <c r="N32" s="26"/>
      <c r="O32" s="537"/>
      <c r="P32" s="26"/>
      <c r="Q32" s="26"/>
      <c r="R32" s="26"/>
      <c r="S32" s="26"/>
      <c r="T32" s="29"/>
      <c r="U32" s="26"/>
      <c r="W32" s="6"/>
    </row>
    <row r="33" spans="1:23" x14ac:dyDescent="0.3">
      <c r="A33" s="536"/>
      <c r="B33" s="537"/>
      <c r="C33" s="26"/>
      <c r="D33" s="537"/>
      <c r="E33" s="537"/>
      <c r="F33" s="22"/>
      <c r="G33" s="22"/>
      <c r="H33" s="22"/>
      <c r="I33" s="22"/>
      <c r="J33" s="26"/>
      <c r="K33" s="537"/>
      <c r="L33" s="26"/>
      <c r="M33" s="537"/>
      <c r="N33" s="26"/>
      <c r="O33" s="537"/>
      <c r="P33" s="26"/>
      <c r="Q33" s="26"/>
      <c r="R33" s="26"/>
      <c r="S33" s="26"/>
      <c r="T33" s="29"/>
      <c r="U33" s="26"/>
      <c r="W33" s="6"/>
    </row>
    <row r="34" spans="1:23" x14ac:dyDescent="0.3">
      <c r="A34" s="536"/>
      <c r="B34" s="537"/>
      <c r="C34" s="26"/>
      <c r="D34" s="537"/>
      <c r="E34" s="537"/>
      <c r="F34" s="22"/>
      <c r="G34" s="22"/>
      <c r="H34" s="22"/>
      <c r="I34" s="22"/>
      <c r="J34" s="26"/>
      <c r="K34" s="537"/>
      <c r="L34" s="26"/>
      <c r="M34" s="537"/>
      <c r="N34" s="26"/>
      <c r="O34" s="537"/>
      <c r="P34" s="26"/>
      <c r="Q34" s="26"/>
      <c r="R34" s="26"/>
      <c r="S34" s="26"/>
      <c r="T34" s="29"/>
      <c r="U34" s="26"/>
      <c r="W34" s="6"/>
    </row>
    <row r="35" spans="1:23" x14ac:dyDescent="0.3">
      <c r="A35" s="7"/>
      <c r="B35" s="8"/>
      <c r="C35" s="9"/>
      <c r="D35" s="9"/>
      <c r="E35" s="10"/>
      <c r="F35" s="10"/>
      <c r="G35" s="10"/>
      <c r="H35" s="10"/>
      <c r="I35" s="10"/>
      <c r="J35" s="11"/>
      <c r="K35" s="11"/>
      <c r="L35" s="11"/>
      <c r="M35" s="10"/>
      <c r="N35" s="11"/>
      <c r="O35" s="10"/>
      <c r="P35" s="11"/>
      <c r="Q35" s="10"/>
      <c r="R35" s="11"/>
      <c r="S35" s="11"/>
      <c r="T35" s="11"/>
      <c r="U35" s="9"/>
    </row>
    <row r="36" spans="1:23" x14ac:dyDescent="0.3">
      <c r="A36" s="531"/>
      <c r="B36" s="532"/>
      <c r="C36" s="532"/>
      <c r="D36" s="532"/>
      <c r="E36" s="532"/>
      <c r="F36" s="532"/>
      <c r="G36" s="532"/>
      <c r="H36" s="532"/>
      <c r="I36" s="532"/>
      <c r="J36" s="532"/>
      <c r="K36" s="532"/>
      <c r="L36" s="532"/>
      <c r="M36" s="532"/>
      <c r="N36" s="532"/>
      <c r="O36" s="532"/>
      <c r="P36" s="532"/>
      <c r="Q36" s="532"/>
      <c r="R36" s="532"/>
      <c r="S36" s="532"/>
      <c r="T36" s="532"/>
      <c r="U36" s="532"/>
    </row>
    <row r="37" spans="1:23" x14ac:dyDescent="0.3">
      <c r="A37" s="531"/>
      <c r="B37" s="532"/>
      <c r="C37" s="532"/>
      <c r="D37" s="532"/>
      <c r="E37" s="532"/>
      <c r="F37" s="532"/>
      <c r="G37" s="532"/>
      <c r="H37" s="532"/>
      <c r="I37" s="532"/>
      <c r="J37" s="532"/>
      <c r="K37" s="532"/>
      <c r="L37" s="532"/>
      <c r="M37" s="532"/>
      <c r="N37" s="532"/>
      <c r="O37" s="532"/>
      <c r="P37" s="532"/>
      <c r="Q37" s="532"/>
      <c r="R37" s="532"/>
      <c r="S37" s="532"/>
      <c r="T37" s="532"/>
      <c r="U37" s="532"/>
    </row>
  </sheetData>
  <mergeCells count="39">
    <mergeCell ref="A36:U36"/>
    <mergeCell ref="A15:A18"/>
    <mergeCell ref="A19:A22"/>
    <mergeCell ref="A23:A24"/>
    <mergeCell ref="A25:A26"/>
    <mergeCell ref="A27:A34"/>
    <mergeCell ref="B27:B34"/>
    <mergeCell ref="E27:E34"/>
    <mergeCell ref="D27:D34"/>
    <mergeCell ref="K27:K34"/>
    <mergeCell ref="M27:M34"/>
    <mergeCell ref="O27:O34"/>
    <mergeCell ref="A37:U37"/>
    <mergeCell ref="P7:P8"/>
    <mergeCell ref="Q7:Q8"/>
    <mergeCell ref="R7:R8"/>
    <mergeCell ref="S7:S8"/>
    <mergeCell ref="T7:T8"/>
    <mergeCell ref="U7:U8"/>
    <mergeCell ref="K7:K8"/>
    <mergeCell ref="L7:L8"/>
    <mergeCell ref="M7:M8"/>
    <mergeCell ref="N7:N8"/>
    <mergeCell ref="O7:O8"/>
    <mergeCell ref="A7:A8"/>
    <mergeCell ref="B7:B8"/>
    <mergeCell ref="C7:C8"/>
    <mergeCell ref="A9:A11"/>
    <mergeCell ref="A12:A14"/>
    <mergeCell ref="F7:I7"/>
    <mergeCell ref="T1:U1"/>
    <mergeCell ref="T2:U2"/>
    <mergeCell ref="T3:U3"/>
    <mergeCell ref="A5:T5"/>
    <mergeCell ref="D7:D8"/>
    <mergeCell ref="E7:E8"/>
    <mergeCell ref="J7:J8"/>
    <mergeCell ref="A1:B3"/>
    <mergeCell ref="C1:S3"/>
  </mergeCells>
  <printOptions horizontalCentered="1" verticalCentered="1"/>
  <pageMargins left="0.43307086614173229" right="0.43307086614173229" top="0.74803149606299213" bottom="0.55118110236220474" header="0.31496062992125984" footer="0.11811023622047245"/>
  <pageSetup scale="21" orientation="portrait" r:id="rId1"/>
  <headerFooter differentFirst="1">
    <oddFooter>&amp;RPágina &amp;P de &amp;N</oddFooter>
  </headerFooter>
  <rowBreaks count="1" manualBreakCount="1">
    <brk id="34" max="20" man="1"/>
  </rowBreaks>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vt:i4>
      </vt:variant>
    </vt:vector>
  </HeadingPairs>
  <TitlesOfParts>
    <vt:vector size="12" baseType="lpstr">
      <vt:lpstr>Plan Estratégico Institucional</vt:lpstr>
      <vt:lpstr>Control de Cambios</vt:lpstr>
      <vt:lpstr>Sto PEI 2do trimestre OAPII</vt:lpstr>
      <vt:lpstr>Seguimiento al 30 06 22 por OCI</vt:lpstr>
      <vt:lpstr>COMENTARIOS SEGUIMIENTO OAP</vt:lpstr>
      <vt:lpstr>'COMENTARIOS SEGUIMIENTO OAP'!Área_de_impresión</vt:lpstr>
      <vt:lpstr>'Seguimiento al 30 06 22 por OCI'!Área_de_impresión</vt:lpstr>
      <vt:lpstr>'Sto PEI 2do trimestre OAPII'!Área_de_impresión</vt:lpstr>
      <vt:lpstr>'COMENTARIOS SEGUIMIENTO OAP'!Títulos_a_imprimir</vt:lpstr>
      <vt:lpstr>'Plan Estratégico Institucional'!Títulos_a_imprimir</vt:lpstr>
      <vt:lpstr>'Seguimiento al 30 06 22 por OCI'!Títulos_a_imprimir</vt:lpstr>
      <vt:lpstr>'Sto PEI 2do trimestre OAPII'!Títulos_a_imprimir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Alberto Diaz Mantilla</dc:creator>
  <cp:lastModifiedBy>Paola Andrea Rodríguez González</cp:lastModifiedBy>
  <dcterms:created xsi:type="dcterms:W3CDTF">2017-05-17T14:38:39Z</dcterms:created>
  <dcterms:modified xsi:type="dcterms:W3CDTF">2022-10-05T16:34:45Z</dcterms:modified>
</cp:coreProperties>
</file>