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autoCompressPictures="0"/>
  <mc:AlternateContent xmlns:mc="http://schemas.openxmlformats.org/markup-compatibility/2006">
    <mc:Choice Requires="x15">
      <x15ac:absPath xmlns:x15ac="http://schemas.microsoft.com/office/spreadsheetml/2010/11/ac" url="D:\Documentos\"/>
    </mc:Choice>
  </mc:AlternateContent>
  <xr:revisionPtr revIDLastSave="0" documentId="13_ncr:1_{6F58C5F9-3DBE-4E84-BB9B-4A58CCB3D231}" xr6:coauthVersionLast="47" xr6:coauthVersionMax="47" xr10:uidLastSave="{00000000-0000-0000-0000-000000000000}"/>
  <bookViews>
    <workbookView xWindow="780" yWindow="780" windowWidth="20295" windowHeight="14025" firstSheet="1" activeTab="3" xr2:uid="{00000000-000D-0000-FFFF-FFFF00000000}"/>
  </bookViews>
  <sheets>
    <sheet name="Plan Estratégico Institucional" sheetId="14" r:id="rId1"/>
    <sheet name="Control de Cambios" sheetId="18" r:id="rId2"/>
    <sheet name="Seguimiento PEI 3er tri OAPII" sheetId="17" r:id="rId3"/>
    <sheet name="Seguimiento al 30 09 21 por OCI" sheetId="7" r:id="rId4"/>
    <sheet name="COMENTARIOS SEGUIMIENTO OAP" sheetId="3" state="hidden" r:id="rId5"/>
  </sheets>
  <definedNames>
    <definedName name="_xlnm.Print_Area" localSheetId="4">'COMENTARIOS SEGUIMIENTO OAP'!$A$1:$U$37</definedName>
    <definedName name="_xlnm.Print_Area" localSheetId="3">'Seguimiento al 30 09 21 por OCI'!$A$1:$S$221</definedName>
    <definedName name="_xlnm.Print_Area" localSheetId="2">'Seguimiento PEI 3er tri OAPII'!$A$1:$W$36</definedName>
    <definedName name="_xlnm.Print_Titles" localSheetId="4">'COMENTARIOS SEGUIMIENTO OAP'!$1:$8</definedName>
    <definedName name="_xlnm.Print_Titles" localSheetId="0">'Plan Estratégico Institucional'!$1:$6</definedName>
    <definedName name="_xlnm.Print_Titles" localSheetId="3">'Seguimiento al 30 09 21 por OCI'!$5:$6</definedName>
    <definedName name="_xlnm.Print_Titles" localSheetId="2">'Seguimiento PEI 3er tri OAPII'!$1:$8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33" i="17" l="1"/>
  <c r="U33" i="17" s="1"/>
  <c r="S33" i="17"/>
  <c r="P33" i="17"/>
  <c r="T32" i="17"/>
  <c r="S32" i="17"/>
  <c r="U32" i="17" s="1"/>
  <c r="P32" i="17"/>
  <c r="T31" i="17"/>
  <c r="S31" i="17"/>
  <c r="U31" i="17" s="1"/>
  <c r="P31" i="17"/>
  <c r="T30" i="17"/>
  <c r="S30" i="17"/>
  <c r="P30" i="17"/>
  <c r="T29" i="17"/>
  <c r="K29" i="17"/>
  <c r="P29" i="17" s="1"/>
  <c r="T28" i="17"/>
  <c r="U28" i="17" s="1"/>
  <c r="S28" i="17"/>
  <c r="P28" i="17"/>
  <c r="T27" i="17"/>
  <c r="S27" i="17"/>
  <c r="P27" i="17"/>
  <c r="T26" i="17"/>
  <c r="S26" i="17"/>
  <c r="P26" i="17"/>
  <c r="T25" i="17"/>
  <c r="U25" i="17" s="1"/>
  <c r="S25" i="17"/>
  <c r="P25" i="17"/>
  <c r="T24" i="17"/>
  <c r="S24" i="17"/>
  <c r="P24" i="17"/>
  <c r="T23" i="17"/>
  <c r="S23" i="17"/>
  <c r="P23" i="17"/>
  <c r="T22" i="17"/>
  <c r="U22" i="17" s="1"/>
  <c r="S22" i="17"/>
  <c r="P22" i="17"/>
  <c r="T21" i="17"/>
  <c r="S21" i="17"/>
  <c r="P21" i="17"/>
  <c r="T20" i="17"/>
  <c r="S20" i="17"/>
  <c r="P20" i="17"/>
  <c r="T19" i="17"/>
  <c r="S19" i="17"/>
  <c r="P19" i="17"/>
  <c r="T18" i="17"/>
  <c r="S18" i="17"/>
  <c r="P18" i="17"/>
  <c r="T17" i="17"/>
  <c r="U17" i="17" s="1"/>
  <c r="S17" i="17"/>
  <c r="P17" i="17"/>
  <c r="T16" i="17"/>
  <c r="S16" i="17"/>
  <c r="P16" i="17"/>
  <c r="T15" i="17"/>
  <c r="S15" i="17"/>
  <c r="P15" i="17"/>
  <c r="T14" i="17"/>
  <c r="Q14" i="17"/>
  <c r="S14" i="17" s="1"/>
  <c r="P14" i="17"/>
  <c r="T13" i="17"/>
  <c r="S13" i="17"/>
  <c r="P13" i="17"/>
  <c r="T12" i="17"/>
  <c r="U12" i="17" s="1"/>
  <c r="S12" i="17"/>
  <c r="P12" i="17"/>
  <c r="S11" i="17"/>
  <c r="N11" i="17"/>
  <c r="P11" i="17" s="1"/>
  <c r="T10" i="17"/>
  <c r="U10" i="17" s="1"/>
  <c r="S10" i="17"/>
  <c r="P10" i="17"/>
  <c r="T9" i="17"/>
  <c r="U9" i="17" s="1"/>
  <c r="S9" i="17"/>
  <c r="P9" i="17"/>
  <c r="U15" i="17" l="1"/>
  <c r="U23" i="17"/>
  <c r="U20" i="17"/>
  <c r="S29" i="17"/>
  <c r="U29" i="17" s="1"/>
  <c r="U13" i="17"/>
  <c r="U18" i="17"/>
  <c r="U26" i="17"/>
  <c r="U21" i="17"/>
  <c r="U19" i="17"/>
  <c r="U27" i="17"/>
  <c r="T11" i="17"/>
  <c r="U11" i="17" s="1"/>
  <c r="U16" i="17"/>
  <c r="U24" i="17"/>
  <c r="U14" i="17"/>
  <c r="U30" i="17"/>
  <c r="M182" i="7"/>
  <c r="N29" i="14"/>
  <c r="N28" i="14"/>
  <c r="L27" i="14"/>
  <c r="N27" i="14" s="1"/>
  <c r="N26" i="14"/>
  <c r="N24" i="14"/>
  <c r="N23" i="14"/>
  <c r="N22" i="14"/>
  <c r="N21" i="14"/>
  <c r="N20" i="14"/>
  <c r="N18" i="14"/>
  <c r="N17" i="14"/>
  <c r="N16" i="14"/>
  <c r="N15" i="14"/>
  <c r="N14" i="14"/>
  <c r="N13" i="14"/>
  <c r="M12" i="14"/>
  <c r="N12" i="14" s="1"/>
  <c r="N11" i="14"/>
  <c r="N10" i="14"/>
  <c r="N9" i="14"/>
  <c r="N8" i="14"/>
  <c r="N7" i="14"/>
  <c r="M101" i="7" l="1"/>
  <c r="L232" i="7"/>
  <c r="P225" i="7"/>
  <c r="M225" i="7"/>
  <c r="P209" i="7"/>
  <c r="P207" i="7"/>
  <c r="M209" i="7"/>
  <c r="L207" i="7"/>
  <c r="P200" i="7"/>
  <c r="P198" i="7"/>
  <c r="M200" i="7"/>
  <c r="P191" i="7"/>
  <c r="P189" i="7"/>
  <c r="M191" i="7"/>
  <c r="L189" i="7"/>
  <c r="P180" i="7"/>
  <c r="L180" i="7"/>
  <c r="M173" i="7"/>
  <c r="L171" i="7"/>
  <c r="P155" i="7"/>
  <c r="M155" i="7"/>
  <c r="P146" i="7"/>
  <c r="P144" i="7"/>
  <c r="P137" i="7"/>
  <c r="P135" i="7"/>
  <c r="M137" i="7"/>
  <c r="P119" i="7"/>
  <c r="P117" i="7"/>
  <c r="M119" i="7"/>
  <c r="L117" i="7"/>
  <c r="P110" i="7"/>
  <c r="P108" i="7"/>
  <c r="M110" i="7"/>
  <c r="L108" i="7"/>
  <c r="P74" i="7"/>
  <c r="P72" i="7"/>
  <c r="M65" i="7"/>
  <c r="L63" i="7"/>
  <c r="P55" i="7"/>
  <c r="P56" i="7" s="1"/>
  <c r="M56" i="7"/>
  <c r="L54" i="7"/>
  <c r="P36" i="7"/>
  <c r="P27" i="7"/>
  <c r="P230" i="7" l="1"/>
  <c r="L9" i="7" l="1"/>
  <c r="D18" i="3" l="1"/>
  <c r="E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Fabian Gomez Vega</author>
  </authors>
  <commentList>
    <comment ref="L19" authorId="0" shapeId="0" xr:uid="{346BBD4C-E1D9-EC4A-9193-486AFC1878CB}">
      <text>
        <r>
          <rPr>
            <b/>
            <sz val="9"/>
            <color indexed="81"/>
            <rFont val="Tahoma"/>
            <family val="2"/>
          </rPr>
          <t>En GINA: 197.</t>
        </r>
      </text>
    </comment>
  </commentList>
</comments>
</file>

<file path=xl/sharedStrings.xml><?xml version="1.0" encoding="utf-8"?>
<sst xmlns="http://schemas.openxmlformats.org/spreadsheetml/2006/main" count="1054" uniqueCount="429">
  <si>
    <t>OBJETIVO</t>
  </si>
  <si>
    <t>INDICADORES ESTRATEGICOS</t>
  </si>
  <si>
    <t>ÁREA RESPONSABLE</t>
  </si>
  <si>
    <t xml:space="preserve">MATRIZ DE SEGUIMIENTO PLAN ESTRATÉGICO INSTITUCIONAL </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</si>
  <si>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</si>
  <si>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</si>
  <si>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</si>
  <si>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Objetivo estratégico</t>
  </si>
  <si>
    <t>Indicador Estratégico</t>
  </si>
  <si>
    <t>Frecuencia de medición</t>
  </si>
  <si>
    <t>Línea de base</t>
  </si>
  <si>
    <t>Meta cuatrienio</t>
  </si>
  <si>
    <t>Avance Meta Cuatrienio</t>
  </si>
  <si>
    <t>% de avance de meta cuatrienio</t>
  </si>
  <si>
    <t>Área responsable</t>
  </si>
  <si>
    <t>I</t>
  </si>
  <si>
    <t>II</t>
  </si>
  <si>
    <t>III</t>
  </si>
  <si>
    <t>IV</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</si>
  <si>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</si>
  <si>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</si>
  <si>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</si>
  <si>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</si>
  <si>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</si>
  <si>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</si>
  <si>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</si>
  <si>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Relación de recursos Colciencias vs los recursos del Sector Privado y entidades de Gobierno</t>
  </si>
  <si>
    <t>Aprobación de recursos por año en el Fondo de Ciencia, Tecnología e Innovación del SGR</t>
  </si>
  <si>
    <t>Porcentaje de asignación del cupo de
inversión para deducción y descuento tributario</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</si>
  <si>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</si>
  <si>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</si>
  <si>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</si>
  <si>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</si>
  <si>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</si>
  <si>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</si>
  <si>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Estancias posdoctorales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</si>
  <si>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</si>
  <si>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</si>
  <si>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</si>
  <si>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</si>
  <si>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Número de espacios que promueven la 
Interacción de la sociedad con la CTeI</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</si>
  <si>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</si>
  <si>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</si>
  <si>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</si>
  <si>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</si>
  <si>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</si>
  <si>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</si>
  <si>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</si>
  <si>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1:3</t>
  </si>
  <si>
    <t>SEGUIMIENTO TRIMESTRAL PLAN ESTRATÉGICO INSTITUCIONAL 2019-2022</t>
  </si>
  <si>
    <t>Meta
2019</t>
  </si>
  <si>
    <t>Resultado 2020</t>
  </si>
  <si>
    <t>Meta
2020</t>
  </si>
  <si>
    <t>Meta
2021</t>
  </si>
  <si>
    <t>Resultado 2021</t>
  </si>
  <si>
    <t>Meta
2022</t>
  </si>
  <si>
    <t>Avance Trimestral  2019</t>
  </si>
  <si>
    <t>% de avance de la meta 2019</t>
  </si>
  <si>
    <t>Observaciones de Seguimiento
Tercer trimestre de 2019</t>
  </si>
  <si>
    <t>Resultado 2022</t>
  </si>
  <si>
    <t>2,560.00</t>
  </si>
  <si>
    <t xml:space="preserve">5,517.00	</t>
  </si>
  <si>
    <t>Sumatoria de las solicitudes de patentes de la Convocatoria Nacional para apoyar a la presentación de patentes vía nacional y vía PCT, y apoyo a la gestión de Propiedad Intelectual.</t>
  </si>
  <si>
    <t xml:space="preserve"> </t>
  </si>
  <si>
    <t>Programas y Proyectos de CTeI financiados</t>
  </si>
  <si>
    <t>Citaciones de impacto en producción científica y colaboración internacional</t>
  </si>
  <si>
    <t>Dirección de Vocaciones y Formación en CTeI</t>
  </si>
  <si>
    <t>Comunidades o grupos de interés que participan en procesos de apropiación social de conocimiento a partir de la CTeI</t>
  </si>
  <si>
    <t>Secretaría Técnica del OCAD</t>
  </si>
  <si>
    <t>CÓDIGO: D101PR01F01</t>
  </si>
  <si>
    <r>
      <rPr>
        <b/>
        <sz val="12"/>
        <color theme="1"/>
        <rFont val="Segoe UI"/>
        <family val="2"/>
      </rPr>
      <t>VERSIÓN:</t>
    </r>
    <r>
      <rPr>
        <sz val="12"/>
        <color theme="1"/>
        <rFont val="Segoe UI"/>
        <family val="2"/>
      </rPr>
      <t xml:space="preserve"> 00</t>
    </r>
  </si>
  <si>
    <r>
      <t xml:space="preserve">FECHA: </t>
    </r>
    <r>
      <rPr>
        <sz val="12"/>
        <color theme="1"/>
        <rFont val="Segoe UI"/>
        <family val="2"/>
      </rPr>
      <t>16/01/2020</t>
    </r>
  </si>
  <si>
    <t>ARTICULACIÓN CON LOS PACTOS DE PLAN NACIONAL DE DESARROLLO 2018-2022</t>
  </si>
  <si>
    <t>ARTICULACIÓN CON LOS OBJETIVOS DE LA MINISTRA</t>
  </si>
  <si>
    <t>ALINEACIÓN CON LOS FOCOS Y MISIONES DE LA MISIÓN DE SABIOS</t>
  </si>
  <si>
    <t>DESCRIPCIÓN DEL INDICADOR
(espacio explicativo asociado al indicador)</t>
  </si>
  <si>
    <t>FORMA DE CÁLCULO
(espacio explicativo asociado al indicador)</t>
  </si>
  <si>
    <t>TIPO DE ACUMULACIÓN
(espacio explicativo asociado al indicador)</t>
  </si>
  <si>
    <t>LÍNEA BASE
(2018)</t>
  </si>
  <si>
    <t>METAS</t>
  </si>
  <si>
    <t>DERECHO FUNDAMENTAL QUE SE GARANTIZA</t>
  </si>
  <si>
    <t>2019*</t>
  </si>
  <si>
    <t>CUATRIENIO</t>
  </si>
  <si>
    <t>Pacto por la Ciencia, Tecnología y la Innovación: un sistema para construir el conocimiento de la Colombia del futuro</t>
  </si>
  <si>
    <t>Formular e implementar la política pública  de CTeI 2040
Fortalecer la  articulación nación  territorio en CTeI:  Democratizar la CTeI</t>
  </si>
  <si>
    <t>Instituciones del
Sistema Nacional de SNCTI 
Financiación</t>
  </si>
  <si>
    <t>Este indicador está midiendo el esfuerzo (inversión o gasto) que realiza el sector público y privado en Actividades de Ciencia, Tecnología e Innovación (ACTI), para el año 2019, respecto al Producto Interno Bruto colombiano. Las actividades incluidas dentro de Ciencia, Tecnología e Innovación son: investigación y desarrollo, apoyo a la formación y capacitación científica y tecnológica, servicios científicos y tecnológicos, administración y otras actividades de apoyo y actividades de innovación</t>
  </si>
  <si>
    <t>El análisis de la inversión se lleva a cabo desde el punto de  vista del ejecutor deésta variable en actividades de Ciencia, Tecnología e Innovación.
▪ La información del año(s) incluido(s) en la medición es reportada por las entidades encuestadas.
▪ Se tiene en cuenta para las clasificaciones los conceptos presentados en los estándares internaciones y nacionales (Frascati, Oslo, Unesco y metodología nacional de medición del gasto en ACTI).
▪ Las entidades encuestadas utilizan para responder los sistemas de información nacionales (públicas), los sistemas internos y el conocimiento propio de las dinámicas de la entidad. El OCyT utiliza la herramienta de captura de información Barrus para la ejecución del operativo.
▪ El cuestionario y su diseño permite ladesagregación de la información requerida
para los indicadores.
▪ Se puede medir a través de encuesta a las fuentes de información y utilizar
registros administrativos para su medición. Decisión delicada y que plantea retos
de implementación.</t>
  </si>
  <si>
    <t>Flujo</t>
  </si>
  <si>
    <t>Participación
Igualdad
Derecho de petición</t>
  </si>
  <si>
    <t>Este indicador da cuenta del avance del proceso de formulación e implementación de la política pública de ciencia, tecnología e innovación (CONPES de CTeI)</t>
  </si>
  <si>
    <t>Política de CTeI aprobada e implementada (CONPES de CTeI
Hito 1: aprobación del documento CONPES 50%
Hito 2: cumplimiento actividades previstas para 2021 75%
Hito 3: cumplimiento de las actividades para 2022 100%</t>
  </si>
  <si>
    <t>Acumulado</t>
  </si>
  <si>
    <t>Formular e implementar la política pública  de CTeI 2040
Fortalecer la  articulación nación  territorio en CTeI:  Democratizar la CTeI
Fortalecer el SNCTeI y la  gobernanza: U+E+E+S (generación  de conﬁanza entre actores)</t>
  </si>
  <si>
    <t>Este indicador es tomado del Global Innovation index aunque este informe toma como fuente de datos la Base de Datos de la Unesco . Este indicador mide del total de empleados en una empresa el porcentaje que corresponde a investigadores.
El indicador hace referencia a los investigadores como profesionales dedicados a la concepción o creación de nuevos conocimientos, productos, procesos, métodos y sistemas, así como a la gestión de estos proyectos, desglosados por los sectores en los que están empleados (empresa, gobierno, educación superior y organizaciones privadas sin fines de lucro). En el contexto de las estadísticas de I + D, el sector de las empresas comerciales incluye a todas las empresas, organizaciones e instituciones cuya actividad principal es la producción de bienes o servicios en el mercado (que no sea la educación superior) para su venta al público en general a un precio económicamente significativo e Instituciones privadas sin fines de lucro que las atienden principalmente; El núcleo de este sector está formado por empresas privadas. Esto también incluye las empresas públicas.</t>
  </si>
  <si>
    <t>Dirección de Generación de Conocimiento</t>
  </si>
  <si>
    <t>Este indicador se está midiendo respecto al esfuerzo (inversión o gasto) que realiza el sector privado en Investigación y Desarrollo Tecnológico (I+D), para el año 2019, respecto al Producto Interno Bruto Colombiano. Para el cálculo de I+D se realizarán reuniones con el Observatorio de Ciencia y Tecnología - OCyT, para revisar la metodología de cálculo para el cuatrienio. También es importante revisar la información histórica dado que la metodología de medida para el año 2017 y 2018 está en revisión por parte de dicha entidad.</t>
  </si>
  <si>
    <t>Este indicador da cuenta de los proyectos de investigación, desarrollo tecnológico e innovación financiados con recursos de Minciencias y otros actores del SNCTeI a través de los diferentes instrumentos definidos en la vigencia</t>
  </si>
  <si>
    <t>Sumatoria de los proyectos de investigación, desarrollo tecnológico e innovación financiados con recursos de Minciencias y otros actores del SNCTeI a través de los diferentes instrumentos definidos en la vigencia que se financian desde las diferentes estrategias</t>
  </si>
  <si>
    <t>Pacto por la Ciencia, Tecnología y la Innovación: un sistema para construir el conocimiento de la Colombia del futuro
Pacto por el emprendimiento</t>
  </si>
  <si>
    <t>Formular e implementar la política pública  de CTeI 2040
Fortalecer el SNCTeI y la  gobernanza: U+E+E+S (generación  de conﬁanza entre actores)
Fortalecer la  articulación nación  territorio en CTeI:  Democratizar la CTeI</t>
  </si>
  <si>
    <t>Misiones y centros
Financiación</t>
  </si>
  <si>
    <t>Este indicador da cuenta de los recursos (billones) de inversión en Ciencia, Tecnología e Innovación a través de la aprobación de proyectos de CTeI con el aval de actores reconocidos por Minciencias, establecidos en el artículo 158-1 y 256 del ET, en relación al total de recursos asignados para la vigencia.</t>
  </si>
  <si>
    <t>Cupo de beneficios tributarios asignado por inversión en actividades de CTeI</t>
  </si>
  <si>
    <t>El indicador da cuenta de los acuerdos de transferencia y/o conocimiento por medio de la iniciativa Convocatoria para fortalecimiento empresas base científica, tecnológica e innovación del programa Apoyo a procesos de transferencia tecnológica y/o conocimiento</t>
  </si>
  <si>
    <t>Sumatoria acuerdos de transferencia y/o conocimiento acompañados por Minciencias</t>
  </si>
  <si>
    <t>articipación
Igualdad
Libertad de enseñanza, aprendizaje, investigación y cátedra
Derecho de petición</t>
  </si>
  <si>
    <t>El indicador mide el esfuerzo de los actores del Sistema Nacional de CTeI por generar procesos de innovación desde la creación y uso de nuevo conocimiento, a través del registro de solicitudes de patentes por residentes en Oficina Nacional y PCT. Dado que la generación de patentes ha sido considerada un factor determinante para la creación y aplicación de nuevo conocimiento.</t>
  </si>
  <si>
    <t>ste indicador da cuenta de las organizaciones que hacen parte de pactos por la Innovación, la cual es una iniciativa que buscar articular diferentes actores de las regiones donde se despliega la estrategia. Asimismo, en conjunto con las regiones, se conforma un portafolio de beneficios, para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t>
  </si>
  <si>
    <t>Sumatoria de las Organizaciones articuladas (firmantes) en los Pactos por la innovación.</t>
  </si>
  <si>
    <t>Formular e implementar la política pública  de CTeI 2040
Fortalecer la  articulación nación  territorio en CTeI:  Democratizar la CTeI
Fortalecer el SNCTeI y la  gobernanza: U+E+E+S (generación  de conﬁanza entre actores)</t>
  </si>
  <si>
    <t>El papel de la educación</t>
  </si>
  <si>
    <t>Este indicador da cuenta de los niños, niñas y jóvenes que por su interés por la investigación y el desarrollo de actitudes y habilidades se insertan activamente y por un periodo determinado en una cultura de la ciencia, la tecnología y la innovación y luego son certificados</t>
  </si>
  <si>
    <t>Sumatoria de los niños, niñas y jóvenes  certificados que que por su interés por la investigación y el desarrollo de actitudes y habilidades se insertan activamente y por un periodo determinado en una cultura de la ciencia, la tecnología y la innovación.</t>
  </si>
  <si>
    <t>Educación
Participación
Igualdad
Derecho de petición</t>
  </si>
  <si>
    <t>Este indicador incluye los Jóvenes que se vinculan a una estrategia de formación temprana para vocaciones científicas y que busca facilitar el acercamiento de jóvenes colombianos con la investigación y la innovación, así como a programas de formación, capacitación y fortalecimiento de las competencias y habilidades técnicas para su ingreso y permanencia en el SNCTI.</t>
  </si>
  <si>
    <t>Sumatoria de los Jóvenes Investigadores  e Innovadores apoyados con recursos de Minciencias y otros actores del SNCTeI a través de los diferentes instrumentos definidos en la vigencia que se financian desde las diferentes estrategias</t>
  </si>
  <si>
    <t>Este indicador da cuenta de las becas, créditos, becas-créditos y apoyos otorgados para la formación de alto nivel en relación a doctorado por Minciencias y otras entidades aliadas a fin de fortalecer y aumentar la base de recurso humano disponible para la investigación y la innovación del país.</t>
  </si>
  <si>
    <t>Sumatoria de las becas, créditos, becas-créditos y apoyos otorgados para la formación de alto nivel en relación a doctorado por Minciencias y aliados través de los diferentes instrumentos definidos en la vigencia que se financian desde las diferentes estrategias</t>
  </si>
  <si>
    <t>Formular e implementar la política pública  de CTeI 2040
Fortalecer la  articulación nación  territorio en CTeI:  Democratizar la CTeI
Estrategia de  comunicación para  cientiﬁcos y no cientiﬁcos
Mundialización de  Minciencias</t>
  </si>
  <si>
    <t>Apropiación Social del Conocimiento Dimensión internacional del conocimiento: redes, diáspora, colaboraciones</t>
  </si>
  <si>
    <t>Este indicador da cuenta de los espacios presenciales o virtuales en los que la sociedad interactúa con actividades propias de ciencia, tecnología e innovación programadas desde el programa de Todo es Ciencia</t>
  </si>
  <si>
    <t>Sumatoria de los espacios presenciales y virtuales en los que la sociedad interactúa con actividades propias de ciencia, tecnología e innovación programados desde de los diferentes instrumentos definidos en la vigencia</t>
  </si>
  <si>
    <t>Participación
Igualdad
Libertad de enseñanza, aprendizaje, investigación y cátedra
Derecho de petición</t>
  </si>
  <si>
    <t>El indicador da cuenta de las Comunidades y/o grupos de interés que se fortalecen a través de procesos de Apropiación Social de Conocimiento y cultura científica por medio de la iniciativa de Ideas para el cambio del programa Apropiación Social de la CTeI</t>
  </si>
  <si>
    <t>Sumatoria de las Comunidades y/o grupos de interés que se fortalecen a través de procesos de Apropiación Social de Conocimiento y cultura científica</t>
  </si>
  <si>
    <t>Formular e implementar la política pública  de CTeI 2040
Fortalecer la  articulación nación  territorio en CTeI:  Democratizar la CTeI</t>
  </si>
  <si>
    <t>Reto Colombia Equitativa. Misión Emblemática: conocimiento e innovación para la equidad” 
El papel del conocimiento en el desarrollo de las regiones y la articulación de las iniciativas locales de conocimiento y desarrollo</t>
  </si>
  <si>
    <t>Hace referencia al número de planes y acuerdos departamentales de CTeI que han sido acompañados y asesorados desde el Ministerio en el marco de la función  CTel y promover su articulación, entre otros, con las Agendas Departamentales de Competitividad e Innovación</t>
  </si>
  <si>
    <t>Sumatoria de planes y acuerdos departamentales de CTeI que han sido acompañados y asesorados desde el Ministerio</t>
  </si>
  <si>
    <t>Este indicador mide el porcentaje de avance en la implementación del Indice  de capacidades en CTeI en las regiones, partiendo de la formulación metodológica del indicador y su aplicación piloto en 2020 y su puest en marcha formal desde el 2021.</t>
  </si>
  <si>
    <t xml:space="preserve">% de avance del diseño e implementación de lndice de Capacidades Regionales en CTeI  </t>
  </si>
  <si>
    <t>Fortalecimiento y Desempeño  Institucional como soporte la democratización y regionalización  del Conocimiento</t>
  </si>
  <si>
    <t xml:space="preserve">Instituciones del
Sistema Nacional de SNCTI </t>
  </si>
  <si>
    <t>Este índice da cuenta del cambio hacia el cual propende la entidad, en aras de mejorar la eficiencia, la transparencia y su actualización tecnológica, de cara a prestar un servicio de calidad al país y a la ciudadanía en general; y destacarse como entidad líder del sector público.</t>
  </si>
  <si>
    <t>Cumplimiento en la reducción de tiempos, requisitos o documentos en procedimientos seleccionados X 15%) + (Avance en el plan de racionalización de trámites X 15%) + (Cumplimiento de los requisitos priorizados de transparencia en Minciencias X 40%) + (Cumplimiento de los requisitos priorizados de Gobierno Digital en Minciencias X 30%)</t>
  </si>
  <si>
    <t>Stock</t>
  </si>
  <si>
    <t>Participación
Igualdad
Derecho de petición
Derecho a seguridad social
Libertad de expresión e información</t>
  </si>
  <si>
    <t>Potenciar las capacidades regionales de CTeI que promuevan el desarrollo social  y productivo hacia una Colombia Científica</t>
  </si>
  <si>
    <t>Inversión nacional en ACTI como porcentaje del PIB</t>
  </si>
  <si>
    <t>Despacho de la Ministra</t>
  </si>
  <si>
    <t>Conceptualización y diseño de Centros Regionales de Investigación, Innovación y Emprendimiento</t>
  </si>
  <si>
    <t>N/A</t>
  </si>
  <si>
    <t>Nuevas becas y nuevos créditos beca para la formación de doctores apoyadas por Colciencias y aliados</t>
  </si>
  <si>
    <t>Nuevas estancias posdoctorales apoyadas por Colciencias y aliados</t>
  </si>
  <si>
    <t>Jóvenes Investigadores e Innovadores apoyados por Colciencias y aliados</t>
  </si>
  <si>
    <t>Niños, niñas y adolescentes certificados en procesos de fortalecimiento de sus capacidades en I+i</t>
  </si>
  <si>
    <t>Aprobación de recursos  de la asignación del SGR</t>
  </si>
  <si>
    <t>Ampliar las dinámicas de generación, circulación y uso de conocimiento y los saberes ancestrales propiciando sinergias entre actores del SCNTI que permitan cerrar las brechas históricas de inequidad en CTeI</t>
  </si>
  <si>
    <t>Dirección de Capacidades y Divulgación en CTeI</t>
  </si>
  <si>
    <t xml:space="preserve">Nuevas unidades de apropiación social de la CTeI al interior de la IES y otros actores reconocidos del SNCTI </t>
  </si>
  <si>
    <t>Museos y centros de ciencia fortalecidos</t>
  </si>
  <si>
    <t>Nuevos artículos científicos publicados por investigadores colombianos en revistas científicas especializadas</t>
  </si>
  <si>
    <t xml:space="preserve">Aumentar la producción de conocimiento científico y tecnológico de alto impacto en articulación con aliados estratégicos nacionales e internacionales,promoviendo también  la participación de los actores del SNCTeI en redes e iniciativas de cooperación e internacionalización de la CTI. </t>
  </si>
  <si>
    <t>Nodos de diplomacia científica</t>
  </si>
  <si>
    <t>Diseñar el implementar la misión de bioeconomía  para promover el  aprovechamiento sostenible de la biodiversidad</t>
  </si>
  <si>
    <t>Nuevos bioproductos registrados por el Programa Colombia Bio</t>
  </si>
  <si>
    <t>Nuevas expediciones científicas nacionales realizadas con apoyo de Colciencias y aliados</t>
  </si>
  <si>
    <t>Dirección de Transferencia y Uso del Conicimiento</t>
  </si>
  <si>
    <t>Expediciones Científicas al Pacífico desarrolladas</t>
  </si>
  <si>
    <t xml:space="preserve">Impulsar el desarrollo tecnológico y la innovación para la sofisticación del sector productivo </t>
  </si>
  <si>
    <t>Cupo de inversión para deducción y descuento tributario utilizado</t>
  </si>
  <si>
    <t>Porcentaje de investigadores en el sector empresarial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</si>
  <si>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</si>
  <si>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</si>
  <si>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</si>
  <si>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</si>
  <si>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Viceministerio de Talento y Apropiación Social del Conocimiento
Viceministerio de Conocimiento, Innovación y Productividad</t>
  </si>
  <si>
    <t>Generar lineamientos a nivel nacional y regional para el fortalecimiento de la institucionalidad y la implementación de procesos de innovación que generen valor público</t>
  </si>
  <si>
    <t>Política de CTeI aprobada e implementada</t>
  </si>
  <si>
    <t>Indíce ATM</t>
  </si>
  <si>
    <t>Oficina Asesora de Planeación, Dirección Administrativa y Financiera, Secretaría General, Oficina de Control Interno, Equipo de Comunicaciones, Oficina de Tecnologías de Información y Comunicaciones.</t>
  </si>
  <si>
    <t>N.A.</t>
  </si>
  <si>
    <t>Ninguna</t>
  </si>
  <si>
    <t>AVANCE 2019</t>
  </si>
  <si>
    <t>AVAMCE 2020</t>
  </si>
  <si>
    <t>AVANCE 2021 (I TRIM)</t>
  </si>
  <si>
    <t>% CUMPLIM 2019</t>
  </si>
  <si>
    <t>% CUMPLIM 2020</t>
  </si>
  <si>
    <t>Pacto por la Ciencia, Tecnología y la Innovación: un sistema para construir el conocimiento de la Colombia del futuro
Pacto por la equidad: política social moderna centrada en la familia, eficiente, de calidad y conectada a mercado</t>
  </si>
  <si>
    <t>Ampliar las dinámicas de generación, circulación y uso de conocimiento y los saberes ancestrales propiciando sinergias entre actores del SCNTI que permitan cerrar las brechas históricas de inequidad en Cte</t>
  </si>
  <si>
    <t>Pacto por la Sostenibilidad: Producir Conservando y Conservar Produciendo
Pacto por la Ciencia, Tecnología y la Innovación: un sistema para construir el conocimiento de la Colombia del futuro</t>
  </si>
  <si>
    <t xml:space="preserve">Diseñar el implementar la misión de bioeconomía  para promover el  aprovechamiento sostenible de la biodiversidad
</t>
  </si>
  <si>
    <t>"Dirección de Generación de Conocimiento
Dirección de Transferencia y Uso del Conicimiento"</t>
  </si>
  <si>
    <t>"Pacto por la Ciencia, Tecnología y la Innovación: un sistema para construir el conocimiento de la Colombia del futuro
Pacto por una gestión pública y efectiva"</t>
  </si>
  <si>
    <t>V1: 0,8 %
V2: 1,1%</t>
  </si>
  <si>
    <t>V1: 0
V2: N.A.</t>
  </si>
  <si>
    <t>V1: 9
V2: 5</t>
  </si>
  <si>
    <t>V1: 9
V2: 4</t>
  </si>
  <si>
    <t>V1: 18
V2: 9</t>
  </si>
  <si>
    <t>V1: 1 %
V2: 1,5%</t>
  </si>
  <si>
    <t>V1: 953
V2: 920</t>
  </si>
  <si>
    <t>V1: 848
V2: 920</t>
  </si>
  <si>
    <t>V1:450
V2: 920</t>
  </si>
  <si>
    <t>V1: 1429
V2: 920</t>
  </si>
  <si>
    <t>V1:246
V2: 200</t>
  </si>
  <si>
    <t>V1: 50
V2: 200</t>
  </si>
  <si>
    <t>V1: 304
V2: 200</t>
  </si>
  <si>
    <t>V1: 641
V2: 680</t>
  </si>
  <si>
    <t>V1: 807
V2: 600</t>
  </si>
  <si>
    <t>V1: 2449
V2: 1700</t>
  </si>
  <si>
    <t>V1: 619
V2: 580</t>
  </si>
  <si>
    <t>V1: 4516
V2: 3560</t>
  </si>
  <si>
    <t>V1: 0
V2: N/A</t>
  </si>
  <si>
    <t>APUESTAS MEGA A 2022</t>
  </si>
  <si>
    <t xml:space="preserve">
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
</t>
  </si>
  <si>
    <t xml:space="preserve">Reestructuración integral para que el 100% de la oferta del ministerio cuente con enfoque diferencia y territorial
</t>
  </si>
  <si>
    <t>Citaciones de impacto en producción científica y colaboración internacional.</t>
  </si>
  <si>
    <t xml:space="preserve">Aumentar en 2,6 veces la generación de bioproductos en etapa comercializable. Pasar de 84 bioproductos en 2018 a 224 para 2022
</t>
  </si>
  <si>
    <t xml:space="preserve">"Incrementar seis (6) veces el número de investigadores vinculados al sector empresarial colombiano para el 2022.
Inversión en I+D del sector empresarial 
Colaboración universidad –empresas en I+D (GII)"
</t>
  </si>
  <si>
    <t>Aumentar a 2022 en 85% Ejecución presupuestal de la Entidad
Lograr como mínimo 95 puntos en el Índice de Desempeño Institucional- Sectorial a 2022</t>
  </si>
  <si>
    <t>PILAR DE LA MEGA</t>
  </si>
  <si>
    <t>Fortalecer las Capacidades Regionales</t>
  </si>
  <si>
    <t xml:space="preserve">Apropiacion Social y Reconocimiento De Saberes
</t>
  </si>
  <si>
    <t>Mundialización del Conocimiento</t>
  </si>
  <si>
    <t>Economía Bioproductiva</t>
  </si>
  <si>
    <t>Sofisticación del Sector Productivo</t>
  </si>
  <si>
    <t>Modernización del Ministerio y Fortalecimiento Institucional</t>
  </si>
  <si>
    <t>V1: 0,90
V2: 0,89</t>
  </si>
  <si>
    <t>V1: 0,91
V2: 0,90</t>
  </si>
  <si>
    <t>V1: 16
V2: 10</t>
  </si>
  <si>
    <t>V1: 60
V2: 66</t>
  </si>
  <si>
    <t>V1: 1
V2: 4</t>
  </si>
  <si>
    <t>V1: 14
V2: 7</t>
  </si>
  <si>
    <t>V1: 9
V2: 7</t>
  </si>
  <si>
    <t>V1: 1
V2: 7</t>
  </si>
  <si>
    <t>V1: 1
V2: 1</t>
  </si>
  <si>
    <t>V1: 1,2
V2:1,5</t>
  </si>
  <si>
    <t>V1: 1,2
V2: 1,9</t>
  </si>
  <si>
    <t>V1: 1,4
V2: 2</t>
  </si>
  <si>
    <t>V1: 4,8
V2: 6,4</t>
  </si>
  <si>
    <t>Siglas:
DND: Dato no disponible
N/A: No aplica</t>
  </si>
  <si>
    <t>Participación, Igualdad, Libertad de enseñanza, aprendizaje, investigación y cátedra, Derecho de petición.</t>
  </si>
  <si>
    <t>Producto</t>
  </si>
  <si>
    <t>No</t>
  </si>
  <si>
    <t>Administración sistema nacional de ciencia y tecnología  nacional</t>
  </si>
  <si>
    <t>Participación, Igualdad, Derecho de petición.</t>
  </si>
  <si>
    <t>Pacto por la Ciencia, Tecnología y la Innovación: un sistema para construir el conocimiento de la Colombia del futuro
Pacto por una gestión pública y efectiva</t>
  </si>
  <si>
    <t>Si</t>
  </si>
  <si>
    <t>Fortalecimiento de las capacidades de los actores del SNCTI para la generación de conocimiento a nivel  nacional</t>
  </si>
  <si>
    <t>Resultado</t>
  </si>
  <si>
    <t>Incrementar seis (6) veces el número de investigadores vinculados al sector empresarial colombiano para el 2022.
Inversión en I+D del sector empresarial 
Colaboración universidad –empresas en I+D (GII)</t>
  </si>
  <si>
    <t>Incremento de las actividades de Ciencia, Tecnología e Innovación en la construcción de la Bioeconomía a nivel   Nacional</t>
  </si>
  <si>
    <t>Educación, Participación, Igualdad, Derecho de petición.</t>
  </si>
  <si>
    <t>Aumentar en 2,6 veces la generación de bioproductos en etapa comercializable. Pasar de 84 bioproductos en 2018 a 224 para 2022</t>
  </si>
  <si>
    <t>Insumo</t>
  </si>
  <si>
    <t>Reestructuración integral para que el 100% de la oferta del ministerio cuente con enfoque diferencia y territorial</t>
  </si>
  <si>
    <t>No aplica</t>
  </si>
  <si>
    <t>Desarrollo de vocaciones científicas y capacidades para la investigación en niños y jóvenes a nivel  nacional</t>
  </si>
  <si>
    <t>Capacitación de recursos humanos para la investigación  nacional</t>
  </si>
  <si>
    <t>Participación, Igualdad, Libertad de enseñanza, aprendizaje, investigación y cátedra, Derecho de petición</t>
  </si>
  <si>
    <t>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t>
  </si>
  <si>
    <t>Proyecto de inversión que lo respalda</t>
  </si>
  <si>
    <t xml:space="preserve">Área responsable </t>
  </si>
  <si>
    <t>Derecho fundamental que se garantiza</t>
  </si>
  <si>
    <t>Línea base</t>
  </si>
  <si>
    <t>Tipo de acumulación</t>
  </si>
  <si>
    <t xml:space="preserve">Tipo de indicador </t>
  </si>
  <si>
    <t>Indicador Sinergia/PND 2018-2022</t>
  </si>
  <si>
    <t>Indicadores estratégicos</t>
  </si>
  <si>
    <t>Apuestas Mega a 2022</t>
  </si>
  <si>
    <t>Pilar de la Mega</t>
  </si>
  <si>
    <t>Articulación Con Los Pactos De Plan Nacional De Desarrollo 2019 - 2022</t>
  </si>
  <si>
    <t>Metas</t>
  </si>
  <si>
    <t>VERSIÓN: 01</t>
  </si>
  <si>
    <t>FECHA: 31/01/2021</t>
  </si>
  <si>
    <t>CÓGIGO: D101PR01F01</t>
  </si>
  <si>
    <t>PLAN ESTRATÉGICO INSTITUCIONAL SECTORIAL 2019-2022
MINISTERIO DE CIENCIA, TECNOLOGÍA E INNOVACIÓN</t>
  </si>
  <si>
    <t>CONTROL DE CAMBIOS AL PLAN ESTRATÉGICO INSTITUCIONAL</t>
  </si>
  <si>
    <t>FECHA</t>
  </si>
  <si>
    <t>CAMBIOS</t>
  </si>
  <si>
    <t>ENTE APROBADOR</t>
  </si>
  <si>
    <t>VERSIÓN</t>
  </si>
  <si>
    <t>Comité Ministerial</t>
  </si>
  <si>
    <t>Nombre indicador: “Acuerdos de transferencia de tecnología o conocimiento apoyados” se ajustó a “Acuerdos de transferencia de tecnología o conocimiento apoyados por Colciencias” como se encuentra enunciado en PND.</t>
  </si>
  <si>
    <t xml:space="preserve">Se agregó el indicador “Expediciones Científicas al Pacífico desarrolladas”. Este indicador se venía midiendo en las versiones anteriores del PEI en el marco del indicador “Nuevas expediciones científicas nacionales realizadas con apoyo de Colciencias y aliados”. Para la presente versión de este PEI, se visibiliza toda vez que se busca mostrar claramente su seguimiento, medición y cumplimiento desde la entidad. </t>
  </si>
  <si>
    <t>Se agregó el indicador “Inversión en I+D del sector privado como porcentaje del PIB”, este indicador hace parte del Plan Nacional de Desarrollo y está incluido en el V. Pacto por la Ciencia, la Tecnología y la Innovación: un sistema para construir el conocimiento de la Colombia del futuro, Línea B. Más ciencia, más futuro: compromiso para duplicar la inversión pública y privada en ciencia, tecnología e innovación. De este indicador se daba cuenta de manera implícita en el indicador de “Inversión nacional en ACTI como porcentaje del PIB” el cual también comprende la medición de I+D.</t>
  </si>
  <si>
    <t>Nombre indicador: “Inversión en ACTI como % del PIB” se ajustó a “Inversión nacional en ACTI como porcentaje del PIB” como se encuentra enunciado en PND. Así mismo se traslada del objetivo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al objetivo de “Potenciar las capacidades regionales de CTeI que promuevan el desarrollo social y productivo hacia una Colombia Científica”.</t>
  </si>
  <si>
    <t>Se retira el indicador “Inversión en I+D como % del PIB” que no se encuentra en el PND y éste se está midiendo en el marco del indicador de “Inversión nacional en ACTI como porcentaje del PIB”.</t>
  </si>
  <si>
    <t>Nombre indicador: “Jóvenes Investigadores e Innovadores apoyados” se ajustó a “Jóvenes Investigadores e Innovadores apoyados por Colciencias y aliados” como se encuentra enunciado en PND.</t>
  </si>
  <si>
    <t>Nombre indicador: “Nuevas becas y nuevos créditos beca para la formación a nivel de doctorado” se ajustó a “Nuevas becas y nuevos créditos beca para la formación de doctores apoyadas por Colciencias y aliados” como se encuentra enunciado en PND.</t>
  </si>
  <si>
    <t>Nombre de indicador: “Nuevas estancias posdoctorales apoyadas” se ajustó a “Nuevas estancias posdoctorales apoyadas por Colciencias y aliados” como se encuentra enunciado en PND.</t>
  </si>
  <si>
    <t>Nombre de indicador: “Expediciones científicas nacionales y con aliados internacionales” se ajustó a “Nuevas expediciones científicas nacionales realizadas con apoyo de Colciencias y aliados” como se encuentra enunciado en PND. En las 7 expediciones nacionales se incluye o contabiliza la Expedición de Pacífico.</t>
  </si>
  <si>
    <t>Nombre de indicador: “Nuevos artículos científicos publicados por investigadores colombianos” se ajustó a “Nuevos artículos científicos publicados por investigadores colombianos en revistas científicas especializadas” como se encuentra enunciado en PND.</t>
  </si>
  <si>
    <t>Nombre de indicador “Proyectos de I+D+i financiados por Minciencias y aliados para la generación de Bioproductos” se ajustó a “Nuevos bioproductos registrados por el Programa Colombia Bio” acorde a como se encuentra enunciado en PND. Es importante destacar que el indicador da cuenta de proyectos de I+D+i financiados por Minciencias y aliados para la generación de Bioproductos.</t>
  </si>
  <si>
    <t>El indicador “Nuevas becas y nuevos créditos beca para la formación a nivel de maestría” se clasifica como indicador de programa, por esta razón no se incluye en la presente versión del PEI 2019-2022. Este indicador se presenta en el Plan de Acción Institucional.</t>
  </si>
  <si>
    <t>Cambio del indicador “Planes y acuerdos departamentales de CTeI acompañados en su formulación” por el indicador de “Ejercicios de planeación de recursos para la CT del SGR acompañados en su formulación”. El 30 de septiembre de 2020 se promulgó la Ley 2056 que regula la organización y el funcionamiento del Sistema General de Regalías. En su Capítulo V, Artículo 53, dicha Ley reemplaza la elaboración de los Planes y Acuerdos Estratégicos Departamentales en CTEI (PAED) por los Ejercicios de planeación para orientar la inversión de la Asignación de CTeI. Así mismo, este indicador se pasa a indicador a nivel programático y se ubica en el Plan de Acción Institucional.</t>
  </si>
  <si>
    <t>Indicador “Aprobación de recursos de la asignación del SGR” en su clasificación de Tipo de indicador y Tipo de acumulación se actualizan descripciones así: Es un indicador de resultado en tipo de indicador y es de flujo en tipo de acumulación. Se tenían asignados en tipo de indicador: de producto y en tipo de acumulación: acumulado. Alineación de metas con relación a las metas acordadas en el Plan Nacional de Desarrollo 2018-2022 Pacto por Colombia, Pacto por la equidad.</t>
  </si>
  <si>
    <t>Indicador “Inversión nacional en ACTI como porcentaje del PIB”. Se ajustaron las metas, acorde con el PND:
Meta 2020: de 0,8% a 1,1%.
Meta 2021: de 0,9% a 1,3.
Meta 2022: de 1% a 1,5%.
Meta de cuatrienio de 1% a 1,5%.</t>
  </si>
  <si>
    <t>Indicador “Centro Regional de Investigación, Innovación y Emprendimiento apoyados”. Se ajustaron las metas, acorde con la programación de recursos para la vigencia 2021 y soportado en el ejercicio de anteproyecto de inversión de 2022.
Meta 2019: de 0 a N/A
Meta 2020: de 0 a N/A
Meta 2021: de 9 a 5.
Meta 2022: de 9 a 4.
Meta de cuatrienio de 18 a 9.</t>
  </si>
  <si>
    <t>Indicador “Nuevas becas y nuevos créditos beca para la formación de doctores apoyadas por Colciencias y aliados”. Se ajustaron las metas, acorde con el PND:
Meta 2019: de 953 a 920.
Meta 2020: de 848 a 920.
Meta 2021: de 450 a 920.
Meta 2022: de 1429 a 920.</t>
  </si>
  <si>
    <t>Indicador “Nuevas estancias posdoctorales apoyadas por Colciencias y aliados”. Se ajustaron las metas, acorde con el PND:
Meta 2020: de 246 a 200.
Meta 2021: de 50 a 200.
Meta 2022: de 304 a 200.</t>
  </si>
  <si>
    <t>Indicador “Nuevas unidades de apropiación social de la CTeI al interior de la IES y otros actores reconocidos del SNCTI”. Se precisa que, las metas de 2019 y 2020 no corresponden a cero. Para esos periodos el indicador no se medía, por lo tanto, no se generó información. Se actualizan estos campos con N/A: No Aplica.</t>
  </si>
  <si>
    <t>Indicador “Museos y centros de ciencia fortalecidos”. Se precisa que, las metas de 2019 y 2020 no corresponden a cero. Para esos periodos el indicador no se medía, por lo tanto, no se generó información. Se actualizan estos campos con N/A: No Aplica.</t>
  </si>
  <si>
    <t>Indicador “Política de CTeI aprobada e implementada”. Este indicador da cuenta del avance del proceso de formulación e implementación de la política pública de ciencia, tecnología e innovación (CONPES de CTeI). Su medición se basa en los siguientes hitos: Política de CTeI aprobada e implementada (CONPES de CTeI:
Hito 1: aprobación del documento CONPES 50%
Hito 2: cumplimiento actividades previstas para 2021 75%
Hito 3: cumplimiento de las actividades para 2022 100%
Este indicador se reasigna en el objetivo estratégico de la MEGA correspondiente a “Modernización del Ministerio y Fortalecimiento Institucional”. En la versión anterior del presente documento se ubicó en el objetivo de “Apropiación Social y Reconocimiento De Saberes”.</t>
  </si>
  <si>
    <t>Indicador “% avance en la implementación del Índice de capacidades en CTeI en las regiones”. Este indicador se traslada al Plan de Acción Institucional toda vez que, por su alcance, permitirá generar insumos para mejorar la caracterización de las regiones, los departamentos en cuanto a capacidades de investigación.</t>
  </si>
  <si>
    <t>Con relación al objetivo de la MEGA “Mundialización del Conocimiento” se ajusta la apuesta con base en revisiones, análisis de propuestas generadas desde los equipos técnicos. La apuesta es “Citaciones de impacto en producción científica y colaboración internacional.” en reemplazo de “Duplicar a176 los Investigadores por millón de habitantes (GII)”.</t>
  </si>
  <si>
    <t>Se traslada el indicador de “Inversión nacional en ACTI como porcentaje del PIB” del objetivo de la MEGA de “Mundialización del Conocimiento” al objetivo “Potenciar las capacidades regionales de CTeI que promuevan el desarrollo social y productivo hacia una Colombia Científica”, guardando coherencia con la descentralización de la CTeI, con la departamentalización de la ciencia, la tecnología y la innovación.</t>
  </si>
  <si>
    <t>Con relación al indicador “Citaciones de impacto en producción científica y colaboración internacional” se actualizan las metas acordes con metas en Plan Nacional de Desarrollo para los siguientes años:
Meta 2020: de 0,90 a 0,89.
Meta 2022: de 0,91 a 0,90.
Meta cuatrienio: de 0,91 a 0,90.</t>
  </si>
  <si>
    <t>bio</t>
  </si>
  <si>
    <t>Indicador “Nuevos bioproductos registrados por el Programa Colombia Bio”. Se ajustan metas acordes con Plan Nacional de Desarrollo. Se realizan las siguientes actualizaciones:
Meta 2019: de 16 a 10.
Meta 2022: de 60 a 66.</t>
  </si>
  <si>
    <t>Indicador “Nuevas expediciones científicas nacionales realizadas con apoyo de Colciencias y aliados”. Se ajustan las metas acordes con Plan Nacional de Desarrollo:
Meta 2019: de 1 a 4.
Meta 2020: de 14 a 7.
Meta 2021: de 9 a 7.
Meta 2022: de 1 a 7.</t>
  </si>
  <si>
    <t>Se agrega el indicador “Porcentaje de investigadores en el sector empresarial” para garantizar alineación con los compromisos del Plan Nacional de Desarrollo, a cargo del Ministerio.</t>
  </si>
  <si>
    <r>
      <rPr>
        <b/>
        <sz val="12"/>
        <color theme="1"/>
        <rFont val="Segoe UI"/>
        <family val="2"/>
      </rPr>
      <t xml:space="preserve">Versión 1: </t>
    </r>
    <r>
      <rPr>
        <sz val="12"/>
        <color theme="1"/>
        <rFont val="Segoe UI"/>
        <family val="2"/>
      </rPr>
      <t xml:space="preserve">
Inversión en ACTI como % del PIB
</t>
    </r>
    <r>
      <rPr>
        <b/>
        <sz val="12"/>
        <color theme="9" tint="-0.249977111117893"/>
        <rFont val="Segoe UI"/>
        <family val="2"/>
      </rPr>
      <t>Versión 2:</t>
    </r>
    <r>
      <rPr>
        <sz val="12"/>
        <color theme="9" tint="-0.249977111117893"/>
        <rFont val="Segoe UI"/>
      </rPr>
      <t xml:space="preserve">
Inversión nacional en ACTI como porcentaje del PIB
Se cambio del objetivo de la MEGA de "Mundialización del conocimiento" al objetivo en el que se relaciona ahora.</t>
    </r>
  </si>
  <si>
    <r>
      <rPr>
        <b/>
        <sz val="12"/>
        <color theme="1"/>
        <rFont val="Segoe UI"/>
        <family val="2"/>
      </rPr>
      <t>Versión 1:</t>
    </r>
    <r>
      <rPr>
        <sz val="12"/>
        <color theme="1"/>
        <rFont val="Segoe UI"/>
        <family val="2"/>
      </rPr>
      <t xml:space="preserve">
 Nuevas becas y nuevos créditos beca para la formación a nivel de doctorado
</t>
    </r>
    <r>
      <rPr>
        <b/>
        <sz val="12"/>
        <color theme="9" tint="-0.249977111117893"/>
        <rFont val="Segoe UI"/>
        <family val="2"/>
      </rPr>
      <t xml:space="preserve">Versión 2: </t>
    </r>
    <r>
      <rPr>
        <sz val="12"/>
        <color theme="9" tint="-0.249977111117893"/>
        <rFont val="Segoe UI"/>
      </rPr>
      <t xml:space="preserve">
Nuevas becas y nuevos créditos beca para la formación de doctores apoyadas por Colciencias y aliados</t>
    </r>
  </si>
  <si>
    <r>
      <rPr>
        <b/>
        <sz val="12"/>
        <color theme="1"/>
        <rFont val="Segoe UI"/>
        <family val="2"/>
      </rPr>
      <t>Versión 1:</t>
    </r>
    <r>
      <rPr>
        <sz val="12"/>
        <color theme="1"/>
        <rFont val="Segoe UI"/>
        <family val="2"/>
      </rPr>
      <t xml:space="preserve">
Nuevas estancias posdoctorales apoyadas
</t>
    </r>
    <r>
      <rPr>
        <b/>
        <sz val="12"/>
        <color theme="9" tint="-0.249977111117893"/>
        <rFont val="Segoe UI"/>
        <family val="2"/>
      </rPr>
      <t xml:space="preserve">Versión 2: </t>
    </r>
    <r>
      <rPr>
        <sz val="12"/>
        <color theme="9" tint="-0.249977111117893"/>
        <rFont val="Segoe UI"/>
      </rPr>
      <t xml:space="preserve">
Nuevas estancias posdoctorales apoyadas por Colciencias y aliados </t>
    </r>
  </si>
  <si>
    <r>
      <rPr>
        <b/>
        <sz val="11"/>
        <color theme="1"/>
        <rFont val="Segoe UI"/>
        <family val="2"/>
      </rPr>
      <t xml:space="preserve">Versión 1: </t>
    </r>
    <r>
      <rPr>
        <sz val="11"/>
        <color theme="1"/>
        <rFont val="Segoe UI"/>
        <family val="2"/>
      </rPr>
      <t xml:space="preserve">
Jóvenes Investigadores e Innovadores apoyados
</t>
    </r>
    <r>
      <rPr>
        <b/>
        <sz val="11"/>
        <color theme="9" tint="-0.249977111117893"/>
        <rFont val="Segoe UI"/>
        <family val="2"/>
      </rPr>
      <t xml:space="preserve">Versión 2: </t>
    </r>
    <r>
      <rPr>
        <sz val="11"/>
        <color theme="9" tint="-0.249977111117893"/>
        <rFont val="Segoe UI"/>
      </rPr>
      <t xml:space="preserve">
Jóvenes Investigadores e Innovadores apoyados por Colciencias y aliados</t>
    </r>
  </si>
  <si>
    <r>
      <rPr>
        <b/>
        <sz val="12"/>
        <color theme="1"/>
        <rFont val="Segoe UI"/>
        <family val="2"/>
      </rPr>
      <t xml:space="preserve">Versión 1: </t>
    </r>
    <r>
      <rPr>
        <sz val="12"/>
        <color theme="1"/>
        <rFont val="Segoe UI"/>
        <family val="2"/>
      </rPr>
      <t xml:space="preserve">
Nuevos artículos científicos publicados por investigadores colombianos
</t>
    </r>
    <r>
      <rPr>
        <b/>
        <sz val="12"/>
        <color theme="9" tint="-0.249977111117893"/>
        <rFont val="Segoe UI"/>
        <family val="2"/>
      </rPr>
      <t>Versión 2:</t>
    </r>
    <r>
      <rPr>
        <sz val="12"/>
        <color theme="9" tint="-0.249977111117893"/>
        <rFont val="Segoe UI"/>
      </rPr>
      <t xml:space="preserve">
Nuevos artículos científicos publicados por investigadores colombianos en revistas científicas especializadas.</t>
    </r>
  </si>
  <si>
    <r>
      <rPr>
        <b/>
        <sz val="12"/>
        <color theme="1"/>
        <rFont val="Segoe UI"/>
        <family val="2"/>
      </rPr>
      <t xml:space="preserve"> Versión 1:</t>
    </r>
    <r>
      <rPr>
        <sz val="12"/>
        <color theme="1"/>
        <rFont val="Segoe UI"/>
        <family val="2"/>
      </rPr>
      <t xml:space="preserve">
 Proyectos de I+D+i financiados por Minciencias y aliados para la generación de Bioproductos
</t>
    </r>
    <r>
      <rPr>
        <b/>
        <sz val="12"/>
        <color theme="9" tint="-0.249977111117893"/>
        <rFont val="Segoe UI"/>
        <family val="2"/>
      </rPr>
      <t xml:space="preserve">Versión 2: </t>
    </r>
    <r>
      <rPr>
        <sz val="12"/>
        <color theme="9" tint="-0.249977111117893"/>
        <rFont val="Segoe UI"/>
      </rPr>
      <t xml:space="preserve">
Nuevos bioproductos registrados por el Programa Colombia Bio</t>
    </r>
  </si>
  <si>
    <r>
      <rPr>
        <b/>
        <sz val="12"/>
        <color theme="1"/>
        <rFont val="Segoe UI"/>
        <family val="2"/>
      </rPr>
      <t xml:space="preserve">Versión 1: </t>
    </r>
    <r>
      <rPr>
        <sz val="12"/>
        <color theme="1"/>
        <rFont val="Segoe UI"/>
        <family val="2"/>
      </rPr>
      <t xml:space="preserve">
Expediciones científicas nacionales y con aliados internacionales
</t>
    </r>
    <r>
      <rPr>
        <b/>
        <sz val="12"/>
        <color theme="9" tint="-0.249977111117893"/>
        <rFont val="Segoe UI"/>
        <family val="2"/>
      </rPr>
      <t>Versión 2:</t>
    </r>
    <r>
      <rPr>
        <sz val="12"/>
        <color theme="9" tint="-0.249977111117893"/>
        <rFont val="Segoe UI"/>
      </rPr>
      <t xml:space="preserve">
Nuevas expediciones científicas nacionales realizadas con apoyo de Colciencias y aliados</t>
    </r>
  </si>
  <si>
    <r>
      <rPr>
        <b/>
        <sz val="12"/>
        <color theme="9" tint="-0.249977111117893"/>
        <rFont val="Segoe UI"/>
        <family val="2"/>
      </rPr>
      <t>Nuevo indicador en la versión 2:</t>
    </r>
    <r>
      <rPr>
        <sz val="12"/>
        <color theme="1"/>
        <rFont val="Segoe UI"/>
        <family val="2"/>
      </rPr>
      <t xml:space="preserve"> Expediciones Científicas al Pacífico desarrolladas</t>
    </r>
  </si>
  <si>
    <r>
      <rPr>
        <b/>
        <sz val="12"/>
        <color theme="9" tint="-0.249977111117893"/>
        <rFont val="Segoe UI"/>
        <family val="2"/>
      </rPr>
      <t>Nuevo indicador con la versión 2:</t>
    </r>
    <r>
      <rPr>
        <sz val="12"/>
        <color theme="9" tint="-0.249977111117893"/>
        <rFont val="Segoe UI"/>
      </rPr>
      <t xml:space="preserve"> Porcentaje de investigadores en el sector empresarial</t>
    </r>
  </si>
  <si>
    <r>
      <rPr>
        <b/>
        <sz val="12"/>
        <color theme="9" tint="-0.249977111117893"/>
        <rFont val="Segoe UI"/>
        <family val="2"/>
      </rPr>
      <t>Nuevo indicador en la versión 2:</t>
    </r>
    <r>
      <rPr>
        <sz val="12"/>
        <color theme="1"/>
        <rFont val="Segoe UI"/>
        <family val="2"/>
      </rPr>
      <t xml:space="preserve">
Inversión en I+D del sector privado como porcentaje del PIB</t>
    </r>
  </si>
  <si>
    <r>
      <rPr>
        <b/>
        <sz val="12"/>
        <color theme="1"/>
        <rFont val="Segoe UI"/>
        <family val="2"/>
      </rPr>
      <t>Versión 1:</t>
    </r>
    <r>
      <rPr>
        <sz val="12"/>
        <color theme="1"/>
        <rFont val="Segoe UI"/>
        <family val="2"/>
      </rPr>
      <t xml:space="preserve">
 Acuerdos de transferencia de tecnología o conocimiento apoyados
</t>
    </r>
    <r>
      <rPr>
        <b/>
        <sz val="12"/>
        <color theme="9" tint="-0.249977111117893"/>
        <rFont val="Segoe UI"/>
        <family val="2"/>
      </rPr>
      <t>Versión 2:</t>
    </r>
    <r>
      <rPr>
        <sz val="12"/>
        <color theme="9" tint="-0.249977111117893"/>
        <rFont val="Segoe UI"/>
      </rPr>
      <t xml:space="preserve">
 Acuerdos de transferencia de tecnología o conocimiento apoyados por Colciencias</t>
    </r>
  </si>
  <si>
    <r>
      <rPr>
        <b/>
        <sz val="12"/>
        <color theme="1"/>
        <rFont val="Segoe UI"/>
        <family val="2"/>
      </rPr>
      <t>Versión 1:</t>
    </r>
    <r>
      <rPr>
        <sz val="12"/>
        <color theme="1"/>
        <rFont val="Segoe UI"/>
        <family val="2"/>
      </rPr>
      <t xml:space="preserve">
Política de CTeI aprobada e implementada
</t>
    </r>
    <r>
      <rPr>
        <b/>
        <sz val="12"/>
        <color theme="9" tint="-0.249977111117893"/>
        <rFont val="Segoe UI"/>
        <family val="2"/>
      </rPr>
      <t>Versión 2:</t>
    </r>
    <r>
      <rPr>
        <sz val="12"/>
        <color theme="9" tint="-0.249977111117893"/>
        <rFont val="Segoe UI"/>
      </rPr>
      <t xml:space="preserve">
  se reasigna en el objetivo estratégico de la MEGA correspondiente a “Modernización del Ministerio y Fortalecimiento Institucional”. En la versión anterior del presente documento se ubicó en el objetivo de “Apropiación Social y Reconocimiento De Saberes".</t>
    </r>
  </si>
  <si>
    <t>CÓDIGO: D101PR01F21</t>
  </si>
  <si>
    <t>SEGUIMIENTO TRIMESTRAL PLAN ESTRATÉGICO INSTITUCIONAL 2019 - 2022</t>
  </si>
  <si>
    <t>Resultado 2019</t>
  </si>
  <si>
    <t>% de avance de la meta 2021</t>
  </si>
  <si>
    <t>Observaciones de Seguimiento</t>
  </si>
  <si>
    <t>Análisis / Recomendación</t>
  </si>
  <si>
    <t>***N/A: No aplica. Refiere a que no existe meta para el trimestre analizado
* Se declara el plan estratégico institucional como el mismo plan estratégico sectorial por ser el Ministerio de Ciencia, Tecnología e Innovación la cabeza de sector y no tener instituciones o entidades adscritas</t>
  </si>
  <si>
    <t>** Cifras acumuladas 
*** El dato se encuentra en consolidación por parte de la Dirección de Transferencia y Uso del Conocimiento</t>
  </si>
  <si>
    <t>Dirección de Generación de Conocimiento
Dirección de Transferencia y Uso del Conocimiento</t>
  </si>
  <si>
    <t>Apropiación Social y Reconocimiento De Saberes</t>
  </si>
  <si>
    <t>Apoyo  al fomento y desarrollo de la apropiación social de la CTeI - ASCTI  nacional</t>
  </si>
  <si>
    <t xml:space="preserve">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</si>
  <si>
    <t>Dirección de Transferencia y Uso del Conocimiento</t>
  </si>
  <si>
    <t>Fortalecimiento de las Capacidades de Transferencia y Uso del Conocimiento Para la Innovación a nivel  Nacional</t>
  </si>
  <si>
    <t>Apoyo al proceso de transformación digital para la gestión y prestación de servicios de ti en el sector CTeI y a nivel  nacional
Administración sistema nacional de ciencia y tecnología  nacional</t>
  </si>
  <si>
    <t>Aprobación versión 01 del Plan Estratégico Institucional 2021</t>
  </si>
  <si>
    <t>Se ajusta el nombre del documento "PLAN ESTRATÉGICO INSTITUCIONAL SECTORIAL 2021-2022 MINISTERIO DE CIENCIA, TECNOLOGÍA E INNOVACIÓN" a PLAN ESTRATÉGICO INSTITUCIONAL SECTORIAL 2019-2022. MINISTERIO DE CIENCIA, TECNOLOGÍA E INNOVACIÓN en virtud del cumplimiento de la definición de este documento, así como, para garantizar que este es el documento referente que alinea las metas del Plan Nacional de Desarrollo con la Planeación estratégica de la entidad para el mismo periodo de tiempo del PND.</t>
  </si>
  <si>
    <t>Indicador “Jóvenes Investigadores e Innovadores apoyados por Colciencias y aliados”. Se ajustaron las metas, acorde con el PND de 2019 y 2020. Se ajusta meta 2021 de acuerdo con solicitud técnica del área y revisión de OAPII al identificar que no se afecta la meta en forma negativa. Con relación a la meta de cuatrienio, se ajusta al registrar un total de 3560 jóvenes apoyados, nueva meta que garantiza el cumplimiento de la meta de cuatrienio de PND (2440). Es importante resaltar que, aunque en la versión pasada de este documento se registraba como meta de cuatrienio 4.516, el ministerio en el marco de sus ejercicios de planeación, revisión y programación de recursos ajusta esta meta sin afectar las metas de PND.
Meta 2019: de 641 a 680.
Meta 2020: de 807 a 600.
Meta 2021: de 2449 a 1700.
Meta 2022: de 619 a 580.
Meta cuatrienio: de 4.516 a 3.560.</t>
  </si>
  <si>
    <t>Indicador “Cupo de inversión para deducción y descuento tributario utilizado”. Este indicador está consignado en el Plan Nacional de Desarrollo, sin embargo, se destaca que, las metas para los años 2020, 2021 y 2022 se ajustan por arriba de las metas que tienen en Plan Nacional de Desarrollo. En este sentido, el Ministerio se plantea el reto de superar las metas definidas en el PND y se consignan en el Plan Estratégico y Plan de Acción Institucional. Las metas ajustadas son:
Meta 2019: de 1 a 1.
Meta 2020: de 1,2 a 1,5.
Meta 2021: de 1,2 a 1,9.
Meta 2022: de 1,4 a 2.
Meta de Cuatrienio: de 4,8 a 6,4.
También se aclara que, el cupo de 2 billones de BT para 2022 dependerá de la aprobación del Consejo Nacional de Beneficios Tributarios CNBT.</t>
  </si>
  <si>
    <r>
      <t xml:space="preserve">Formulación del campo "Meta de Cuatrienio en función de la información contenida en la columna "Tipo de Acumulación" y "Unidad de Medida". Esto se hace con el propósito de disminuir el riesgo de mostrar metas de cuatrienio que no corresponden con los datos de las metas intermedias y que no están acorde con el tipo de acumulación del indicador. Como novedad también se reporta que, se agrega el campo "Unidad de Medida".
Se entiende como </t>
    </r>
    <r>
      <rPr>
        <b/>
        <sz val="11"/>
        <rFont val="Arial Narrow"/>
        <family val="2"/>
      </rPr>
      <t>Tipo de Acumulación</t>
    </r>
    <r>
      <rPr>
        <sz val="11"/>
        <rFont val="Arial Narrow"/>
        <family val="2"/>
      </rPr>
      <t>, la forma en que debe contabilizarse los datos de un indicador en sus metas intermedias para determinar cuál es el valor de la meta de cuatrienio. en este sentido, cuando es de Flujo, la meta de cuatrienio corresponde al dato de la meta intermedia del último año del periodo objeto del Plan. Si el tipo de acumulación es "acumulado", la meta de cuatrienio debe sumar todos los valores de las metas intermedias. Con relación a la columna "</t>
    </r>
    <r>
      <rPr>
        <b/>
        <sz val="11"/>
        <rFont val="Arial Narrow"/>
        <family val="2"/>
      </rPr>
      <t>Unidad de Medida</t>
    </r>
    <r>
      <rPr>
        <sz val="11"/>
        <rFont val="Arial Narrow"/>
        <family val="2"/>
      </rPr>
      <t>", esta se establece para determinar el formato de la meta de cuatrienio y de las metas intermedias, en aras de tener claridad si los valores son porcentajes, número o índices.
Dado que esta actualización corresponde a un ajuste del formato que no modifica objetivos, programas, iniciativas, metas o indicadores aprobados por Comité Ministerial, no es necesario su aprobación por esta instancia, por lo cual su actualización se tramita de acuerdo a lo definido en el procedimiento de "Elaboración y Control de Documentos"</t>
    </r>
  </si>
  <si>
    <t>Ajuste en tipo de acumulación para el indicador de "Museos y centros de ciencia fortalecidos" toda vez que, de acuerdo con el equipo técnico responsable del mismo, las metas de este indicador dan cuenta de un comportamiento de flujo, es decir, para el periodo de medición de este indicador, se espera en total dar cuenta de diez (10) Centros de ciencia fortalecidos.</t>
  </si>
  <si>
    <t>Ajuste en tipo de acumulación para el indicador de "Política de CTeI aprobada e implementada" toda vez que, de acuerdo con el equipo técnico responsable del mismo, las metas de este indicador dan cuenta de un comportamiento de flujo, es decir, para el periodo de medición de este indicador, se espera alcanzar el 100% en 2021.</t>
  </si>
  <si>
    <t>Porcentaje</t>
  </si>
  <si>
    <t>Número</t>
  </si>
  <si>
    <t>Sin novedad de acuerdo con el reporte enviado por el área. Se presentan acciones en desarrollo encamindas al cumplimiento de la meta.</t>
  </si>
  <si>
    <t>Índice</t>
  </si>
  <si>
    <t>Este indicador está presentando resultados acorde con la meta del segundo trimestre. No se realizan observaciones.</t>
  </si>
  <si>
    <r>
      <t xml:space="preserve">Avance Trimestral  </t>
    </r>
    <r>
      <rPr>
        <b/>
        <sz val="16"/>
        <rFont val="Arial Narrow"/>
        <family val="2"/>
      </rPr>
      <t>2021</t>
    </r>
  </si>
  <si>
    <t>Unidad de Medida</t>
  </si>
  <si>
    <t>FECHA: 2021-08-12</t>
  </si>
  <si>
    <t>VERSIÓN: 02</t>
  </si>
  <si>
    <t>AVANCE 2021 (II TRIM)</t>
  </si>
  <si>
    <t>% CUMPLIM 2021</t>
  </si>
  <si>
    <t>76.25%</t>
  </si>
  <si>
    <t>2.40%</t>
  </si>
  <si>
    <t>51.43%</t>
  </si>
  <si>
    <t>De acuerdo con los resultados más recientes de la medición de ACTI presentados por el Observatorio Colombiano de Ciencia y Tecnología OCyT, en 2020 la medición de ACTI fue de 0.84% con relación al PIB y la inversión en I+D del sector privado del 0,18% con respecto al PIB. En este sentido, el 43.4% del total de la inversión corresponde a actividades de Innovación, el 34,43% a Investigación y Desarrollo Tecnológico (I+D), un 13,54% a Servicios científicos y tecnológicos y el restante 8.63% está entre actividades de administración y formación. De acuerdo a estos resultados se resaltan los siguientes puntos:
• Tanto para ACTI como para I+D se observa una caída en la participación del gasto en el PIB, que en el contexto de un PIB recesivo de -6.8% evidencia una caída más pronunciada de los recursos destinados a ACTI e I+D que lo ocurrido para la economía como un todo.
• Existe un incremento (6.96%) en la participación de la innovación dentro de las ACTI.
• Principalmente la I+D (-2.4%), pero también formación y servicios científicos y tecnológicos redujeron su contribución al gasto en ACTI.
• La estructura de la financiación (Público, Privado, Internacional) tanto para ACTI como para I+D permanece casi inalterada respecto a 2019.
• La ejecución de recursos por parte de las empresas se incrementó y por primera vez representa más de la mitad del total (52.48% en ACTI y 53.25% en I+D)
• Las entidades gubernamentales (Sin incluir regalías) incrementaron su ya preponderante participación en la financiación de las ACTI, llegando a 50.4%, como también incrementaron su participación las empresas y las instituciones privadas sin fines de lucro.
De otra parte, el Ministerio aprobó la propuesta enviada por el OCyT, bajo una serie de recomendaciones y prioridades establecidas por el Ministerio. En este sentido, para mejorar la próxima medición y fortalecer este proceso se desarrollarán las siguientes actividades:
1) Operativo de recolección de la información, producción y publicación de indicadores de inversión. Compromiso entrega mayo 2022.
2) Ajustes metodológicos necesarios para efectuar la medición de ACTI de 2021 en adelante. Se simplificará el formulario de recolección de esta información.
3) Acompañamiento al DANE en piloto de la medición de la I+D y establecimiento de convenio para acceso a microdatos
4) Revisión y ajuste del proceso metodológico para efectuar la clasificación de la inversión en ACTI de los recursos ejecutados por Minciencias.
5) Incorporación de otras fuentes de información que mejoren la medición de ACTI para 2021 y 2022. Aumentar el número de empresas encuestadas e incluir beneficios tributarios por inversión en I+D</t>
  </si>
  <si>
    <t>Dados estos resultados, en reunión efectuada por parte de Presidencia de la República en el marco del seguimiento Stocktake del 14 de septiembre, el ministerio aclaró que en la proyecciones la meta del 1,5 no se alcanzará especialmente por la afectación e impacto derivado producto de la Pandemia tanto en el sector social como en el sector productivo. “La afectación a la salud de la población por COVID-19, las medidas de autocuidado, y las medidas de contención implementadas por el Gobierno se convirtieron en choques que afectaron el funcionamiento normal de la economía. El primer choque afectó, por un lado, la salud de los trabajadores y los hogares, y por ende sus ingresos al aumentar las ausencias laborales y horas trabajadas; y por el otro, afectó el consumo privado debido al aislamiento voluntario e involuntario. El segundo choque, debido al cierre parcial o total de los negocios, generó impactos diferenciales sobre los sectores productivos y los tipos de empresas. Las finanzas públicas sufrieron un impacto negativo doble, debido a que los ingresos por impuestos cayeron y los egresos para mitigar la crisis económica y de salud aumentaron.”  Así mismo, de acuerdo con la reciente presentación realizada por el Ministerio de Hacienda y Crédito Público de Marco de Gasto de Mediano Plazo 2021, se estima para 2021 un crecimiento económico proyectado para Colombia del 6,0% y para 2022 del 4.3%. Se estima que a 2022 la inversión nacional en ACTI alcanzará el 1% y en I+D el 0,21%. Para las proyecciones se tuvieron en cuentas los siguientes considerandos:
Se estima que el sector público, mantiene una inversión estable, conservadora acorde con las proyecciones del ministerio de Hacienda y Crédito Público, donde incluso se considera que los recursos para inversión de la vigencia 2022 serán de $25.361 billones (Inversión 2021: $30.083 billones), es decir una disminución del 15%. Se plantea un escenario muy conservador para el sector público especialmente a partir de 2022 cuando se comienza a aplicar la regla fiscal de manera gradual lo que implicará menores recursos para gasto e inversión del sector público. Como contra peso para presentar un esfuerzo en la inversión en ACTI, se proyecta que el sector privado represente esa mayor inversión para los periodos 2021 y 2022, al pasar de 0.47% con respecto al PIB en 2020 a 0.55% en 2021 y un 0.67% para el 2022.
Con respecto a I+D del sector privado, se proyecta una inversión en I+D para 2021 y 2022 manteniendo la misma distribución del 2020, es decir, que del 100% de la inversión de ACTI, el 34,43% sea I+D. Así mismo, entendiendo que, en 2020, del total de la inversión en I+D el 61,14% es del sector privado, se mantiene esta distribución para los periodos 2021 y 2022. De acuerdo con estos considerandos, las nuevas metas para la Inversión en I+D del sector privado como porcentaje del PIB son: para 2021 una inversión del 0.19% y para 2022 una inversión del 0.21%.
Como estrategias generales desde la entidad se vienen adelantando las siguientes actividades que buscan cumplir las propuestas de metas para estos indicadores:
• Asignación del cupo de beneficios tributarios a $1,9 billones en 2021 (meta en PND 1,5 billones) y de $2 billones para el 2022 con previa aprobación del Consejo Nacional de Beneficios Tributarios.
• Activación Crédito Bancoldex – Minciencias.
• Fortalecimiento de las estrategias para la presentación de nuevas solicitudes de patentes.
• Inclusión de nuevas fuentes de inversión en ACTI (beneficios tributarios, inversión realizada por las empresas que participan por beneficio tributario).
• Fortalecimiento metodológico de la medición de ACTI con el OCyT.
Estas acciones van en la directriz que permite fortalecer la inversión nacional en ACTI.</t>
  </si>
  <si>
    <t>Centros regionales de investigación, innovación y emprendimiento - 3er Trimestre: En el desarrollo del Convenio Especial de Cooperación 396-2021, se ha dado inicio a la implementación de los convenios derivados, de los cuales se han construido las hojas de Ruta de los CRIIE con las entidades territoriales, actores y los ejecutores en los siguientes departamentos:  (i)Antioquia: Universidad de Antioquia – UdeA; (ii) Córdoba y Guajira: Centro de Excelencia en Sistemas de Innovación – CESI; y (iii) Valle del Cauca: Universidad Santiago de Cali.  Esto con el fin de que los compromisos específicos y generales de las entidades mencionadas, asimismo, la justificación para contratar a través del fondo Francisco José de Caldas indicando la idoneidad de la entidad que va a ejecutar el objeto del convenio. Es de anotar que se encuentran en construcción para pasar a mesa técnica, jurídico y financiera de los CRIIE de Antioquia y Valle del Cauca, y para presentar en Comité de la Dirección de Inteligencia de Recursos de la CTeI el CRIIE de Guajira y Córdoba.
Para el próximo trimestre con la consolidación de los Convenios Especiales de Cooperación en cada uno de los CRIIE en los departamentos mencionados, se iniciará la ejecución de las actividades plasmadas a través del plan de trabajo detallado.
En cuanto a movimientos en el indicador, para este trimestre no se reporta ningún valor, de acuerdo con lo programado. Para cuarto trimestre se espera reportar la totalidad de las conceptualizaciones y diseños de Centros Regionales de Investigación, Innovación y Emprendimiento - Gestión de Capacidades Regionales en CTeI.</t>
  </si>
  <si>
    <t>Frente al seguimiento reportado no hay novedad, de acuerdo con los avances reportados, se espera que en el cuarto trimestre sean presentadas las conceptualizaciones y diseños de los CRIIE programados.</t>
  </si>
  <si>
    <t>Para el tercer trimestre de 2021, se adelantaron las siguientes actividades:
• El 3 de septiembre de 2021, se publicaron los resultados de la Convocatoria Minciencias Fulbright 2021, mecanismo en el cual fueron seleccionados 40 candidatos para realizar sus estudios de Doctorado en Estados Unidos. Con este resultado el indicador avanza a 219 becarios apoyados a 30 de septiembre.
Adicionalmente se destaca:
• Se publicó el banco preliminar de elegibles de la Convocatoria 906 de Doctorados en el Exterior, la cual arrojó como resultado 286 candidatos elegibles. 
• En este momento se encuentra en curso la Convocatoria 909 de 2021 de Doctorado Nacional para profesores de IES, proceso que cerró el pasado 20 de septiembre de 2021 y con un total de 1684 candidatos presentados.</t>
  </si>
  <si>
    <t>De acuerdo con la programación de actividades a desarrollar para cumplir la meta de 2021 establecida en 920 beneficiarios de doctorado, la entidad tiene programadas las siguientes actividades: Doctorado Nacional - Profesores (Conv. 909). Banco definitivo elegibles: 1476. Resultados definitivos financiables en trámite. Se espera apoyar 234.
Doctorado Exterior Banco Convocatoria 885-2020 - Vigencia Futura 2021. Se espera apoyar 134 beneficiarios. Banco preliminar de elegibles: 17/11/2021 y Resultados definitivos 04/12/2021
Convocatoria Regalías (Conv. 15). Se espera publicar resultados definitivos el 14 de octubre. Se espera apoyar 191 beneficiarios.
• Doctorado Exterior Convocatoria 906 (en evaluación) - Vigencia Futura 2021. Se espera apoyar 126 docotrados. Se publicará el banco de financiables el 24 de noviembre de 2021.
• Beneficiarios entidades aliadas. Se envió un oficio al ministerio de Educación/ICETEX donde se solicita apoyo para identificar becas de doctorado en entidades financiadas con recursos públicos de 2021. Así mismo, el ministerio está revisando los proyectos de I+D+i apoyados por el ministerio para identificar apoyo a formación de doctorado. A través de este ejercicio se espera identificar 16 beneficiarios.
• Convocatoria de la Asignación para la CTeI del SGR para la conformación de un listado para la formación e inserción de capital humano de alto nivel para las regiones para el bienio 2021-2022). Durante el mes de octubre, se publicó el Banco Definitivo de Elegibles de la Convocatoria 909 de 2021 de Doctorado Nacional para profesores de IES. Como resultado, 1472 candidatos fueron definidos como elegibles para recibir financiación en el marco de la convocatoria. A través de este instrumento, se financiarán 234 créditos educativos para doctorado en el país. Así mismo, se publicó el listado definitivo de proyectos elegibles en el marco de la Convocatoria 15 del FCTeI del SGR, a través del cual se financiarán 191 créditos para doctorado, beneficiarios que deberán ser seleccionados por las universidades durante el primer semestre de 2022.</t>
  </si>
  <si>
    <t xml:space="preserve">Durante el mes de agosto y septiembre de 2021, se dio continuidad al proceso de contratación y desembolso de las 163 estancias postdoctorales aprobadas en el marco de la “Convocatoria fortalecimiento de vocaciones y formación en CTeI para la reactivación económica en el marco de la postpandemia 2020”- 891. Adicionalmente inició el proceso para asignar nuevas estancias postdoctorales en el marco de la misma convocatoria, correspondientes a las renuncias reportadas. </t>
  </si>
  <si>
    <t>Reporte al 30 de septiembre de 2021 Jóvenes Investigadores e Innovadores apoyados por Minciencias y aliados: 
(i) Convocatoria 887 de 2020: El 27 de septiembre de 2021 mediante resolución 2002 se publicó el Banco Final de propuestas elegibles de la segunda corte, donde quedaron seleccionados 11 jóvenes en medicina de 9 entidades para el desarrollo de la beca pasantía en el Servicio Social Obligatorio. Se encuentra pendiente la publicación del Banco Final de Propuestas Financiables
(ii) Concurso Nacional Otto de Greiff:  Se encuentra en trámite el proceso de suscripción y legalización de los contratos de recuperación contingente para la vinculación de seis (6) jóvenes investigadores e innovadores seleccionados como ganadores en el marco del Concurso en su versión 24. De cinco (5) contratos a la fecha se han legalizado dos (2), tres (3) se encuentran en trámite de firma y suscripción de póliza en la entidad ejecutora. Una vez legalizados los contratos y desembolsados los recursos, las Entidades ejecutoras son las encargadas de vincular los jóvenes beneficiarios.
(iii) Convocatoria Jóvenes Investigadores e Innovadores para la reactivación económica 2021: El 27 de septiembre de 2021 mediante Resolución 1930 del 22 de septiembre de 2021 se publicaron los Bancos Finales de propuestas elegibles de los mecanismos 1 y 2.
En el mecanismo 1 se inscribieron 642 jóvenes investigadores, de los cuales 630 se inscribieron satisfactoriamente y pasaron al proceso de revisión de requisitos y 470 jóvenes investigadores cumplieron con todos los requisitos. Ingresaron al banco final de propuestas elegibles 164 jóvenes investigadores (82 profesionales y 82 pregrado) superando el umbral de corte de 70 puntos, por lo tanto, estos jóvenes serán vinculados en 82 proyectos, sin embargo, se encuentra pendiente la publicación del banco de propuestas financiables.
En el mecanismo 2 se inscribieron 98 jóvenes innovadores, de los cuales 89 se inscribieron satisfactoriamente y pasaron al proceso de revisión de requisitos, siendo 57 jóvenes los que cumplieron con todos los requisitos. Finalmente, ingresaron al banco final de propuestas elegibles 15 jóvenes innovadores superando el umbral de corte de 70 puntos. 
(iv) Convocatoria 874 Se adelantaron los trámites con las entidades ejecutoras para la suscripción de los 26 contratos de recuperación contingente con el Ministerio, donde se financiarán 398 jóvenes investigadores e innovadores. Con corte al 31 de agosto se tienen: 25 contratos legalizados, 1 por legalizar, 9 desembolsados y 7 en trámite de desembolso. Es importante resaltar, que las entidades ejecutoras son las encargadas de la vinculación de los jóvenes en un término máximo de 2 meses una vez legalizados los contratos.
(v) Programa + Mujer + Ciencia + Equidad: El 10 de septiembre inició la fase 1 de fortalecimiento de capacidades que se llevará a cabo de manera virtual a través de una sesión de inducción organizada por la OEI. En ella las jóvenes tuvieron la oportunidad de conocer la plataforma, los distintos módulos y los cronogramas de trabajo para este semestre.
(vi) Otros aliados pasantías internacionales de investigación: Se adelantaron gestiones para la suscripción de convenios especiales de cooperación para la realización de pasantías internacionales en Canadá a través de la organización canadiense Mitacs, con la cual se están revisando los clausulados de la minuta, así mismo, a través de la alianza con la Universidad Nacional de Colombia junto con la Embajada de Francia, está en trámite de solicitud la elaboración de convenio a través de la MGI con el ID 7895.  Finalmente se continúa explorando la posibilidad de realizar un nuevo convenio con la Organización Partners of the Américas para la realización de una convocatoria Nexo Global en el marco del programa 100K Strong in the Américas para la cual la Embajada de Estados Unidos ha manifestado un aporte por US$50.000 y se está revisando como se realizaría la financiación por parte del Ministerio."</t>
  </si>
  <si>
    <t>La iniciativa estratégica de Articulación Territorial avanza en su proceso de vincular actores regionales para la implementación, seguimiento y evaluación del programa Ondas como estrategia para el desarrollo de una cultura de CTeI. Por ello, durante el tercer trimestre se realizaron las siguientes acciones:
A través de AVANCIENCIA (administrador de proyectos de la Dirección de Vocaciones y Formación en CTeI) y el convenio 203-2021 suscrito entre el Fondo Francisco José de Caldas y la Organización de Estados Americanos cuyo objeto es “Aunar esfuerzos técnicos, administrativos y financieros entre el Ministerio de Ciencia, Tecnología e Innovación y La Organización de Estados Iberoamericanos para la Educación, la Ciencia y la Cultura (OEI) para promover la vocación científica y tecnológica en los niños, niñas, adolescentes y jóvenes en Colombia”, se realizó la suscripción de 9 convenios de cooperación interinstitucional con diferentes Instituciones de Educación Superior, para aunar sus esfuerzos técnicos, pedagógicos, humanos, administrativos, y financieros, y así, fomentar las vocaciones científicas desde la infancia, a través de la Investigación. Con estas alianzas y la inversión realizada por MINCIENCIAS equivalente a $2.047.639.000, se beneficiará a 12.025 niños, niñas y adolescentes, 541 maestros, 367 establecimientos educativos de 141 municipios de los departamentos de Atlántico, Bolívar, Boyacá, Cundinamarca, Guaviare, Meta, Quindío, Santander y el Distrito de Buenaventura.
Adicionalmente, se realiza el reporte de avance cuantitativo que corresponde a 6.000 niños, niñas y adolescentes certificados en procesos de fortalecimiento de sus capacidades en investigación y creación a través del Programa Ondas y sus entidades aliadas de los departamentos de Arauca, Caquetá y Huila. Al finalizar el cuarto y último trimestre se reportarán 11.000 niños, niñas y adolescentes, para completar el total de 17.000 y así dar cumplimiento a la meta establecida para el 2021.</t>
  </si>
  <si>
    <t>Aunque no estaba considerado en la programación un avance para el tercer trimestre, se reportan 6000 niños, niñas, adolescentes certificados en procesos de fortalecimiento de sus capacidades en investigación y creación a través del Programa Ondas y sus entidades aliadas de los departamentos de Arauca, Caquetá y Huila. Esto es un 35% de la meta anual. De acuerdo con el reporte, no se evidencia un posible riesgo de incumplimiento de meta. No se hace observación.</t>
  </si>
  <si>
    <t xml:space="preserve">	
Durante el tercer trimestre de 2021 se llevaron 117 proyectos para priorización, viabilización y aprobación del OCAD de CTeI del SGR por $418.820 millones de las convocatorias del Bienio 2019-2020 correspondiente a Becas Bicentenario corte 2, Convocatoria 2da, Covid, Apropiación Social del Conocimiento, San Andrés, Formación de alto nivel, Fortalecimiento Territorial, Innovación e Investigación y Desarrollo.
Con las aprobaciones de la Sesión 7 y 8 del OCAD de CTeI del SGR, se lograría para los 4 años que conforman el bienio 2019-2020 y el bienio 2021-2022,  recursos aprobados de la Asignación para la Ciencia, Tecnología e Innovación de CTeI del Sistema General de Regalías por 2.6 billones de pesos que contribuyen a la meta de 3.5 billones de pesos del PND de inversión nacional en ACTI, con lo cual, la asignación CTeI-SGR (Bienio 2019-2020/ Bienio 2021-2022) estará aportando a septiembre de 2021, el 74% de la meta plan establecida.</t>
  </si>
  <si>
    <t>Ideas para el Cambio: En el tercer trimestre del año la convocatoria Ideas para el Cambio publicó el resultado de la primera fase el 15 de julio de 2021 y con base en las 20 necesidades priorizadas se construyeron los retos con los cuales se dio apertura a la segunda fase el 16 de julio de 2021.
Esta segunda fase cerró el 15 de septiembre de 2021 con 25 propuestas postuladas las cuales se encuentra en la etapa de revisión requisitos establecidos en los términos de referencia.</t>
  </si>
  <si>
    <t>Se tiene programado publicar banco preliminar el 21 de octubre y publicar los resultados finales de la segunda fase el el 08 de noviembre. No se generan alertas para esta fecha de corte.</t>
  </si>
  <si>
    <t xml:space="preserve">	
• El 27 de julio 2021 se realizó el envío de la invitación a través de correo electrónico para presentar propuesta para la creación de Unidades de Apropiación Social del Conocimiento en las Universidades del país a 15 Universidades. El 02 de agosto se realizó una jornada virtual de aclaraciones con las Universidades invitadas. El cierre de la invitación fue el 30 de agosto 2021. Se presentaron 3 propuestas para la creación de las Unidades de Apropiación Social del Conocimiento. Las Universidades son la del Quindío, Tecnológica de Pereira y EAFITI. Con las 3 Universidades se realizaron jornadas de trabajo durante el mes de septiembre como parte del ajuste de la propuesta. El proceso se encuentra en trámite de contratación con Avanciencia.</t>
  </si>
  <si>
    <t>No se identifican alertas por posible incumplimiento de meta a cuarto trimestre. El indicador presenta avances con reporte en actividades sin observaciones.</t>
  </si>
  <si>
    <t>Durante el tercer trimestre se evaluó y presentó ante instancias del Ministerio la solicitud de reconocimiento del Museo de Ciencias de La Salle-ITM, el cual fue aprobado por 5 años. El trámite continúa con la elaboración de la resolución por parte de la Oficina Asesora Jurídica.
1. Gestión para el reconocimiento de Centros de Ciencia
-Se recibieron las solicitudes de reconocimiento del Jardín Botánico de la Universidad Tecnológica de Pereira y el Mariposario Andoke.
-Culminó la evaluación de la solicitud de reconocimiento del Museo de Ciencias Naturales de La Salle-ITM y se presentó la solicitud ante el Comité de la Dirección de Capacidades y Divulgación y ante el Comité del Viceministerio de Conocimiento Innovación y Productividad. Se evidencia con el concepto consolidado de evaluación y presentación ante comités.
-Se realizó acompañamiento técnico para la solicitud del reconocimiento a 17 Centros de Ciencia. Se adjunta archivo Excel con estado de la gestión de cada Centro de Ciencia con corte a 30/09/2021
2.Diseño del plan operativo del encuentro de centros de ciencia
-Se realizó el diseño del Encuentro para desarrollarlo de manera virtual. Se consolidaron seis nodos regionales:
 * Caribe: Zoológico de Barranquilla
 * Eje Cafetero: Jardín Botánico Universidad Tecnológica de Pereira
 * Centro Oriente: Museo Paleontológico de Villa de Leyva (U. Nacional)
 * Bogotá: Museo de Ciencias Universidad El Bosque
 * Centro Sur y Llanos: Museo  de la Ciencia y la Creatividad  Universidad de la Amazonía
 * Pacífico: Fundación Zoológica de Cali
3. Implementación de la metodología para actualizar el proceso y los instrumentos para el reconocimiento de Centros de Ciencia 
Se desarrollaron los talleres con centros de ciencia para el análisis del reconocimiento, se generó informe de análisis y versiones actualizadas de los formatos de Plan de mejoramiento, formato de evaluación y formato de autoevaluación.
4. Seguimiento de 5 casos de estudio de centros de ciencia postulados a la convocatoria de estímulos para fortalecimiento
Debido a ajustes de los cronogramas de las convocatorias, se concertó, según acta, cambio de producto para este componente, ya que no para el tercer trimestre no se tenía convocatoria en ejecución. Se modificó el entregable por el avance en el diseño de las convocatorias para centros de ciencia.</t>
  </si>
  <si>
    <t>En cuanto al avance caulitativo no se presenta novedad. De acuerdo con lo programado se tenía estimado los 2 centros que se registraron en segundo trimestre. Se recomienda seguir la guía de reporte de los análisis de los indicadores y revisar el procedimiento de reconocimiento de museos y centros de ciencia para puntualmente para analizar, identificar y proponer optimizaciones de ser necesario que permitan mejorar los tiempos de este proceso que puede incidir en el cumplimiento de las metas.</t>
  </si>
  <si>
    <t>El registro cuantitativo del indicador se cumplirá para el final de la vigencia de acuerdo a lo programado y se reportará en el mes de diciembre del año en curso, con la información de las citas obtenidas durante el año 2021. Se han realizado dos reuniones con Scimago para revisar los criterios y los tiempos establecidos para la generación del reporte.</t>
  </si>
  <si>
    <t xml:space="preserve">No hay observaciones o recomendaciones. Se recomienda que este indicador para 2022 pueda quedar con una periodicidad semestral. </t>
  </si>
  <si>
    <t>El resultado con corte 3er trimestre es de 12.010 artículos publicados, el cual corresponde un 82% sobre la meta proyectas para el año 2021 que es de 14.500 artículos científicos publicados por colombianos en revistas de alto impacto en los índices bibliográficos citaciones mundiales. Se registraron 1.201 artículos sobre la meta estimada para el trimestre.</t>
  </si>
  <si>
    <t>Se recomienda al equipo técnico para el siguiente reporte, ampliar el análisis de los resultados obtenidos. Se recomienda hacer un análisis de cara al cumplimiento de la meta del presente año. Así mismo, se recomienda agregar detalle de las acciones adelantadas por el ministerio que contribuyen al cumplimiento del indicador. No se presentan alertas por posible incumplimiento del indicador dados los resultados reportados en cada trimestre.</t>
  </si>
  <si>
    <t>Seguimiento a 3er trimestre:
Conectando conocimiento, banco de elegibles 2019: El día 19 de febrero fue publicado el último banco de financiables asociado a la convocatoria, teniendo en cuenta que el banco de elegibles perdió vigencia el 20 de febrero de 2021. De esta manera, se adjunta el listado de proyectos financiados en el marco de este último banco publicado. 67 proyectos para financiar.
Fortalecimiento de Centros Autónomos de Investigación e Institutos Públicos de I+D: De acuerdo con lo establecido en el cronograma publicado en la Adenda No.1 del 30 de junio de 2021, del 02 de agosto al 05 de agosto de 2021 se dio inicio al proceso de revisión de requisitos teniendo en cuenta los términos de referencia, es así como, para el Mecanismo 1, las 12 propuestas recibidas pasaron a ser evaluadas, y en el Mecanismo 2 de las 21 propuestas revisadas solo 6 cumplieron con los criterios. Del 06 al 10 de agosto surtió el proceso de ajuste de requisitos en el SIGP en los casos que aplicaron y entre el 11 de agosto y 13 de agosto se realizó la asignación de evaluadores y consolidación de los resultados de evaluaciones. Con base en esto, el 14 de septiembre se publicó el banco de elegibles preliminar, con el cual se apoyarán 6 propuestas para el Mecanismo 1 y 6 para el Mecanismo 2.
Ondas primera Infancia: Durante el tercer trimestre del año, desde el área técnica se adelantaron las siguientes actividades. El 20/08/2021 se realizó la solicitud de Aprobación términos de referencia Invitación Ondas primera infancia en el comité de Gestión de Recursos de la CTeI. De acuerdo con el cronograma establecido en los términos de referencia el 27 de agosto de 2021 se realizó la apertura del mecanismo, el cierre se encuentra programado para el 27 de octubre de 2021.
Innovación para la función pública: Durante el tercer trimestre del año se llevó a cabo el cierre del mecanismo y se adelantaron los procesos de revisión de requisitos y de evaluación. Al cierre de la invitación se recibieron dos (2) propuestas; una vez finalizado el proceso de verificación de requisitos y el proceso de subsanación, una (1) propuesta identificada con el código 87368, cumplió con los requisitos establecidos en los Términos de referencia para ser evaluada por pares expertos. 
Plataforma Trasatlántica: El 12 de julio cerró la convocatoria. El 12-07-2021 finalizó el registro en la plataforma SAGe por parte de las integrantes de Minciencias de los equipos de Internacionalización – DIR Humanidades y ciencias sociales, para acceder a los documentos soporte radicados e iniciar con el proceso de revisión de requisitos por parte de Minciencias. El 15-07-2021 se recibió correo de FAPESP con la base de las propuestas recibidas en la plataforma e inició el plan de acción para realizar la revisión de las 67 propuestas registradas. El 20-08-2021 FAPESP notifica a los Lead PI sobre las propuestas que no cumplieron con los requisitos de la convocatoria (25 propuestas). Se efectuó consolidación de base de posibles evaluadores para recomendar a FAPESP.
Invitación proyectos de I+D+i orientados al fortalecimiento del portafolio I+D+i de la ARC según prioridades y necesidades de la ARC-2020: Se seleccionaron cuatro (4) proyectos para ser financiados. Resultados publicados el pasado 3 de mayo.
Invitación a presentar propuestas para la ejecución de proyectos de I+D+i orientados a la generación de nuevo conocimiento en Yacimientos No Convencionales en Colombia. Fue presentada la propuesta con mayor puntaje. En trámite elaboración del contrato de la única propuesta a financiar.
Invitación a presentar propuestas para la ejecución de un proyecto I+D en recobro mejorado de hidrocarburos pesados y extrapesados que promueva el fortalecimiento de capacidades en esta temática para el departamento del Huila. Abrió la invitación el 06 de agosto de 2021. Cerró el 10 de septiembre. Una 1 propuesta cumplió requisitos. 16/09/2021. Se eligen 3 evaluadores internacionales. 17/09/2021 y 25/09/2021.
Generación de capacidades para la producción en Colombia de reactivos para la prevención de enfermedades infecciosas desatendidas y demás enfermedades transmisibles: La convocatoria “Generación de capacidades para la producción en Colombia de reactivos, insumos, y metodologías para la prevención, diagnóstico, tratamiento de enfermedades infecciosas desatendidas y demás enfermedades transmisibles”.  Como resultado del proceso de evaluación, de las 12 propuestas que pasaron a panel de evaluación, resultaron 4 propuestas con la puntuación suficiente para ser incluidas en el banco preliminar de propuestas elegibles. Se publicó banco definitivo el 17 de agosto con la resolución 1565. Una vez publicado el banco definitivo se procedió a contactar a los elegibles para el proceso de contratación, se solicitó revisión presupuestal y respuesta a las aclaraciones del panel de evaluación, así como la elaboración de plan de trabajo, según formato establecido. Actualmente la entidad se encuentra en proceso de contratación con las entidades cuatro (4) propuestas, específicamente en el proceso de expedición de pólizas, para continuar con la legalización de los contratos.
Convocatoria fortalecimiento de capacidades regionales de investigación en salud: De las 85 propuestas registradas 70 propuestas pasaron al proceso de evaluación, de las cuales resultaron elegibles 18 propuestas. Se generó el banco preliminar de elegibles el cual fue publicado el 9 de agosto, se recibieron y respondieron todas las aclaraciones al banco, no se reportaron cambios al banco producto de estas solicitudes por lo que se procedió a caracterizar el banco preliminar para posteriormente presentar ante el comité de Gestión de Recursos de la CTeI. El 8 de septiembre se publicó el banco definitivo con 18 proyectos. No se presentó el número de propuestas inicialmente esperado en la convocatoria, esto puede ser debido a la dificultad para la conformación de alianzas entre las entidades participantes en medio de la actual pandemia, como fue explicado por algunos de los proponentes.
Investigación Traslacional y Medicina Personalizada: Como resultado del proceso de revisión de requisitos, cumplieron 228 propuestas, se desarrolló el proceso de evaluación y como resultado se generaron 96 proyectos elegibles, 44 proyectos de la modalidad 1 y 52 de la modalidad 2, el banco preliminar de propuestas elegibles fue publicado el día 14 de septiembre, se surtió el periodo de aclaraciones del 15 al 22 de septiembre y el banco definitivo de elegibles debe ser publicado el día 1 de octubre.
Misión Bioeconomía y generación de bioproductos. En el marco de la Convocatoria MAPBIO de GGGI y MinCiencias para apoyar técnicamente la viabilización comercial y/o escalamiento de 4 productos bio-basados en TRL 5-9. Se seleccionaron los siguientes proyectos con bioproductos en fase de desarrollo TRL 7, a saber:
1) Aumento de la competitividad de cultivos de rotación por el desarrollo de un biofertilizante que optimice el uso sostenible del fósforo.
2) BioEmulsion® una nueva generación de ingredientes naturales: sostenibilidad, eficacia e innovación en un solo ingrediente.
3) Connecting the dots with soapnuts.
4) Producción agroindustrial de Spirulina con fines comerciales y sociales.</t>
  </si>
  <si>
    <t>Aunque el indicador presenta un cumplimiento del 100% con respecto a la meta del tercer trimestre, se recomienda revisar la calidad de los reportes de cada una de las iniciativas que contribuyen con este indicador, incluyendo los archivos de soporte de cada indicador programático que suman al indicador estratégico deben sumar y guardar la coherencia con los valores reportados.</t>
  </si>
  <si>
    <t xml:space="preserve">En cuanto al Fomento de la diplomacia científica, tecnológica y de innovación (Estructuración y lanzamiento de nodos de diplomacia científica). Con el fin de avanzar en el establecimiento de los Nodos de Diplomacia Científica, se continuaron las gestiones para la suscripción del Acta de Intención entre Cancillería y el Minciencias, adelantando el proceso de negociación y revisión jurídica por parte de cada Ministerio.
En el marco de la consultoría que realiza la Dra., Marga Gual para acompañar al Ministerio y los actores del Sistema Nacional de CTeI en la formulación de la Estrategia Nacional de Diplomacia Científica se avanzó en la estructuración de los Nodos de Diplomacia Científica, especialmente en la formulación de los planes de trabajo para los países priorizados. Así mismo se avanzó con el Capstone Intermaestrías de la Universidad Externado, en la realización de un análisis sobre los países estratégicos para el establecimiento de los Nodos de Diplomacia Científica. No se formalizó ningún nodo de diplomacia científica. </t>
  </si>
  <si>
    <t>Aunque se da evidencia del desarrollo de actividades que están encaminadas al cumplimiento de la meta, la meta del a 2do trimestre sigue sin cumplirse. Se recomienda solicitar al equipo técnico responsable del indicador. un análisis de los productos esperados, de los avances reportados a tercer trimestre y que permitirán cumplir con la meta para dimensionar si efectivamente la meta no se alcanzará a 31 de diciembre de 2021.</t>
  </si>
  <si>
    <t>Misión Bioeconomía y generación de bioproductos. En el marco de la Convocatoria MAPBIO de GGGI y MinCiencias para apoyar técnicamente la viabilización comercial y/o escalamiento de 4 productos bio-basados en TRL 5-9. Se seleccionaron los siguientes proyectos con bioproductos en fase de desarrollo TRL 7, a saber:
1) Aumento de la competitividad de cultivos de rotación por el desarrollo de un biofertilizante que optimice el uso sostenible del fósforo.
2) BioEmulsion® una nueva generación de ingredientes naturales: sostenibilidad, eficacia e innovación en un solo ingrediente.
3) Connecting the dots with soapnuts.
4) Producción agroindustrial de Spirulina con fines comerciales y sociales.</t>
  </si>
  <si>
    <t>Este indicador viene cumpliendo de acuerdo con lo programado. La convocatoria Convocatoria para el apoyo a programas y proyectos de I+D+i que contribuyan a resolver los desafíos establecidos en la misión “Bioeconomía para una Colombia potencia viva y diversa hacia una sociedad impulsada por el conocimiento” publica resultados definitivos el 24 de septiembre. Se espera que en la primera semana de octubre se cuenten con las resolciones de propuestas financiables que se estiman en 31 proyectos con lo que la meta del 2021 se cumpliría. No hay observaciones.</t>
  </si>
  <si>
    <t>En el tercer trimestre se realizó se legalizó el Convenio Especial de Cooperación Nº 248 el cual tiene por objeto “Aunar esfuerzos técnicos, administrativos y financieros para la realización de la Expedición Científica Seaflower – Isla Cayos de Bajo Nuevo y Bajo Alicia, la segunda fase de la Expedición Científica Seaflower – Old Providence &amp; Santa Catalina y la Expedición Científica Pacífico – Golfo de Tortugas, en el marco del Programa Colombia Bio” por un valor de $814.800.000 correspondientes al PGN 2021 para el rubro “Transferencias corrientes - servicio de apoyo para la realización de expediciones científicas”.
Al respecto, el pasado 26 de agosto de 2021 se realizó el primer desembolso por valor de $651.840.000.
Con el convenio en mención se realizarán tres expediciones científicas BIO a saber:
•Expedición Científica Seaflower – Isla Cayos de Bajo Nuevo y Bajo Alicia
•Segunda fase de la Expedición Científica Seaflower – Old Providence &amp; Santa Catalina
•Expedición Científica Pacífico – Golfo de Tortugas
Adicionalmente, se realizó el proceso de evaluación de la “Invitación a presentar propuestas para el desarrollo de expediciones científicas bio y fortalecimiento de colecciones biológicas” de 8 proyectos radicados para la Modalidad de Expediciones Científicas y 15 proyectos radicados para la Modalidad de Colecciones Biológicas, dando como resultado 5 proyectos de expediciones científicas y 9 proyectos para el fortalecimiento de colecciones biológicas elegibles. Al respecto, el pasado 21 de septiembre de 2021 se comunicó a los proponentes los resultados del proceso.
Teniendo en cuenta los recursos disponibles para la Invitación en mención, se financiarán tres proyectos por valor de $1.155.808.000 relacionados con expediciones científicas a saber:
a. Usos tradicionales y potenciales de la Biodiversidad en el Noroccidente de Antioquia: sustancias bioactivas y su aplicación terapéutica. Será ejecutada por el Tecnológico de Antioquia Institución Universitaria
b. Diversidad de insectos y vertebrados, biosonidos y etnobiología en las vertientes norte y occidental de la Sierra Nevada de Santa Marta. Será ejecutada por la Universidad del Magdalena.
c. Expedición San Basilio de Palenque-Bio: caracterización química de la biodiversidad de plantas, una apuesta al conocimiento ancestral para la industria farmacéutica. Será ejecutada por la Universidad de Cartagena.
Las anteriores expediciones, aportarán a las metas establecidas para el cuatro trimestre, ya que será en dicho periodo cuando se realicen los procesos contractuales.</t>
  </si>
  <si>
    <t>Se reportan 3 expediciones de acuerdo con lo programado colocando al día el indicador. En los análisis y descripción de las acciones que se están adelantando en el presente año, se evidencia que la meta de siete expediciones se alcanzará de acuerdo con lo programado. No se generan observaciones o recomendaciones.</t>
  </si>
  <si>
    <t>Con corte al 30 de septiembre de 2021, en el marco del Programa Colombia Bio, se encuentra en ejecución el Convenio Especial de Cooperación Nº 248-2021, el cual tiene por objeto “Aunar esfuerzos para la realización de la Expedición Científica Seaflower – Isla Cayos de Bajo Nuevo y Bajo Alicia, una segunda fase de la Expedición Científica Seaflower – Old Providence &amp; Santa Catalina y la Expedición Científica Pacífico – Golfo de Tortugas,” con el cual se realizará una expedición en el Pacífico, puntualmente en el Departamento del Valle del Cauca (Golfo de Tortugas).</t>
  </si>
  <si>
    <t>Este indicador está contenido en el indicador de Nuevas expediciones científicas nacionales realizadas con apoyo de Colciencias y aliados el cual reporta a tercer trimestre tres expediciones de las cuales una de ellas es en el pacífico. De esta forma, el indicador alcanza el cumplimiento de la meta acordada para el presente 2021. No se reporta observaciones o recomendaciones al respecto.</t>
  </si>
  <si>
    <t>Con corte a tercer trimestre, se evaluaron los informes técnicos y financieros de 279 proyectos recibidos hasta la fecha, otorgándose un cupo de deducción y descuento y crédito fiscal por un total de $649.687.318.596 (34% de la meta de 2021), los cuales fueron presentados en el Comité Viceministerial de Conocimiento, Innovación y Productividad No. 34 del 10 de septiembre de 2021. Con esto, se procede a la elaboración, revisión jurídica y emisión de actos administrativos de carácter particular, para el otorgamiento del beneficio tributario.</t>
  </si>
  <si>
    <t>Aunque presenta un aumento en el cupo asignado en 2021 con respecto al reportado en segundo trimestre, el cupo reportado es el 85,39% de la meta establecida para tercer trimestre (0,76 billones en cupo). Es importante precisar que, la meta en PND para el cuatrienio es de 4,8 billones y en el Plan Estratégico Institucional 2019-2022 es de 6,4 billones en cupo. Con respecto a la meta del PND en el acumulado cuatrienio la ejecución está en el 66%. No se genera recomendación más allá de revisar las proyecciones de asignación de cupo en el cuarto trimestre teniendo en cuenta que la meta para 2021 es de 1,9 billones.</t>
  </si>
  <si>
    <t>De acuerdo con la definición del indicador dada por el Global Innovation Index, este indicador da cuenta de los investigadores en el sector empresarial (medido en equivalencia a tiempo completo, FTE) se refieren a los investigadores como profesionales dedicados a la concepción o creación de nuevos conocimientos, productos, procesos, métodos y sistemas, así como en la gestión de estos proyectos, desglosados por los sectores en los que están empleados (empresas comerciales, gobierno, educación superior y organizaciones privadas sin fines de lucro). En el contexto de las estadísticas de I+D, el sector empresarial incluye todas las empresas, organizaciones e instituciones cuya actividad principal es la producción de mercado de bienes o servicios (distintos de la educación superior) para su venta al público en general a un precio económicamente significativo, y las instituciones sin fines de lucro principalmente privadas que los atienden; el núcleo de este sector está formado por empresas privadas. El pasado 20 de septiembre se publicó el reporte 2021 del Global Innovation Index el cual presenta para este indicador el valor de 2.4. De esta manera se evidencia el cumplimiento de este para 2021. De otra parte, Minciencias y el OCyT están adelantando reuniones técnicas para revisar y ajustar la metodología que en el país es empleada para determinar lo que es un investigador con dedicación de tiempo completo en investigación. El proceso de la encuesta dirigida a los investigadores tomó lugar en el mes de agosto donde finalmente se recibieron 2.389 encuestas. Se programará en octubre nuevamente reunión técnica entre las dos entidades para analizar los resultados de la encuesta y estructurar propuesta de ajuste a la metodología.</t>
  </si>
  <si>
    <t>Se reporta un avance por arriba de la meta esperada. Sin observaciones. Este indicador cierra el 2021 con cumplimiento al 100% de la meta programada.</t>
  </si>
  <si>
    <t>De acuerdo con los resultados más recientes de la medición de ACTI presentados por el Observatorio Colombiano de Ciencia y Tecnología OCyT, en 2020 la medición de ACTI fue de 0.84% con relación al PIB y la inversión en I+D del sector privado del 0,18% con respecto al PIB. En este sentido, el 43.4% del total de la inversión corresponde a actividades de Innovación, el 34,43% a Investigación y Desarrollo Tecnológico (I+D), un 13,54% a Servicios científicos y tecnológicos y el restante 8.63% está entre actividades de administración y formación. De acuerdo a estos resultados se resaltan los siguientes puntos:
• Tanto para ACTI como para I+D se observa una caída en la participación del gasto en el PIB, que en el contexto de un PIB recesivo de -6.8% evidencia una caída más pronunciada de los recursos destinados a ACTI e I+D que lo ocurrido para la economía como un todo.
• Principalmente la I+D (-2.4%), pero también formación y servicios científicos y tecnológicos redujeron su contribución al gasto en ACTI.
• La estructura de la financiación (Público, Privado, Internacional) tanto para ACTI como para I+D permanece casi inalterada respecto a 2019.
• La ejecución de recursos por parte de las empresas se incrementó y por primera vez representa más de la mitad del total (53.25% en I+D)
• Sobresale el incremento en participación de hospitales y clínicas en la ejecución de I+D (1.39% a 1.67%) posiblemente atribuible a las condiciones de pandemia que se vivieron en 2020.
• Las empresas como financiadoras incrementaron su aporte a la I+D (53.42%).
• La inversión en I+D del sector privado es del 0,18% con respecto al PIB, Esto representa el 63% del total de la inversión que se realiza en Colombia en I+D.
Con relación a la medición de I+D país para 2021, la cual comprende la inversión del sector privado, se resalta que, de acuerdo con las indicaciones de la Vicepresidencia de la República, la medición de I+D para 2021 la realizará el DANE a partir de la implementación de una nueva encuesta diseñada exclusivamente para medición de I+D, la cual estará basada en las recomendaciones del Manual de Frascati. En agosto se da cuenta de un prototipo diseñado en conjunto entre Minciencias, DNP, OCyT y DANE. Se espera definición de fechas por parte del DANE para desplegar el piloto del cual se espera retroalimentar la encuesta para posibles ajustes.</t>
  </si>
  <si>
    <t>A tercer trimestre, como resultado del primer corte de la convocatoria para la CREACIÓN DE EMPRESAS DE BASE TECNOLÓGICA TIPO SPIN-OFF BASADOS EN BIOTECNOLOGÍA, BIOECONOMÍA O TECNOLOGÍAS CONVERGENTES CON ESTA, se obtuvieron 10 propuestas para la creación de Spin Off, por lo que se apoyarán 10 acuerdos de transferencia de tecnología y/o conocimiento. Quedan pendiente 6 acuerdos que se estarían cumpliendo en el mes de noviembre.</t>
  </si>
  <si>
    <t>Para este trimestre no se tenía programado reportar resultados previos en el indicador cuya meta para 2021 es de 21 acuerdos. En el análisis reportado se menciona que, se esperan seis nuevos acuerdos para el último triemstre con lo que se estaría alcanzando en total 16 de los 21 acuerdos (76,2%). Se recomienda al equipo técnico revisar la programación de las actividades a realizar para el cumplimiento de la meta y en caso de no alcanzarla detallar claramente las razones por las cuales no se pueda cumplir. Este indicador hace parte del Plan Nacional de Desarrollo donde la meta para 2021 está programada en 16 la cual se estaría cumpliendo de acuerdo al reporte cualitativo de este corte.</t>
  </si>
  <si>
    <t>Pactos por la Innovación
Con el objetivo de implementar la estrategia en las diferentes regiones del país para generar capacidades en gestión de la innovación en las empresas. Se vincula a las organizaciones con la realización del autodiagnóstico y desarrolla un portafolio de beneficios en conjunto con aliados. Se generaron los modelos de matriz de evaluación para proyectos presentados a la Convocatoria Colinnova mecanismo 1 y 2 y de la convocatoria del programa de prototipado. 
Con referencia a los Convenios Especiales de Cooperación suscritos para el despliegue de Pactos por la Innovación se tiene: 
Convenio especial de cooperación 761-2019 con Cámara de Comercio de Barranquilla. Para el incentivo programa de aceleración en I+D+i se contrató la entidad asesora Doceprojekto, y se brindó acompañamiento en la radicación de los proyectos desarrollados ante una convocatoria de beneficios tributarios a 10 empresas, en el incentivo del programa Aceleración I+D+i
Para el beneficio articulación de servicios de OTRI se realizó acompañamiento por parte de la cámara y asesoría especializada por parte de la entidad asesora Cientech a las 5 empresas beneficiarias, se realizó seguimiento e invitación a las empresas a participar de los talleres virtuales. Diseño y aplicación de encuestas de satisfacción a las empresas.
Convenio especial de cooperación 762-2019 con Cámara de Comercio de Bucaramanga: Para el programa de sistemas de innovación empresarial se definieron con la entidad asesora 10X la aplicación de los valores agregados del contrato y se realizó revisión del último informe del contrato con la entidad asesora 10X Consultores. Para las empresas beneficiarias del incentivo se gestionó el formato de presupuesto y actividades para la implementación del proyecto de innovación. Para el programa de comunidades de innovación se realizó el evento virtual del primer módulo y la primera sesión de networking, se llevó a cabo revisión del primer informe de actividades de la entidad asesora Escala, se ejecutó el Tercer Evento Networking presencial, y se contactaron a empresas referentes en innovación para participar en la tercera sesión de networking.
Convenio especial de cooperación 763-2019 con Cámara de Comercio de Cúcuta: Preparación evento de cierre del programa comunidad nisana para las 32 empresas participantes, y entrega del premio oficial a la empresa jarros café, de los premios a las empresas sobresalientes, se realizaron reuniones para construir estrategias, objetivos y acciones encaminadas a la continuidad de la comunidad, se llevó a cabo el primer y segundo café virtual. Para el programa de sistemas de innovación empresarial se hizo entrega oficial, se realizó la entrega oficial de premios a las empresas sobresalientes, se realizó gestión entrega de premios en la elaboraron de las actas de inicio para las empresas Globaltronik, Vidamedical y Vaox Group. Para el beneficio de articulación se llevó a cabo reunión con CEMEX sede Cúcuta, en la que se presentaron los beneficios de pertenecer al clúster de la construcción. Se legalizaron los Otrosi (prorroga y adición)
Convenio especial de cooperación 764-2019 con Cámara de Comercio de Manizales: Se realizó la formación final grupal del programa COLINNOVA, Se realizó la recepción de 13 proyectos para evaluar y ser financiados con los recursos, se realizó el panel de evaluación de los proyectos presentados en el programa, se eligieron 5 proyectos para financiar. En septiembre se realizó un evento de seguimiento de la estrategia Pactos en el eje cafetero donde se tuvo un conversatorio y se realizó la premiación de los proyectos. Selección del operador del programa en aceleración en proyectos para el eje cafetero, fue elegida la Universidad Autónoma de Manizales, Lanzamiento convocatoria del programa de aceleración en proyectos, Webinar como soporte a la convocatoria anteriormente mencionada el 27 de agosto. El 20 de septiembre se cerró la convocatoria para las empresas del programa de Aceleración en proyectos de I+D+i. Distintas reuniones con operadores logísticos de la misión programada a México.
Convenio especial de cooperación 765-2019 con Cámara de Comercio de Cartagena: Para el beneficio de jóvenes I+i se ha realizado seguimiento en los avances de ejecución del plan de trabajo de los 5 jóvenes. Para el programa innovación abierta se realizó el lanzamiento de la convocatoria para solvers de los retos. Para el programa Colinnova se realizó la elaboración de la matriz de requisitos mínimos de la convocatoria para empresas beneficiarias.
Convenio especial de cooperación 007-2020 con Cámara de Comercio de Santa Marta: Para el programa de sistemas de innovación empresarial se llevó a cabo por parte de la cámara de comercio seguimiento a los talleres y sesiones del programa, se desarrollaron las últimas sesiones del programa y se realizó el evento de clausura y rueda de innovación, dando a conocer la nueva oferta de producto y servicios desarrollados por las 20 empresas participantes. Se seleccionan las 15 empresas beneficiarias para el programa de comunidades de innovación, se realizó el primer comité técnico de avance del desarrollo del programa y suministro del kit de innovación. Se legalizaron los Otrosi (prorroga y adición).
Convenio especial de cooperación 688-2020 con Confecámaras: Para el beneficio Colinnova se realizó la contratación de Alianzas para la ejecución del proyecto en innovación colaborativa y desarrollo del prototipo funcional, seleccionado en cada uno de los departamentos vinculados al Programa, a la fecha efectivamente 9 Alianzas contratadas. Elaboración y presentación a Minciencias del Alcance al primer informe de ejecución técnica. Realización del tercer comité técnico con las Cámaras de Comercio pertenecientes al Programa. Donde se trataron temas de avances del programa en cada región. Presentación del alcance y evidencias al primer informe de avance de ejecución técnica a Minciencias. Preparación y desarrollo de Comités técnicos regionales con la participación de las Cámaras de Comercio participantes en el Programa. Preparación, selección y presentación de información para dar respuesta a requerimientos de Minciencias sobre las empresas participantes del Programa, Programa Alianzas para la Innovación Casos de éxito entre otros. Contratación de 14 Alianzas a nivel nacional para la ejecución de los proyectos en innovación colaborativa seleccionados en los paneles de evaluación. Acompañamiento y seguimiento a los 15 Convenios regionales celebrados con las Cámaras de Comercio participantes del programa y a la ejecución de los proyectos en innovación colaborativa que se están desarrollando en cada una de las regiones. 
Convenio especial de cooperación 864-2020 con Cámara de Comercio de Pasto: Se realizó la legalización del contrato con la corporación minuto de dios para el beneficio sistemas de innovación empresarial, y se realizaron los 2 primeros workshops del programa.
Convenio especial de cooperación 795-2019 con Cámara de Comercio de Villavicencio: Para el beneficio de sistemas de innovación empresarial se realizó la contratación de la entidad asesora Genie Latam SAS para el programa de sistemas de innovación empresarial, se hizo seguimiento a los resultados de la primera encuesta y análisis de las primeras 2 fases del proceso, además se gestionó el video de 30 segundos para motivar a las empresas participantes en tercera fase del programa de la construcción de los prototipos de innovación, se anuncia la premiación a 3 empresas, se realizó la presentación de resultados y coordinación de evento de cierre, Seguimiento a las 10 empresas para que diligencien el tercer componente de la Bitácora de Inversiones de InverACTI y para identificar alianzas y conexiones de valor entre las empresas participantes y compromisos con el programa. Se solicita la propuesta de ciclo de conferencia de creatividad e innovación. 
Convenios Especiales de Cooperación con las Cámaras de Comercio de Buenaventura (281-2021) , Tumaco (229-2021) e Ibagué (239-2021): Se legalizaron los convenios especiales de cooperación, se desarrolló el primer comité técnico de los convenios y se aprobaron los planes operativos correspondientes. 
Convenio Especial de Cooperación 419-2021 con ACOPI: Se evidencia el listado de las 1365 organizaciones firmantes de pactos por la innovación. Implementación del portafolio de beneficios de la estrategia Pactos por la Innovación: con el objetivo de implementar la estrategia en las diferentes regiones del país para generar capacidades en gestión de la innovación en las empresas, se vincula a las organizaciones con la realización del autodiagnóstico y desarrolla un portafolio de beneficios en conjunto con aliados.</t>
  </si>
  <si>
    <t>Sin novedad de acuerdo con el reporte enviado por el área. Se presentan acciones en desarrollo encamindas al cumplimiento de la meta. El avance con relación a la meta de 2021 se encuentra al 91%. No se presentan observaciones o recomendaciones.</t>
  </si>
  <si>
    <t>En cuanto a resultados, de acuerdo con el informe que realiza la SIC en su página oficial, se reporta que para lo corrido del año 2021 (enero a septiembre) se han radicado un total de 241 solicitudes de patente ante dicha Entidad. Se resalta que, los departamentos que realizan mayor solicitud de patentes son Bogotá D.C: 100 solicitudes de patente, Antioquia: 39 solicitudes, Valle del Cauca: 30 solicitudes quienes representan el 70% de las solicitudes recibidas en 2021. En el balance general del cuatrienio, se registran entre 2019 y lo corrido de 2021 un total de 1032 solicitudes de patentes de 2100 programadas. esto representa un 49% de cumplimiento de la meta (Faltan 1068).</t>
  </si>
  <si>
    <t>Para garantizar el cumplimiento de la meta de cuatrienio, desde el ministerio se tiene programado el desarrollo de las siguientes estrategias:
Para 2021:
• Convocatoria nacional 857 de 2020 para el apoyo a la presentación de patentes vía nacional y vía PCT y apoyo a la gestión de la propiedad intelectual. La convocatoria tenía como meta apoyar la solicitud nacional y vía PCT de 186 invenciones. Para lo que resta de 2021 se espera la radicación de 34 invenciones.
• Convocatoria nacional para fomentar la protección por patente y su uso comercial de adelantos tecnológicos en I+D+i que promuevan la potenciación económica del sector empresarial (Convenio 755 de 2020 Créame-Tecnnova). La convocatoria tiene como meta apoyar la solicitud nacional de 100 invenciones. Para lo que resta de 2021 se espera la radicación de 72 invenciones.
Para 2022:
• Convenio 417 – 2021, suscrito con la Corporación Tecnnova Universidad Empresa Estado UEE, en representación de la Joinn Red Colombiana de OTRI. Se espera que se identifiquen 137 nuevas solicitudes a junio 2022.
• Adicion al Convenio 417 – 2021, suscrito con la Corporación Tecnnova UEE. Se espera que se identifiquen 311 nuevas solicitudes a junio 2022.
• Diseño y puesta en marcha de un nuevo instrumento de apoyo a la solicitud nacional de patentes. Se asignarán recursos PGN 2022 por valor de $8 mil millones con lo que se espera cubrir 514 nuevas solicitudes de patentes.</t>
  </si>
  <si>
    <t>El avance en la formulación de políticas de CTeI se calcula teniendo en cuenta el total acumulado de actividades realizadas sobre el total de actividades planeadas para la vigencia. Teniendo en cuenta que el Viceministerio de Talento y Apropiación Social del Conocimiento recibió la instrucción de priorizar y liderar la formulación de la política Conpes de CTeI, es importante resaltar que el avance reportado en este indicador corresponde a las actividades planeadas para esta política.
Durante el tercer trimestre del año 2021, se desarrollaron las siguientes actividades con respecto a la formulación del CONPES de CTeI 2021:
En julio, se llevaron a cabo las mesas de trabajo entre el DNP y Minciencias para finalizar la revisión y el consenso alrededor del segundo borrador de la política. Como resultado, se obtuvo la versión final del borrador No. 2 de la política, la cual se utilizó como insumo para las sesiones de concertación del PAS con las 16 entidades del estado involucradas, así como para la socialización del documento con actores del SNCTI.
Entre agosto y septiembre, se realizaron las mesas de concertación del PAS entre las entidades involucradas. Se realizaron 16 sesiones con las siguientes entidades: Ministerio de Comercio, Industria y Turismo, Ministerio de Educación, Ministerio de Trabajo, Ministerio de TIC, Ministerio de Interior, Ministerio de Cultura, Ministerio de Agricultura, Departamento Administrativo de la Función Pública, Ministerio de Hacienda, Ministerio de Ambiente, Ministerio de Energía, Departamento Administrativo Nacional de Estadística – DANE, Ministerio de Relaciones Exteriores, Ministerio de Salud, Departamento para la Prosperidad Social, Ministerio de Vivienda.
Paralelo al desarrollo de las mesas de concertación del PAS, se realizaron las sesiones de socialización del segundo borrador de la política con los actores del SNCTI. Se realizaron siete sesiones con los siguientes grupos de valor: Industria y Líderes Gremiales, CODECTI Rectores Universidades, Misión Internacional de Sabios, Colegio de Academias, Diáspora Científica, Institutos públicos y centros de ciencia.
Se espera que para las primeras semanas del mes de octubre DNP remita a Minciencias el borrador ajustado y la propuesta del Plan de Acción y Seguimiento resultado de todas las sesiones de concertación con ministerios y departamentos administrativos.</t>
  </si>
  <si>
    <t>Este indicador alcanzará un 100% de la meta propuesta a finales de 2021. Como soporte de las acciones programadas se presentará en sesiones de PreConpes y Conpes para su aprobación final.</t>
  </si>
  <si>
    <t>Con corte 30 de septiembre de 2021 el seguimiento al indicador del Objetivo Estratégico “Fomentar un Minciencias Integro, Efectivo e Innovador (IE+i) evidencia un avance del 85,11% frente a una meta esperada del 85,54%, resultado que permite un cumplimiento del 99% frente a la meta planificada para el trimestre. El avance de cada uno de los componentes del índice muestra el siguiente comportamiento:
El Componente de Transparencia que aporta el eje de Integridad evidencia un 97,33 % de cumplimiento, resultado que se obtiene con la implementación y mantenimiento de 328 requisitos de los 337 planificados en el “Documento Metodológico del Índice de Transparencia Nacional para Entidades Públicas”, diseñado por el Capítulo de Transparencia Internacional, con el apoyo de la Unión Europea. Durante el trimestre se da cumplimiento a los siguientes requisitos a cargo de la Dirección Administrativa y Financiera- Proceso de Gestión Documental y la Secretaría General - Atención al Ciudadano:
1. Gestión documental y Archivo: Evidencia de la aprobación de las tablas de retención documental vigentes.
2. Respuesta a solicitudes de la ciudadanía a través de derecho de petición: Posibilidad de recibir retroalimentación y seguimiento por parte del peticionario (encuesta de satisfacción para repuesta a PQRS)
Frente a los requisitos pendientes de implementar se registra el siguiente estado:
Requisitos con cumplimiento parcial: se tienen 3 requisitos con cumplimiento parcial a cargo de las siguientes áreas: Dirección Administrativa y Financiera- Proceso de Gestión Documental; Secretaría General - Atención al Ciudadano. Estos requisitos se relacionan a continuación:
1. Cuadro de Clasificación Documental - CCD vigente publicado en la sección de transparencia de la página web de la Entidad
2. Tablas de Retención Documental - TRD vigentes publicadas en la sección de transparencia de la página web de la Entidad
3. Chat: Canales y/o espacios de acceso que se encuentran habilitados para la realización de trámites y/o servicios.
Frente al cumplimiento parcial de estos requisitos se precisa que, dada la fusión de Colciencias en el hoy Ministerio de Ciencia, tecnología e Innovación, se requiere actualizar y adoptar las tablas de retención documental de acuerdo con la nueva estructura funcional y de procesos del Ministerio, teniendo en cuenta lo definido en la Ley 1951 de 2019 y Decreto 2226 de 2019, actividad que se viene realizando bajo el liderazgo de Dirección Administrativa y Financiera- Proceso de Gestión Documental.
El Componente de Modernidad que aporta el eje de Innovación, logra un cumplimiento del 80% frente a una meta esperada del 78%, resultado que se obtiene con el cumplimiento de 139 de los 174 requisitos aplicables para el segundo trimestre.
Para el cierre de trimestre se encuentra 18 requisitos no cumplidos y 17 con cumplimiento parcial resultado que evidencia la reducción de los requisitos pendientes de implementar con el avance en la implementación de tres de los criterios pendientes.
Frente a los avances significativos del periodo se tienen los siguientes, reportados por la Oficina de Tecnología y Sistemas e Información:
* La Entidad ha implementado el protocolo IPv6 en su infraestructura tecnológica.
* Se cuenta con un esquema de soporte y mantenimiento de los sistemas de información definido e implementado, y se actualiza mediante un proceso de mejora continua.
* El Ministerio ha implementado un plan de aseguramiento de calidad para el ciclo de vida de los sistemas de información.
* El catálogo de servicios tecnológicos se encuentra documentado y actualizado. 
* Utilización de una herramienta para el servicio de búsqueda avanzada de información IFindIT®, el cual, a través del uso de inteligencia artificial, redes neuronales (machine learning) y procesamiento de LENGUAJE NATURAL permite entregar resultados de búsqueda relevantes, precisos y ajustados a necesidades específicas. 
* Libre o código abierto, de acuerdo con los lineamientos definidos por MinTIC en la política de gobierno digital.
* La Entidad utiliza Acuerdos Marco de Precios para la adquisición de bienes y servicios de TI para la optimización de las compras de TI.
Dificultades en el logro de los resultados planificados
* Por disminución del presupuesto asignado a la Oficina de Tecnologías y Sistemas de Información, fue necesario reevaluar el alcance de varios proyectos priorizados para la vigencia.
* Alta carga operativa y reprocesos asociados a la revisión de soportes para el proceso de contratación desde Gestión Contractual, con tiempos promedios de uno a dos meses para la suscrición de los contratos.
* Falta de recurso humano y tiempo para ejecutar todas las actividades que se tiene identificadas para la implementación de los requisitos asociados a gobierno digital.
El Componente de reducción de tiempos, requisitos o documentos en procedimientos seleccionados que aporta al eje de efectividad, muestra un del 64,5% resultado que permite cumplir con la meta planificada del 86%. lo cual representa un cumplimiento del 86%, aspecto que denota una alerta para la obtención de los resultados planificados.
* Las actividades que presentan rezago en su implementación son las siguientes:
* Mejora en la Elaboración de actos administrativos
* Mejora en los Procedimientos Oferta Institucional a fin de evitar reprocesos y demoras en el desarrollo de las actividades relacionadas con la ejecución de los mecanismos.
* Mejora Procedimientos Contratación derivadas con el fin de evitar reprocesos y demoras en la disponibilidad, seguimiento y control de la información
* Conocimiento de los trámites y servicios del ministerio
* Mejora en la información que permita focalizar los procesos de reconocimiento / acreditación y fortalecimiento de actores del SNCTI
* Mejora en el Flujo de información y componente de analítica Institucional
* Documentación Operación Estadística de Grupos de Investigación e Investigadores.
* Diseño flujo de información y componente de analítica Institucional para proyectos de CTeI financiados con recursos de SGR
* Construcción documentación para Laboratorio de Innovación Institucional – MincienciasLAB
* Mejora Manual de Contratación A206M01, Guía para la supervisión e interventoría de contratos y convenios         A206M01G01 y Procedimiento de Contratación directa de prestación de servicios profesionales y apoyo a la gestión A206PR05.
* Documentación lineamientos para Comisiones nacionales y al exterior
* Mejora en la Gestión de Cuentas
* Mejora en el procedimiento de Contratación directa de prestación de servicios profesionales y apoyo a la gestión A206PR05
* Diseño del Procedimiento de Arquitectura
Dada la necesidad de lograr el cumplimiento de las acciones propuestas, durante el cuarto trimestre se intensificarán los acompañamientos y el fomento a la toma de conciencias sobre las mejoras de automatización y analítica de datos planificadas, con el fin de gestionar que se ejecuten días acciones de mejora planificadas para promover una toma oportuna de decisiones.
En relación con el Componente de estandarización de trámites y servicios para la transformación digital hacia un Estado Abierto que aporta al eje de efectividad e innovación se obtiene un avance 78,6%, resultado que permite cumplir con la meta planificada del 75%. Este cumplimiento se obtiene gracias a que durante el III trimestre se mantiene y logran avances en:
Los módulos correspondientes a la plataforma SIGP, continúan en ambiente de pruebas hasta octubre de 2021, permitiendo a las áreas técnicas la revisión del cumplimiento de los requerimientos de la herramienta con respecto a la transaccionalidad de lo solicitado. Los avances porcentuales se mantienen en 90% 90% y 40%.
* El Trámite de Indexación de revistas científicas colombianas especializadas – Publindex, avanzó en la implementación gráfica de interfaz y desarrollo de los servicios y objetos de acceso a datos para la revisión de artículos, con el fin de generar las actualizaciones de los artículos cargados en la herramienta, avance porcentual del 65%.</t>
  </si>
  <si>
    <t>De acuerdo con el análisis, no se requiere tomar acciones de mejora frente al comportamiento del indicador, puesto que, para el periodo evaluado, se alcanza un resultado satisfactorio frente a la meta establecida.
Se recomienda mantener el seguimiento a los requisitos pendientes de cumplir, a fin de asegurar que el indicador cumpla con la meta propuesta para la vigencia 2021, aumentando la capacidad de la entidad para lograr el desempeño esperado.</t>
  </si>
  <si>
    <t>Viceministerio de Talento y Apropiación Social, Oficina Asesora de Planeación e Innovación institucional -OAPII</t>
  </si>
  <si>
    <t>Se ajusta el valor del avance a 2do semestre de 2021 para el indicador "Política de CTeI aprobada e implementada" en el archivo de seguimiento del PEI a 3er trimestre.</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</si>
  <si>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</si>
  <si>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20 de agosto de 2021</t>
  </si>
  <si>
    <t>Oficina Asesora de Planeación e Innovación institucional</t>
  </si>
  <si>
    <r>
      <t xml:space="preserve">MINISTERIO DE CIENCIA, TECNOLOGÍA E INNOVACIÓN
PLAN ESTRATÉGICO INSTITUCIONAL 2019-2022
</t>
    </r>
    <r>
      <rPr>
        <b/>
        <sz val="22"/>
        <color theme="1"/>
        <rFont val="Arial"/>
        <family val="2"/>
      </rPr>
      <t>Seguimiento con corte a 30/09/2021</t>
    </r>
  </si>
  <si>
    <t>Despacho del Ministro</t>
  </si>
  <si>
    <t>V1: 0,9 %
V2: 1,30%</t>
  </si>
  <si>
    <t>V1: 1%
V2: 1,50%</t>
  </si>
  <si>
    <t xml:space="preserve">OBSERVACIONES OFICINA DE CONTROL INTERNO
 A 30/09/2021
</t>
  </si>
  <si>
    <t>AVANCE 2021 (III TRIM)</t>
  </si>
  <si>
    <t>Se logró avanzar en la meta programada en un 35% para el tercer trimestre, de acuerdo a lo programado se menciona que se alcanza a cumplir con la meta anual</t>
  </si>
  <si>
    <r>
      <t xml:space="preserve">No se tienen avances para este trimestre, sin embargo se han adelantado actividades: el 02 de agosto se realizó una jornada virtual de aclaraciones con las Universidades invitadas. El cierre de la invitación fue el 30 de agosto 2021. Se presentaron 3 propuestas para la creación de las Unidades de Apropiación Social del Conocimiento. Las Universidades son la del Quindío, Tecnológica de Pereira y EAFITI. Con las 3 Universidades se realizaron jornadas de trabajo durante el mes de septiembre como parte del ajuste de la propuesta. El proceso se encuentra en trámite de contratación con Avanciencia. 
</t>
    </r>
    <r>
      <rPr>
        <sz val="12"/>
        <color rgb="FFFF0000"/>
        <rFont val="Segoe UI"/>
        <family val="2"/>
      </rPr>
      <t>No hay claridad si se alcanzará unicamente 3 unidades de apropación considerando que solo tres universidades que presentaron propuestas y la meta anual es de 5</t>
    </r>
    <r>
      <rPr>
        <sz val="12"/>
        <color theme="1"/>
        <rFont val="Segoe UI"/>
        <family val="2"/>
      </rPr>
      <t>.</t>
    </r>
  </si>
  <si>
    <r>
      <t>Se evidenció que en el seguimiento realizado por la OAPII se analizaron los factores externos que han incidido en el cumplimiento de la meta para este indicador, concluyendo que</t>
    </r>
    <r>
      <rPr>
        <i/>
        <sz val="12"/>
        <color theme="1"/>
        <rFont val="Calibri"/>
        <family val="2"/>
        <scheme val="minor"/>
      </rPr>
      <t xml:space="preserve"> "el ministerio aclaró que en la proyecciones la meta del 1,5 no se alcanzará especialmente por la afectación e impacto derivado producto de la Pandemia tanto en el sector social como en el sector productivo."
</t>
    </r>
    <r>
      <rPr>
        <sz val="12"/>
        <color theme="1"/>
        <rFont val="Calibri"/>
        <family val="2"/>
        <scheme val="minor"/>
      </rPr>
      <t xml:space="preserve">Adicionalmente mencionan las estrategias generales que desde la entidad se vienen adelantando para cumplir las propuestas de metas para estos indicadores:
• Asignación del cupo de beneficios tributarios a $1,9 billones en 2021 (meta en PND 1,5 billones) y de $2 billones para el 2022 con previa aprobación del Consejo Nacional de Beneficios Tributarios.
• Activación Crédito Bancoldex – Minciencias.
• Fortalecimiento de las estrategias para la presentación de nuevas solicitudes de patentes.
• Inclusión de nuevas fuentes de inversión en ACTI (beneficios tributarios, inversión realizada por las empresas que participan por beneficio tributario).
• Fortalecimiento metodológico de la medición de ACTI con el OCyT.
Estas acciones van en la directriz que permite fortalecer la inversión nacional en ACTI.
</t>
    </r>
    <r>
      <rPr>
        <sz val="12"/>
        <color rgb="FFFF0000"/>
        <rFont val="Calibri"/>
        <family val="2"/>
        <scheme val="minor"/>
      </rPr>
      <t>No hay claridad si la meta anual se va a cumplir, dado que se indica que la proyección en el cuatrenio no se va a alcanzar pero se estan adelantando actividades para lograr el cumplimiento de la meta.</t>
    </r>
  </si>
  <si>
    <t>Si bien es cierto se evidencia un avance del 23,80% de la meta programada, de acuerdo a lo mencionado por la OAPII se tienen proyectadas actividades a traves de convocatorias que permitiran su cumplimiento en el IV trimestre del año 2021, que se mencionan a continuación:
Doctorado Nacional - Profesores (Conv. 909). Banco definitivo elegibles: 1476. Resultados definitivos financiables en trámite. Se espera apoyar 234.
Doctorado Exterior Banco Convocatoria 885-2020 - Vigencia Futura 2021. Se espera apoyar 134 beneficiarios. Banco preliminar de elegibles: 17/11/2021 y Resultados definitivos 04/12/2021
Convocatoria Regalías (Conv. 15). Se espera publicar resultados definitivos el 14 de octubre. Se espera apoyar 191 beneficiarios.
• Doctorado Exterior Convocatoria 906 (en evaluación) - Vigencia Futura 2021. Se espera apoyar 126 docotrados. Se publicará el banco de financiables el 24 de noviembre de 2021.
• Beneficiarios entidades aliadas. Se envió un oficio al ministerio de Educación/ICETEX donde se solicita apoyo para identificar becas de doctorado en entidades financiadas con recursos públicos de 2021. Así mismo, el ministerio está revisando los proyectos de I+D+i apoyados por el ministerio para identificar apoyo a formación de doctorado. A través de este ejercicio se espera identificar 16 beneficiarios.
• Convocatoria de la Asignación para la CTeI del SGR para la conformación de un listado para la formación e inserción de capital humano de alto nivel para las regiones para el bienio 2021-2022). Durante el mes de octubre, se publicó el Banco Definitivo de Elegibles de la Convocatoria 909 de 2021 de Doctorado Nacional para profesores de IES. Como resultado, 1472 candidatos fueron definidos como elegibles para recibir financiación en el marco de la convocatoria. A través de este instrumento, se financiarán 234 créditos educativos para doctorado en el país. Así mismo, se publicó el listado definitivo de proyectos elegibles en el marco de la Convocatoria 15 del FCTeI del SGR, a través del cual se financiarán 191 créditos para doctorado, beneficiarios que deberán ser seleccionados por las universidades durante el primer semestre de 2022.
SIN OBSERVACIONES</t>
  </si>
  <si>
    <t>Se reportará con corte al cuarto trimestre.
SIN OBSERVACIONES</t>
  </si>
  <si>
    <t>62.01%</t>
  </si>
  <si>
    <t>60.04%</t>
  </si>
  <si>
    <t>13.33%</t>
  </si>
  <si>
    <t>31.75%</t>
  </si>
  <si>
    <t>De acuerdo con los comentarios realizados en el seguimiento realizado por la OAPII se evidencia que se están adelantando actividades y de acuerdo a lo proyectado para el cuarto trimestre se cumpliría la meta con un total de 31 proyectos.
SIN OBSERVACIONES</t>
  </si>
  <si>
    <t>0.65%</t>
  </si>
  <si>
    <t>Se  genero un resultado superior a la meta programada para el 2021, se cierra el indicador con el cumplimiento del 100%.</t>
  </si>
  <si>
    <t>Se cierra el indicador con el cumplimiento del 100%</t>
  </si>
  <si>
    <r>
      <t xml:space="preserve">"Se evidenció que en el seguimiento realizado por la OAPII se analizaron los factores externos que han incidido en el cumplimiento de la meta para este indicador, concluyendo que ""el ministerio aclaró que en la proyecciones la meta del 1,5 no se alcanzará especialmente por la afectación e impacto derivado producto de la Pandemia tanto en el sector social como en el sector productivo.""
Adicionalmente mencionan las estrategias generales que desde la entidad se vienen adelantando para cumplir las propuestas de metas para estos indicadores:
• Asignación del cupo de beneficios tributarios a $1,9 billones en 2021 (meta en PND 1,5 billones) y de $2 billones para el 2022 con previa aprobación del Consejo Nacional de Beneficios Tributarios.
• Activación Crédito Bancoldex – Minciencias.
• Fortalecimiento de las estrategias para la presentación de nuevas solicitudes de patentes.
• Inclusión de nuevas fuentes de inversión en ACTI (beneficios tributarios, inversión realizada por las empresas que participan por beneficio tributario).
• Fortalecimiento metodológico de la medición de ACTI con el OCyT.
Estas acciones van en la directriz que permite fortalecer la inversión nacional en ACTI.
</t>
    </r>
    <r>
      <rPr>
        <sz val="12"/>
        <color rgb="FFFF0000"/>
        <rFont val="Segoe UI"/>
      </rPr>
      <t>No hay claridad si la meta anual se va a cumplir, dado que se indica que la proyección en el cuatrenio no se va a alcanzar pero se estan adelantando actividades para lograr el cumplimiento de la meta.</t>
    </r>
    <r>
      <rPr>
        <sz val="12"/>
        <color theme="1"/>
        <rFont val="Segoe UI"/>
        <family val="2"/>
      </rPr>
      <t xml:space="preserve">
</t>
    </r>
  </si>
  <si>
    <t>Se tiene programado cumplir con un total de 16 acuerdos al cuarto trimestre de 2021  y la meta corresponde a 21, por cuanto se debe realizar un analisis con las causas que generaron el incumplimiento de las metas programadas e identificar oprtunidades de mejora.</t>
  </si>
  <si>
    <t>De acuerdo con el seguimiento realizado por la OPAII, para garantizar el cumplimiento de la meta de cuatrienio, desde el ministerio se tiene programado el desarrollo de las siguientes estrategias:
Para 2021:
• Convocatoria nacional 857 de 2020 para el apoyo a la presentación de patentes vía nacional y vía PCT y apoyo a la gestión de la propiedad intelectual. La convocatoria tenía como meta apoyar la solicitud nacional y vía PCT de 186 invenciones. Para lo que resta de 2021 se espera la radicación de 34 invenciones.
• Convocatoria nacional para fomentar la protección por patente y su uso comercial de adelantos tecnológicos en I+D+i que promuevan la potenciación económica del sector empresarial (Convenio 755 de 2020 Créame-Tecnnova). La convocatoria tiene como meta apoyar la solicitud nacional de 100 invenciones. Para lo que resta de 2021 se espera la radicación de 72 invenciones.
Para 2022:
• Convenio 417 – 2021, suscrito con la Corporación Tecnnova Universidad Empresa Estado UEE, en representación de la Joinn Red Colombiana de OTRI. Se espera que se identifiquen 137 nuevas solicitudes a junio 2022.
• Adicion al Convenio 417 – 2021, suscrito con la Corporación Tecnnova UEE. Se espera que se identifiquen 311 nuevas solicitudes a junio 2022.
• Diseño y puesta en marcha de un nuevo instrumento de apoyo a la solicitud nacional de patentes. Se asignarán recursos PGN 2022 por valor de $8 mil millones con lo que se espera cubrir 514 nuevas solicitudes de patentes.</t>
  </si>
  <si>
    <t>No se ha reportado novedad frente al avance de este indicador, se presenta información del convenio a través del cual se efectuarán las conceptualizaciones y diseños de los centros regionales, y se esperan resultados en el 4to trimestre, sin embargo se mencionan solo tres depeartamentos en donde se harán los centros y la meta es de cinco centros, no hay claridad si con  las acciones que se estan implementando se puede lograr alcanzar lo programado para el 2021.</t>
  </si>
  <si>
    <t>Se tiene programado publicar banco preliminar el 21 de octubre y publicar los resultados finales de la segunda fase el el 08 de noviembre. Se recibieron un total de 25 propuestas. 
Sin observaciones</t>
  </si>
  <si>
    <t>Se adelantaron actividades por parte del area tecnica, sin embargo dentro de los comentarios no se logra identificar cuales son las estrategias que se van a adelantar para lograr alcanzar la meta programada o si es posible cumplirla.</t>
  </si>
  <si>
    <t>111 107</t>
  </si>
  <si>
    <t>En el reporte realizado en GINA se relaciona un cumplimiento para el tercer trimestre de 107 diferente al reportado en el seguimiento realizado por la OAPII que menciona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</si>
</sst>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_-&quot;$&quot;* #,##0_-;\-&quot;$&quot;* #,##0_-;_-&quot;$&quot;* &quot;-&quot;????_-;_-@_-"/>
    <numFmt numFmtId="166" formatCode="&quot;$&quot;#,##0.00"/>
    <numFmt numFmtId="167" formatCode="0.0%"/>
    <numFmt numFmtId="168" formatCode="0.000%"/>
    <numFmt numFmtId="169" formatCode="0.0"/>
    <numFmt numFmtId="170" formatCode="_-* #,##0.0_-;\-* #,##0.0_-;_-* &quot;-&quot;??_-;_-@_-"/>
    <numFmt numFmtId="171" formatCode="[$-240A]d&quot; de &quot;mmmm&quot; de &quot;yyyy;@"/>
    <numFmt numFmtId="172" formatCode="#,##0_ ;\-#,##0\ "/>
  </numFmts>
  <fonts count="62"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Segoe UI"/>
      <family val="2"/>
    </font>
    <font>
      <b/>
      <sz val="14"/>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sz val="12"/>
      <color rgb="FFFF0000"/>
      <name val="Segoe UI"/>
      <family val="2"/>
    </font>
    <font>
      <u/>
      <sz val="11"/>
      <color theme="10"/>
      <name val="Calibri"/>
      <family val="2"/>
      <scheme val="minor"/>
    </font>
    <font>
      <u/>
      <sz val="11"/>
      <color theme="11"/>
      <name val="Calibri"/>
      <family val="2"/>
      <scheme val="minor"/>
    </font>
    <font>
      <sz val="11"/>
      <color theme="1"/>
      <name val="Segoe UI"/>
      <family val="2"/>
    </font>
    <font>
      <b/>
      <sz val="14"/>
      <color theme="1"/>
      <name val="Arial Narrow"/>
      <family val="2"/>
    </font>
    <font>
      <sz val="12"/>
      <name val="Arial Narrow"/>
      <family val="2"/>
    </font>
    <font>
      <sz val="11"/>
      <name val="Arial Narrow"/>
      <family val="2"/>
    </font>
    <font>
      <sz val="11"/>
      <color theme="1"/>
      <name val="Arial Narrow"/>
      <family val="2"/>
    </font>
    <font>
      <b/>
      <sz val="16"/>
      <name val="Arial"/>
      <family val="2"/>
    </font>
    <font>
      <b/>
      <sz val="14"/>
      <color indexed="9"/>
      <name val="Arial"/>
      <family val="2"/>
    </font>
    <font>
      <b/>
      <sz val="12"/>
      <color indexed="9"/>
      <name val="Arial"/>
      <family val="2"/>
    </font>
    <font>
      <sz val="10"/>
      <color theme="1"/>
      <name val="Segoe UI"/>
      <family val="2"/>
    </font>
    <font>
      <sz val="12"/>
      <color theme="1"/>
      <name val="Segoe UI"/>
    </font>
    <font>
      <sz val="11"/>
      <color theme="9" tint="-0.249977111117893"/>
      <name val="Segoe UI"/>
    </font>
    <font>
      <sz val="12"/>
      <color theme="9" tint="-0.249977111117893"/>
      <name val="Segoe UI"/>
    </font>
    <font>
      <sz val="10"/>
      <color theme="1"/>
      <name val="Arial Narrow"/>
      <family val="2"/>
    </font>
    <font>
      <sz val="10"/>
      <name val="Arial Narrow"/>
      <family val="2"/>
    </font>
    <font>
      <sz val="14"/>
      <name val="Arial Narrow"/>
      <family val="2"/>
    </font>
    <font>
      <b/>
      <sz val="14"/>
      <color theme="0"/>
      <name val="Arial Narrow"/>
      <family val="2"/>
    </font>
    <font>
      <b/>
      <sz val="11"/>
      <color theme="0"/>
      <name val="Arial Narrow"/>
      <family val="2"/>
    </font>
    <font>
      <b/>
      <sz val="10"/>
      <color theme="1"/>
      <name val="Arial Narrow"/>
      <family val="2"/>
    </font>
    <font>
      <b/>
      <sz val="9"/>
      <color indexed="81"/>
      <name val="Tahoma"/>
      <family val="2"/>
    </font>
    <font>
      <b/>
      <sz val="12"/>
      <color theme="9" tint="-0.249977111117893"/>
      <name val="Segoe UI"/>
      <family val="2"/>
    </font>
    <font>
      <b/>
      <sz val="11"/>
      <color theme="1"/>
      <name val="Segoe UI"/>
      <family val="2"/>
    </font>
    <font>
      <b/>
      <sz val="11"/>
      <color theme="9" tint="-0.249977111117893"/>
      <name val="Segoe UI"/>
      <family val="2"/>
    </font>
    <font>
      <sz val="12"/>
      <color theme="9" tint="-0.249977111117893"/>
      <name val="Segoe UI"/>
      <family val="2"/>
    </font>
    <font>
      <sz val="12"/>
      <color theme="1"/>
      <name val="Calibri"/>
      <family val="2"/>
      <scheme val="minor"/>
    </font>
    <font>
      <b/>
      <sz val="16"/>
      <color theme="1"/>
      <name val="Arial"/>
      <family val="2"/>
    </font>
    <font>
      <b/>
      <sz val="22"/>
      <color theme="1"/>
      <name val="Arial"/>
      <family val="2"/>
    </font>
    <font>
      <sz val="12"/>
      <color theme="1"/>
      <name val="Arial Narrow"/>
      <family val="2"/>
    </font>
    <font>
      <sz val="16"/>
      <color theme="0"/>
      <name val="Arial Narrow"/>
      <family val="2"/>
    </font>
    <font>
      <sz val="12"/>
      <color theme="0"/>
      <name val="Arial Narrow"/>
      <family val="2"/>
    </font>
    <font>
      <b/>
      <sz val="11"/>
      <name val="Arial Narrow"/>
      <family val="2"/>
    </font>
    <font>
      <b/>
      <sz val="11"/>
      <name val="Calibri"/>
      <family val="2"/>
      <scheme val="minor"/>
    </font>
    <font>
      <sz val="16"/>
      <color theme="1"/>
      <name val="Calibri"/>
      <family val="2"/>
      <scheme val="minor"/>
    </font>
    <font>
      <sz val="16"/>
      <name val="Arial Narrow"/>
      <family val="2"/>
    </font>
    <font>
      <sz val="16"/>
      <color rgb="FF3466CC"/>
      <name val="Calibri"/>
      <family val="2"/>
      <scheme val="minor"/>
    </font>
    <font>
      <sz val="14"/>
      <color rgb="FFFF0000"/>
      <name val="Arial Narrow"/>
      <family val="2"/>
    </font>
    <font>
      <sz val="18"/>
      <color theme="0"/>
      <name val="Arial Narrow"/>
      <family val="2"/>
    </font>
    <font>
      <sz val="11"/>
      <color theme="0"/>
      <name val="Arial Narrow"/>
      <family val="2"/>
    </font>
    <font>
      <b/>
      <sz val="16"/>
      <name val="Arial Narrow"/>
      <family val="2"/>
    </font>
    <font>
      <sz val="16"/>
      <color rgb="FF00B050"/>
      <name val="Arial Narrow"/>
      <family val="2"/>
    </font>
    <font>
      <b/>
      <sz val="16"/>
      <color rgb="FF00B050"/>
      <name val="Calibri"/>
      <family val="2"/>
      <scheme val="minor"/>
    </font>
    <font>
      <b/>
      <sz val="14"/>
      <color rgb="FF00B050"/>
      <name val="Calibri"/>
      <family val="2"/>
      <scheme val="minor"/>
    </font>
    <font>
      <sz val="12"/>
      <color rgb="FF00B050"/>
      <name val="Arial Narrow"/>
      <family val="2"/>
    </font>
    <font>
      <b/>
      <sz val="16"/>
      <color rgb="FF3466CC"/>
      <name val="Calibri"/>
      <family val="2"/>
      <scheme val="minor"/>
    </font>
    <font>
      <sz val="14"/>
      <color rgb="FF00B050"/>
      <name val="Arial Narrow"/>
      <family val="2"/>
    </font>
    <font>
      <sz val="12"/>
      <color rgb="FFFF0000"/>
      <name val="Calibri"/>
      <family val="2"/>
      <scheme val="minor"/>
    </font>
    <font>
      <i/>
      <sz val="12"/>
      <color theme="1"/>
      <name val="Calibri"/>
      <family val="2"/>
      <scheme val="minor"/>
    </font>
    <font>
      <sz val="12"/>
      <color rgb="FFFF0000"/>
      <name val="Segoe UI"/>
    </font>
  </fonts>
  <fills count="16">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rgb="FF3772FF"/>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0000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3466CC"/>
        <bgColor indexed="64"/>
      </patternFill>
    </fill>
    <fill>
      <patternFill patternType="solid">
        <fgColor rgb="FFE2ECFD"/>
        <bgColor rgb="FF000000"/>
      </patternFill>
    </fill>
    <fill>
      <patternFill patternType="solid">
        <fgColor theme="9" tint="0.79998168889431442"/>
        <bgColor indexed="64"/>
      </patternFill>
    </fill>
    <fill>
      <patternFill patternType="solid">
        <fgColor rgb="FFFF0000"/>
        <bgColor indexed="64"/>
      </patternFill>
    </fill>
  </fills>
  <borders count="9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right style="hair">
        <color indexed="64"/>
      </right>
      <top/>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hair">
        <color indexed="64"/>
      </left>
      <right style="medium">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auto="1"/>
      </right>
      <top style="medium">
        <color auto="1"/>
      </top>
      <bottom/>
      <diagonal/>
    </border>
    <border>
      <left/>
      <right style="medium">
        <color indexed="64"/>
      </right>
      <top/>
      <bottom/>
      <diagonal/>
    </border>
    <border>
      <left/>
      <right style="medium">
        <color auto="1"/>
      </right>
      <top/>
      <bottom style="medium">
        <color auto="1"/>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theme="0" tint="-0.499984740745262"/>
      </top>
      <bottom/>
      <diagonal/>
    </border>
    <border>
      <left style="hair">
        <color theme="0" tint="-0.34998626667073579"/>
      </left>
      <right style="hair">
        <color theme="0" tint="-0.34998626667073579"/>
      </right>
      <top style="hair">
        <color theme="0" tint="-0.34998626667073579"/>
      </top>
      <bottom/>
      <diagonal/>
    </border>
    <border>
      <left style="thin">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style="hair">
        <color theme="0" tint="-0.34998626667073579"/>
      </left>
      <right style="thin">
        <color indexed="64"/>
      </right>
      <top style="thin">
        <color indexed="64"/>
      </top>
      <bottom style="thin">
        <color indexed="64"/>
      </bottom>
      <diagonal/>
    </border>
    <border>
      <left style="thin">
        <color indexed="64"/>
      </left>
      <right style="hair">
        <color theme="0" tint="-0.34998626667073579"/>
      </right>
      <top style="thin">
        <color indexed="64"/>
      </top>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diagonal/>
    </border>
    <border>
      <left style="thin">
        <color indexed="64"/>
      </left>
      <right style="hair">
        <color theme="0" tint="-0.34998626667073579"/>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bottom/>
      <diagonal/>
    </border>
    <border>
      <left style="thin">
        <color indexed="64"/>
      </left>
      <right style="hair">
        <color theme="0" tint="-0.34998626667073579"/>
      </right>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hair">
        <color theme="0" tint="-0.34998626667073579"/>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34998626667073579"/>
      </left>
      <right style="thin">
        <color indexed="64"/>
      </right>
      <top style="hair">
        <color indexed="64"/>
      </top>
      <bottom style="thin">
        <color indexed="64"/>
      </bottom>
      <diagonal/>
    </border>
    <border>
      <left style="hair">
        <color theme="0" tint="-0.34998626667073579"/>
      </left>
      <right style="hair">
        <color theme="0" tint="-0.34998626667073579"/>
      </right>
      <top style="hair">
        <color indexed="64"/>
      </top>
      <bottom style="thin">
        <color indexed="64"/>
      </bottom>
      <diagonal/>
    </border>
    <border>
      <left style="thin">
        <color indexed="64"/>
      </left>
      <right style="hair">
        <color theme="0" tint="-0.34998626667073579"/>
      </right>
      <top style="hair">
        <color indexed="64"/>
      </top>
      <bottom style="thin">
        <color indexed="64"/>
      </bottom>
      <diagonal/>
    </border>
    <border>
      <left style="hair">
        <color theme="0" tint="-0.34998626667073579"/>
      </left>
      <right style="thin">
        <color indexed="64"/>
      </right>
      <top style="thin">
        <color indexed="64"/>
      </top>
      <bottom style="hair">
        <color indexed="64"/>
      </bottom>
      <diagonal/>
    </border>
    <border>
      <left style="hair">
        <color theme="0" tint="-0.34998626667073579"/>
      </left>
      <right style="hair">
        <color theme="0" tint="-0.34998626667073579"/>
      </right>
      <top style="thin">
        <color indexed="64"/>
      </top>
      <bottom style="hair">
        <color indexed="64"/>
      </bottom>
      <diagonal/>
    </border>
    <border>
      <left style="thin">
        <color indexed="64"/>
      </left>
      <right style="hair">
        <color theme="0" tint="-0.34998626667073579"/>
      </right>
      <top style="thin">
        <color indexed="64"/>
      </top>
      <bottom style="hair">
        <color indexed="64"/>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medium">
        <color indexed="64"/>
      </bottom>
      <diagonal/>
    </border>
  </borders>
  <cellStyleXfs count="94">
    <xf numFmtId="0" fontId="0"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565">
    <xf numFmtId="0" fontId="0" fillId="0" borderId="0" xfId="0"/>
    <xf numFmtId="0" fontId="4" fillId="2" borderId="0" xfId="0" applyFont="1" applyFill="1"/>
    <xf numFmtId="0" fontId="7" fillId="2" borderId="0" xfId="0" applyFont="1" applyFill="1" applyAlignment="1"/>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3" borderId="7" xfId="0" applyFont="1" applyFill="1" applyBorder="1" applyAlignment="1">
      <alignment vertical="center"/>
    </xf>
    <xf numFmtId="164" fontId="4" fillId="2" borderId="0" xfId="0" applyNumberFormat="1" applyFont="1" applyFill="1" applyAlignment="1">
      <alignment wrapText="1"/>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2" borderId="0" xfId="1"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0" borderId="0" xfId="0" applyFont="1" applyFill="1" applyAlignment="1">
      <alignment horizontal="center" vertical="center"/>
    </xf>
    <xf numFmtId="0" fontId="4" fillId="2" borderId="0" xfId="0" applyFont="1" applyFill="1" applyAlignment="1">
      <alignment horizontal="center"/>
    </xf>
    <xf numFmtId="0" fontId="7" fillId="0" borderId="3" xfId="0" applyFont="1" applyFill="1" applyBorder="1" applyAlignment="1">
      <alignment horizontal="center" vertical="center" wrapText="1"/>
    </xf>
    <xf numFmtId="0" fontId="7" fillId="0" borderId="3" xfId="0" quotePrefix="1"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0" borderId="3" xfId="2" applyNumberFormat="1" applyFont="1" applyFill="1" applyBorder="1" applyAlignment="1">
      <alignment horizontal="center" vertical="center" wrapText="1"/>
    </xf>
    <xf numFmtId="0" fontId="4" fillId="0" borderId="3" xfId="0" applyFont="1" applyFill="1" applyBorder="1" applyAlignment="1">
      <alignment horizontal="center" vertical="center"/>
    </xf>
    <xf numFmtId="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20" fontId="7" fillId="0" borderId="3" xfId="0" quotePrefix="1"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xf>
    <xf numFmtId="0" fontId="4" fillId="2" borderId="3" xfId="0" applyFont="1" applyFill="1" applyBorder="1" applyAlignment="1">
      <alignment vertical="center" wrapText="1"/>
    </xf>
    <xf numFmtId="4"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xf>
    <xf numFmtId="0" fontId="4" fillId="2" borderId="7" xfId="0" applyFont="1" applyFill="1" applyBorder="1" applyAlignment="1">
      <alignment vertical="center" wrapText="1"/>
    </xf>
    <xf numFmtId="0" fontId="6" fillId="2" borderId="3" xfId="0" applyFont="1" applyFill="1" applyBorder="1" applyAlignment="1">
      <alignment horizontal="center" vertical="center"/>
    </xf>
    <xf numFmtId="0" fontId="7" fillId="2" borderId="0" xfId="0" applyFont="1" applyFill="1" applyAlignment="1">
      <alignment horizontal="right" vertical="center"/>
    </xf>
    <xf numFmtId="0" fontId="4" fillId="2" borderId="3" xfId="0" applyFont="1" applyFill="1" applyBorder="1" applyAlignment="1">
      <alignment horizontal="center" vertical="center"/>
    </xf>
    <xf numFmtId="0" fontId="7" fillId="0" borderId="0" xfId="0" applyFont="1" applyAlignment="1">
      <alignment horizontal="right" vertical="center"/>
    </xf>
    <xf numFmtId="0" fontId="4" fillId="2" borderId="0" xfId="0" applyFont="1" applyFill="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justify" vertical="center" wrapText="1"/>
    </xf>
    <xf numFmtId="0" fontId="4" fillId="0" borderId="0" xfId="0" applyFont="1" applyAlignment="1">
      <alignment horizontal="right" vertical="center"/>
    </xf>
    <xf numFmtId="0" fontId="4" fillId="0" borderId="18" xfId="0" quotePrefix="1" applyFont="1" applyBorder="1" applyAlignment="1">
      <alignment horizontal="center" vertical="center" wrapText="1"/>
    </xf>
    <xf numFmtId="0" fontId="6" fillId="2" borderId="0" xfId="0" applyFont="1" applyFill="1" applyAlignment="1">
      <alignment horizontal="right" vertical="center"/>
    </xf>
    <xf numFmtId="0" fontId="4" fillId="2" borderId="0" xfId="0" applyFont="1" applyFill="1" applyAlignment="1">
      <alignment horizontal="center" vertical="center" wrapText="1"/>
    </xf>
    <xf numFmtId="0" fontId="4" fillId="2" borderId="0" xfId="0" applyFont="1" applyFill="1" applyAlignment="1">
      <alignment horizontal="justify" vertical="center" wrapText="1"/>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0" fontId="21" fillId="5"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2" borderId="2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6" borderId="18"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0" fontId="22" fillId="5" borderId="19"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32" xfId="0" applyBorder="1" applyAlignment="1">
      <alignment horizontal="justify"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167" fontId="4" fillId="0" borderId="27" xfId="3" quotePrefix="1" applyNumberFormat="1" applyFont="1" applyFill="1" applyBorder="1" applyAlignment="1">
      <alignment horizontal="center" vertical="center" wrapText="1"/>
    </xf>
    <xf numFmtId="167" fontId="4" fillId="0" borderId="39" xfId="3" quotePrefix="1" applyNumberFormat="1" applyFont="1" applyFill="1" applyBorder="1" applyAlignment="1">
      <alignment horizontal="center" vertical="center" wrapText="1"/>
    </xf>
    <xf numFmtId="167" fontId="4" fillId="0" borderId="18" xfId="3" quotePrefix="1" applyNumberFormat="1" applyFont="1" applyFill="1" applyBorder="1" applyAlignment="1">
      <alignment horizontal="center" vertical="center" wrapText="1"/>
    </xf>
    <xf numFmtId="167" fontId="4" fillId="6" borderId="18" xfId="3" quotePrefix="1" applyNumberFormat="1" applyFont="1" applyFill="1" applyBorder="1" applyAlignment="1">
      <alignment horizontal="center" vertical="center" wrapText="1"/>
    </xf>
    <xf numFmtId="167" fontId="4" fillId="6" borderId="30" xfId="3" quotePrefix="1" applyNumberFormat="1" applyFont="1" applyFill="1" applyBorder="1" applyAlignment="1">
      <alignment horizontal="center" vertical="center" wrapText="1"/>
    </xf>
    <xf numFmtId="167" fontId="4" fillId="7" borderId="18" xfId="3" quotePrefix="1" applyNumberFormat="1" applyFont="1" applyFill="1" applyBorder="1" applyAlignment="1">
      <alignment horizontal="center" vertical="center" wrapText="1"/>
    </xf>
    <xf numFmtId="167" fontId="4" fillId="7" borderId="30" xfId="3" quotePrefix="1" applyNumberFormat="1" applyFont="1" applyFill="1" applyBorder="1" applyAlignment="1">
      <alignment horizontal="center" vertical="center" wrapText="1"/>
    </xf>
    <xf numFmtId="9" fontId="4" fillId="0" borderId="26" xfId="3" quotePrefix="1" applyFont="1" applyFill="1" applyBorder="1" applyAlignment="1">
      <alignment horizontal="center" vertical="center" wrapText="1"/>
    </xf>
    <xf numFmtId="9" fontId="4" fillId="0" borderId="28" xfId="3" quotePrefix="1" applyFont="1" applyFill="1" applyBorder="1" applyAlignment="1">
      <alignment horizontal="center" vertical="center" wrapText="1"/>
    </xf>
    <xf numFmtId="4" fontId="4" fillId="0" borderId="21" xfId="0" applyNumberFormat="1" applyFont="1" applyBorder="1" applyAlignment="1">
      <alignment horizontal="center" vertical="center" wrapText="1"/>
    </xf>
    <xf numFmtId="3" fontId="4" fillId="0" borderId="27" xfId="0" applyNumberFormat="1" applyFont="1" applyBorder="1" applyAlignment="1">
      <alignment horizontal="center" vertical="center" wrapText="1"/>
    </xf>
    <xf numFmtId="1" fontId="4" fillId="0" borderId="39" xfId="0" quotePrefix="1"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0" fontId="4" fillId="2" borderId="27" xfId="0" applyFont="1" applyFill="1" applyBorder="1" applyAlignment="1">
      <alignment horizontal="center" vertical="center" wrapText="1"/>
    </xf>
    <xf numFmtId="164" fontId="4" fillId="0" borderId="27" xfId="2" applyNumberFormat="1" applyFont="1" applyFill="1" applyBorder="1" applyAlignment="1">
      <alignment horizontal="center" vertical="center" wrapText="1"/>
    </xf>
    <xf numFmtId="20" fontId="4" fillId="0" borderId="50" xfId="0" quotePrefix="1" applyNumberFormat="1" applyFont="1" applyBorder="1" applyAlignment="1">
      <alignment horizontal="center" vertical="center" wrapText="1"/>
    </xf>
    <xf numFmtId="20" fontId="4" fillId="0" borderId="51" xfId="0" quotePrefix="1" applyNumberFormat="1" applyFont="1" applyBorder="1" applyAlignment="1">
      <alignment horizontal="center" vertical="center" wrapText="1"/>
    </xf>
    <xf numFmtId="20" fontId="4" fillId="0" borderId="6" xfId="0" quotePrefix="1" applyNumberFormat="1" applyFont="1" applyBorder="1" applyAlignment="1">
      <alignment horizontal="center" vertical="center" wrapText="1"/>
    </xf>
    <xf numFmtId="169" fontId="4" fillId="0" borderId="44" xfId="0" quotePrefix="1" applyNumberFormat="1" applyFont="1" applyBorder="1" applyAlignment="1">
      <alignment horizontal="center" vertical="center" wrapText="1"/>
    </xf>
    <xf numFmtId="3" fontId="4" fillId="0" borderId="52" xfId="0" applyNumberFormat="1" applyFont="1" applyBorder="1" applyAlignment="1">
      <alignment horizontal="center" vertical="center" wrapText="1"/>
    </xf>
    <xf numFmtId="0" fontId="4" fillId="0" borderId="27" xfId="0" quotePrefix="1" applyFont="1" applyBorder="1" applyAlignment="1">
      <alignment horizontal="center" vertical="center" wrapText="1"/>
    </xf>
    <xf numFmtId="0" fontId="4" fillId="0" borderId="33" xfId="0" quotePrefix="1" applyFont="1" applyBorder="1" applyAlignment="1">
      <alignment horizontal="center" vertical="center" wrapText="1"/>
    </xf>
    <xf numFmtId="1" fontId="4" fillId="0" borderId="27" xfId="0" applyNumberFormat="1" applyFont="1" applyBorder="1" applyAlignment="1">
      <alignment horizontal="center" vertical="center" wrapText="1"/>
    </xf>
    <xf numFmtId="0" fontId="4" fillId="0" borderId="27" xfId="0" applyFont="1" applyBorder="1" applyAlignment="1">
      <alignment horizontal="center" vertical="center"/>
    </xf>
    <xf numFmtId="0" fontId="6" fillId="2" borderId="0" xfId="0" applyFont="1" applyFill="1" applyBorder="1" applyAlignment="1">
      <alignment horizontal="center" vertical="center" wrapText="1"/>
    </xf>
    <xf numFmtId="166" fontId="4" fillId="2" borderId="24" xfId="0" applyNumberFormat="1" applyFont="1" applyFill="1" applyBorder="1" applyAlignment="1">
      <alignment horizontal="center" vertical="center"/>
    </xf>
    <xf numFmtId="9" fontId="4" fillId="0" borderId="24" xfId="0" applyNumberFormat="1" applyFont="1" applyBorder="1" applyAlignment="1">
      <alignment horizontal="center" vertical="center" wrapText="1"/>
    </xf>
    <xf numFmtId="0" fontId="4" fillId="2" borderId="54" xfId="0" applyFont="1" applyFill="1" applyBorder="1" applyAlignment="1">
      <alignment horizontal="center" vertical="center"/>
    </xf>
    <xf numFmtId="3" fontId="4" fillId="0" borderId="27" xfId="0" applyNumberFormat="1" applyFont="1" applyBorder="1" applyAlignment="1">
      <alignment horizontal="center" vertical="center"/>
    </xf>
    <xf numFmtId="164" fontId="4" fillId="0" borderId="48" xfId="1" applyNumberFormat="1" applyFont="1" applyFill="1" applyBorder="1" applyAlignment="1">
      <alignment horizontal="center" vertical="center" wrapText="1"/>
    </xf>
    <xf numFmtId="164" fontId="4" fillId="0" borderId="41" xfId="1"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9" fontId="4" fillId="0" borderId="27"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166" fontId="4" fillId="2" borderId="58" xfId="0" applyNumberFormat="1" applyFont="1" applyFill="1" applyBorder="1" applyAlignment="1">
      <alignment horizontal="center" vertical="center"/>
    </xf>
    <xf numFmtId="0" fontId="4" fillId="0" borderId="6" xfId="0" applyFont="1" applyBorder="1" applyAlignment="1">
      <alignment horizontal="center" vertical="center" wrapText="1"/>
    </xf>
    <xf numFmtId="9" fontId="4" fillId="0" borderId="58" xfId="0" applyNumberFormat="1" applyFont="1" applyBorder="1" applyAlignment="1">
      <alignment horizontal="center" vertical="center" wrapText="1"/>
    </xf>
    <xf numFmtId="9" fontId="4" fillId="0" borderId="39" xfId="0" applyNumberFormat="1" applyFont="1" applyBorder="1" applyAlignment="1">
      <alignment horizontal="center" vertical="center" wrapText="1"/>
    </xf>
    <xf numFmtId="168" fontId="4" fillId="6" borderId="18" xfId="3" quotePrefix="1" applyNumberFormat="1" applyFont="1" applyFill="1" applyBorder="1" applyAlignment="1">
      <alignment horizontal="center" vertical="center" wrapText="1"/>
    </xf>
    <xf numFmtId="167" fontId="4" fillId="7" borderId="19" xfId="3" quotePrefix="1" applyNumberFormat="1" applyFont="1" applyFill="1" applyBorder="1" applyAlignment="1">
      <alignment horizontal="center" vertical="center" wrapText="1"/>
    </xf>
    <xf numFmtId="167" fontId="4" fillId="7" borderId="43" xfId="3" quotePrefix="1" applyNumberFormat="1" applyFont="1" applyFill="1" applyBorder="1" applyAlignment="1">
      <alignment horizontal="center" vertical="center" wrapText="1"/>
    </xf>
    <xf numFmtId="167" fontId="4" fillId="0" borderId="20" xfId="3" quotePrefix="1" applyNumberFormat="1"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left" vertical="center" wrapText="1"/>
    </xf>
    <xf numFmtId="167" fontId="4" fillId="0" borderId="26" xfId="3" quotePrefix="1" applyNumberFormat="1" applyFont="1" applyFill="1" applyBorder="1" applyAlignment="1">
      <alignment horizontal="center" vertical="center" wrapText="1"/>
    </xf>
    <xf numFmtId="167" fontId="4" fillId="0" borderId="32" xfId="3" quotePrefix="1" applyNumberFormat="1" applyFont="1" applyFill="1" applyBorder="1" applyAlignment="1">
      <alignment horizontal="center" vertical="center" wrapText="1"/>
    </xf>
    <xf numFmtId="168" fontId="4" fillId="6" borderId="30" xfId="3" quotePrefix="1" applyNumberFormat="1" applyFont="1" applyFill="1" applyBorder="1" applyAlignment="1">
      <alignment horizontal="center" vertical="center" wrapText="1"/>
    </xf>
    <xf numFmtId="167" fontId="12" fillId="7" borderId="43" xfId="3" quotePrefix="1" applyNumberFormat="1" applyFont="1" applyFill="1" applyBorder="1" applyAlignment="1">
      <alignment horizontal="center" vertical="center" wrapText="1"/>
    </xf>
    <xf numFmtId="0" fontId="4" fillId="0" borderId="26" xfId="3" quotePrefix="1" applyNumberFormat="1" applyFont="1" applyFill="1" applyBorder="1" applyAlignment="1">
      <alignment horizontal="center" vertical="center" wrapText="1"/>
    </xf>
    <xf numFmtId="0" fontId="4" fillId="0" borderId="20" xfId="3" quotePrefix="1" applyNumberFormat="1" applyFont="1" applyFill="1" applyBorder="1" applyAlignment="1">
      <alignment horizontal="center" vertical="center" wrapText="1"/>
    </xf>
    <xf numFmtId="9" fontId="4" fillId="0" borderId="26" xfId="0" quotePrefix="1" applyNumberFormat="1" applyFont="1" applyBorder="1" applyAlignment="1">
      <alignment horizontal="center" vertical="center" wrapText="1"/>
    </xf>
    <xf numFmtId="0" fontId="4" fillId="8" borderId="28" xfId="3" quotePrefix="1" applyNumberFormat="1" applyFont="1" applyFill="1" applyBorder="1" applyAlignment="1">
      <alignment horizontal="center" vertical="center" wrapText="1"/>
    </xf>
    <xf numFmtId="0" fontId="4" fillId="2" borderId="28" xfId="3" quotePrefix="1" applyNumberFormat="1" applyFont="1" applyFill="1" applyBorder="1" applyAlignment="1">
      <alignment horizontal="center" vertical="center" wrapText="1"/>
    </xf>
    <xf numFmtId="0" fontId="4" fillId="0" borderId="27" xfId="3" applyNumberFormat="1" applyFont="1" applyFill="1" applyBorder="1" applyAlignment="1">
      <alignment horizontal="center" vertical="center" wrapText="1"/>
    </xf>
    <xf numFmtId="0" fontId="4" fillId="0" borderId="39" xfId="3" applyNumberFormat="1" applyFont="1" applyFill="1" applyBorder="1" applyAlignment="1">
      <alignment horizontal="center" vertical="center" wrapText="1"/>
    </xf>
    <xf numFmtId="0" fontId="4" fillId="0" borderId="27" xfId="3" applyNumberFormat="1" applyFont="1" applyBorder="1" applyAlignment="1">
      <alignment horizontal="center" vertical="center"/>
    </xf>
    <xf numFmtId="0" fontId="4" fillId="0" borderId="39" xfId="0" applyNumberFormat="1" applyFont="1" applyBorder="1" applyAlignment="1">
      <alignment horizontal="center" vertical="center"/>
    </xf>
    <xf numFmtId="0" fontId="6" fillId="0" borderId="38" xfId="0" applyFont="1" applyBorder="1" applyAlignment="1">
      <alignment horizontal="center" vertical="center" wrapText="1"/>
    </xf>
    <xf numFmtId="0" fontId="6" fillId="0" borderId="41" xfId="0" applyFont="1" applyBorder="1" applyAlignment="1">
      <alignment horizontal="center" vertical="center" wrapText="1"/>
    </xf>
    <xf numFmtId="166" fontId="4" fillId="2" borderId="0" xfId="0" applyNumberFormat="1" applyFont="1" applyFill="1" applyBorder="1" applyAlignment="1">
      <alignment horizontal="center" vertical="center"/>
    </xf>
    <xf numFmtId="9" fontId="4" fillId="0" borderId="0" xfId="0" applyNumberFormat="1" applyFont="1" applyBorder="1" applyAlignment="1">
      <alignment horizontal="center" vertical="center" wrapText="1"/>
    </xf>
    <xf numFmtId="167" fontId="4" fillId="0" borderId="27" xfId="0" applyNumberFormat="1" applyFont="1" applyBorder="1" applyAlignment="1">
      <alignment horizontal="center" vertical="center" wrapText="1"/>
    </xf>
    <xf numFmtId="167" fontId="4" fillId="0" borderId="39" xfId="0" quotePrefix="1" applyNumberFormat="1" applyFont="1" applyBorder="1" applyAlignment="1">
      <alignment horizontal="center" vertical="center" wrapText="1"/>
    </xf>
    <xf numFmtId="10" fontId="4" fillId="0" borderId="27" xfId="0" applyNumberFormat="1" applyFont="1" applyBorder="1" applyAlignment="1">
      <alignment horizontal="center" vertical="center" wrapText="1"/>
    </xf>
    <xf numFmtId="10" fontId="4" fillId="0" borderId="39" xfId="0" quotePrefix="1" applyNumberFormat="1" applyFont="1" applyBorder="1" applyAlignment="1">
      <alignment horizontal="center" vertical="center" wrapText="1"/>
    </xf>
    <xf numFmtId="0" fontId="4" fillId="0" borderId="27"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6" borderId="18" xfId="3" quotePrefix="1" applyNumberFormat="1" applyFont="1" applyFill="1" applyBorder="1" applyAlignment="1">
      <alignment horizontal="center" vertical="center" wrapText="1"/>
    </xf>
    <xf numFmtId="0" fontId="4" fillId="7" borderId="19" xfId="3" quotePrefix="1" applyNumberFormat="1" applyFont="1" applyFill="1" applyBorder="1" applyAlignment="1">
      <alignment horizontal="center" vertical="center" wrapText="1"/>
    </xf>
    <xf numFmtId="0" fontId="4" fillId="6" borderId="30" xfId="3" quotePrefix="1" applyNumberFormat="1" applyFont="1" applyFill="1" applyBorder="1" applyAlignment="1">
      <alignment horizontal="center" vertical="center" wrapText="1"/>
    </xf>
    <xf numFmtId="0" fontId="4" fillId="7" borderId="43" xfId="3" quotePrefix="1" applyNumberFormat="1" applyFont="1" applyFill="1" applyBorder="1" applyAlignment="1">
      <alignment horizontal="center" vertical="center" wrapText="1"/>
    </xf>
    <xf numFmtId="167" fontId="4" fillId="8" borderId="34" xfId="3" quotePrefix="1" applyNumberFormat="1" applyFont="1" applyFill="1" applyBorder="1" applyAlignment="1">
      <alignment horizontal="center" vertical="center" wrapText="1"/>
    </xf>
    <xf numFmtId="0" fontId="4" fillId="7" borderId="30" xfId="3" quotePrefix="1" applyNumberFormat="1" applyFont="1" applyFill="1" applyBorder="1" applyAlignment="1">
      <alignment horizontal="center" vertical="center" wrapText="1"/>
    </xf>
    <xf numFmtId="0" fontId="4" fillId="7" borderId="18" xfId="3" quotePrefix="1" applyNumberFormat="1" applyFont="1" applyFill="1" applyBorder="1" applyAlignment="1">
      <alignment horizontal="center" vertical="center" wrapText="1"/>
    </xf>
    <xf numFmtId="164" fontId="4" fillId="0" borderId="24" xfId="1" applyNumberFormat="1" applyFont="1" applyFill="1" applyBorder="1" applyAlignment="1">
      <alignment horizontal="center" vertical="center" wrapText="1"/>
    </xf>
    <xf numFmtId="164" fontId="4" fillId="0" borderId="58" xfId="1" applyNumberFormat="1" applyFont="1" applyFill="1" applyBorder="1" applyAlignment="1">
      <alignment horizontal="center" vertical="center" wrapText="1"/>
    </xf>
    <xf numFmtId="164" fontId="4" fillId="0" borderId="51" xfId="1" applyNumberFormat="1" applyFont="1" applyFill="1" applyBorder="1" applyAlignment="1">
      <alignment horizontal="center" vertical="center" wrapText="1"/>
    </xf>
    <xf numFmtId="164" fontId="4" fillId="0" borderId="6" xfId="1" applyNumberFormat="1" applyFont="1" applyFill="1" applyBorder="1" applyAlignment="1">
      <alignment horizontal="center" vertical="center" wrapText="1"/>
    </xf>
    <xf numFmtId="165" fontId="4" fillId="0" borderId="62" xfId="0" applyNumberFormat="1" applyFont="1" applyBorder="1" applyAlignment="1">
      <alignment horizontal="center" vertical="center" wrapText="1"/>
    </xf>
    <xf numFmtId="165" fontId="4" fillId="0" borderId="40" xfId="0" applyNumberFormat="1" applyFont="1" applyBorder="1" applyAlignment="1">
      <alignment horizontal="center" vertical="center" wrapText="1"/>
    </xf>
    <xf numFmtId="10" fontId="4" fillId="6" borderId="18" xfId="3" quotePrefix="1" applyNumberFormat="1" applyFont="1" applyFill="1" applyBorder="1" applyAlignment="1">
      <alignment horizontal="center" vertical="center" wrapText="1"/>
    </xf>
    <xf numFmtId="10" fontId="4" fillId="6" borderId="30" xfId="3" quotePrefix="1" applyNumberFormat="1" applyFont="1" applyFill="1" applyBorder="1" applyAlignment="1">
      <alignment horizontal="center" vertical="center" wrapText="1"/>
    </xf>
    <xf numFmtId="0" fontId="4" fillId="0" borderId="27" xfId="3" applyNumberFormat="1" applyFont="1" applyBorder="1" applyAlignment="1">
      <alignment horizontal="center" vertical="center" wrapText="1"/>
    </xf>
    <xf numFmtId="165" fontId="4" fillId="0" borderId="23" xfId="0" applyNumberFormat="1" applyFont="1" applyBorder="1" applyAlignment="1">
      <alignment horizontal="center" vertical="center" wrapText="1"/>
    </xf>
    <xf numFmtId="165" fontId="4" fillId="0" borderId="64" xfId="0" applyNumberFormat="1" applyFont="1" applyBorder="1" applyAlignment="1">
      <alignment horizontal="center" vertical="center" wrapText="1"/>
    </xf>
    <xf numFmtId="0" fontId="27" fillId="0" borderId="0" xfId="0" applyFont="1" applyAlignment="1">
      <alignment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horizontal="center" vertical="center" wrapText="1"/>
    </xf>
    <xf numFmtId="0" fontId="27" fillId="0" borderId="0" xfId="0" applyFont="1" applyAlignment="1">
      <alignment vertical="center" wrapText="1"/>
    </xf>
    <xf numFmtId="0" fontId="27" fillId="2" borderId="0" xfId="0" applyFont="1" applyFill="1" applyAlignment="1">
      <alignment vertical="center" wrapText="1"/>
    </xf>
    <xf numFmtId="0" fontId="28" fillId="0" borderId="0" xfId="0" applyFont="1" applyAlignment="1">
      <alignment vertical="center" wrapText="1"/>
    </xf>
    <xf numFmtId="167" fontId="29" fillId="2" borderId="18" xfId="3" quotePrefix="1" applyNumberFormat="1" applyFont="1" applyFill="1" applyBorder="1" applyAlignment="1">
      <alignment horizontal="right" vertical="center" wrapText="1"/>
    </xf>
    <xf numFmtId="0" fontId="30" fillId="11" borderId="18" xfId="0" applyFont="1" applyFill="1" applyBorder="1" applyAlignment="1">
      <alignment horizontal="center" vertical="center" wrapText="1"/>
    </xf>
    <xf numFmtId="0" fontId="30" fillId="11" borderId="18" xfId="0" applyFont="1" applyFill="1" applyBorder="1" applyAlignment="1">
      <alignment horizontal="center" vertical="center"/>
    </xf>
    <xf numFmtId="0" fontId="31" fillId="11" borderId="18" xfId="0" applyFont="1" applyFill="1" applyBorder="1" applyAlignment="1">
      <alignment horizontal="center" vertical="center" wrapText="1"/>
    </xf>
    <xf numFmtId="0" fontId="32" fillId="0" borderId="0" xfId="0" applyFont="1" applyAlignment="1">
      <alignment horizontal="center" vertical="center" wrapText="1"/>
    </xf>
    <xf numFmtId="0" fontId="19" fillId="0" borderId="0" xfId="0" applyFont="1"/>
    <xf numFmtId="0" fontId="31" fillId="5" borderId="66" xfId="0" applyFont="1" applyFill="1" applyBorder="1" applyAlignment="1">
      <alignment horizontal="center" vertical="center"/>
    </xf>
    <xf numFmtId="0" fontId="31" fillId="5" borderId="66" xfId="0" applyFont="1" applyFill="1" applyBorder="1" applyAlignment="1">
      <alignment horizontal="center" vertical="center" wrapText="1"/>
    </xf>
    <xf numFmtId="0" fontId="18" fillId="0" borderId="69" xfId="0" applyFont="1" applyBorder="1" applyAlignment="1">
      <alignment horizontal="center" vertical="center"/>
    </xf>
    <xf numFmtId="171" fontId="19" fillId="0" borderId="0" xfId="0" applyNumberFormat="1" applyFont="1" applyAlignment="1">
      <alignment vertical="center"/>
    </xf>
    <xf numFmtId="1" fontId="4" fillId="7" borderId="18" xfId="3" quotePrefix="1" applyNumberFormat="1" applyFont="1" applyFill="1" applyBorder="1" applyAlignment="1">
      <alignment horizontal="center" vertical="center" wrapText="1"/>
    </xf>
    <xf numFmtId="0" fontId="41" fillId="2" borderId="0" xfId="0" applyFont="1" applyFill="1"/>
    <xf numFmtId="0" fontId="17" fillId="2" borderId="0" xfId="0" applyFont="1" applyFill="1"/>
    <xf numFmtId="0" fontId="17" fillId="2" borderId="0" xfId="0" applyFont="1" applyFill="1" applyAlignment="1">
      <alignment horizontal="center" vertical="center"/>
    </xf>
    <xf numFmtId="0" fontId="17" fillId="0" borderId="0" xfId="0" applyFont="1" applyAlignment="1">
      <alignment horizontal="center" vertical="center"/>
    </xf>
    <xf numFmtId="167" fontId="29" fillId="2" borderId="18" xfId="3" quotePrefix="1" applyNumberFormat="1" applyFont="1" applyFill="1" applyBorder="1" applyAlignment="1">
      <alignment horizontal="center" vertical="center" wrapText="1"/>
    </xf>
    <xf numFmtId="164" fontId="17" fillId="2" borderId="0" xfId="0" applyNumberFormat="1" applyFont="1" applyFill="1"/>
    <xf numFmtId="0" fontId="17" fillId="2" borderId="0" xfId="0" applyFont="1" applyFill="1" applyAlignment="1">
      <alignment vertical="center" wrapText="1"/>
    </xf>
    <xf numFmtId="0" fontId="17" fillId="2" borderId="0" xfId="0" applyFont="1" applyFill="1" applyAlignment="1">
      <alignment horizontal="center" vertical="center" wrapText="1"/>
    </xf>
    <xf numFmtId="164" fontId="17" fillId="0" borderId="0" xfId="1" applyNumberFormat="1" applyFont="1" applyFill="1" applyBorder="1" applyAlignment="1">
      <alignment horizontal="center" vertical="center" wrapText="1"/>
    </xf>
    <xf numFmtId="164" fontId="17" fillId="2" borderId="0" xfId="1" applyNumberFormat="1" applyFont="1" applyFill="1" applyBorder="1" applyAlignment="1">
      <alignment horizontal="center" vertical="center" wrapText="1"/>
    </xf>
    <xf numFmtId="0" fontId="41" fillId="2" borderId="0" xfId="0" applyFont="1" applyFill="1" applyAlignment="1">
      <alignment horizontal="center" vertical="center"/>
    </xf>
    <xf numFmtId="0" fontId="41" fillId="0" borderId="0" xfId="0" applyFont="1"/>
    <xf numFmtId="0" fontId="41" fillId="2" borderId="0" xfId="0" applyFont="1" applyFill="1" applyAlignment="1">
      <alignment horizontal="center"/>
    </xf>
    <xf numFmtId="0" fontId="18" fillId="2"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38" xfId="0" applyFont="1" applyBorder="1" applyAlignment="1">
      <alignment horizontal="center" vertical="center" wrapText="1"/>
    </xf>
    <xf numFmtId="165" fontId="4" fillId="0" borderId="36" xfId="0" applyNumberFormat="1" applyFont="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51" xfId="1" applyNumberFormat="1" applyFont="1" applyFill="1" applyBorder="1" applyAlignment="1">
      <alignment horizontal="center" vertical="center" wrapText="1"/>
    </xf>
    <xf numFmtId="0" fontId="4" fillId="0" borderId="32" xfId="0" applyFont="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3" fontId="4" fillId="0" borderId="51" xfId="0" applyNumberFormat="1" applyFont="1" applyBorder="1" applyAlignment="1">
      <alignment horizontal="center" vertical="center" wrapText="1"/>
    </xf>
    <xf numFmtId="3" fontId="4" fillId="0" borderId="52" xfId="0" applyNumberFormat="1" applyFont="1" applyBorder="1" applyAlignment="1">
      <alignment horizontal="center" vertical="center" wrapText="1"/>
    </xf>
    <xf numFmtId="0" fontId="18" fillId="2" borderId="18" xfId="0" applyFont="1" applyFill="1" applyBorder="1" applyAlignment="1">
      <alignment horizontal="left" vertical="center" wrapText="1"/>
    </xf>
    <xf numFmtId="167" fontId="18" fillId="2" borderId="18" xfId="3" quotePrefix="1" applyNumberFormat="1" applyFont="1" applyFill="1" applyBorder="1" applyAlignment="1">
      <alignment horizontal="right" vertical="center" wrapText="1"/>
    </xf>
    <xf numFmtId="164" fontId="18" fillId="2" borderId="18" xfId="1" applyNumberFormat="1" applyFont="1" applyFill="1" applyBorder="1" applyAlignment="1">
      <alignment vertical="center" wrapText="1"/>
    </xf>
    <xf numFmtId="164" fontId="18" fillId="10" borderId="18" xfId="1" applyNumberFormat="1" applyFont="1" applyFill="1" applyBorder="1" applyAlignment="1">
      <alignment horizontal="center" vertical="center" wrapText="1"/>
    </xf>
    <xf numFmtId="9" fontId="18" fillId="2" borderId="18" xfId="0" applyNumberFormat="1" applyFont="1" applyFill="1" applyBorder="1" applyAlignment="1">
      <alignment horizontal="right" vertical="center" wrapText="1"/>
    </xf>
    <xf numFmtId="43" fontId="18" fillId="2" borderId="18" xfId="1" applyFont="1" applyFill="1" applyBorder="1" applyAlignment="1">
      <alignment vertical="center" wrapText="1"/>
    </xf>
    <xf numFmtId="170" fontId="18" fillId="2" borderId="18" xfId="1" applyNumberFormat="1" applyFont="1" applyFill="1" applyBorder="1" applyAlignment="1">
      <alignment vertical="center" wrapText="1"/>
    </xf>
    <xf numFmtId="167" fontId="18" fillId="2" borderId="18" xfId="3" applyNumberFormat="1" applyFont="1" applyFill="1" applyBorder="1" applyAlignment="1">
      <alignment vertical="center" wrapText="1"/>
    </xf>
    <xf numFmtId="10" fontId="18" fillId="2" borderId="18" xfId="0" applyNumberFormat="1" applyFont="1" applyFill="1" applyBorder="1" applyAlignment="1">
      <alignment horizontal="right" vertical="center" wrapText="1"/>
    </xf>
    <xf numFmtId="171" fontId="18" fillId="0" borderId="67" xfId="0" applyNumberFormat="1" applyFont="1" applyBorder="1" applyAlignment="1">
      <alignment horizontal="center" vertical="center"/>
    </xf>
    <xf numFmtId="171" fontId="18" fillId="0" borderId="68" xfId="0" applyNumberFormat="1" applyFont="1" applyBorder="1" applyAlignment="1">
      <alignment horizontal="justify" vertical="center" wrapText="1"/>
    </xf>
    <xf numFmtId="171" fontId="18" fillId="0" borderId="68" xfId="0" applyNumberFormat="1" applyFont="1" applyBorder="1" applyAlignment="1">
      <alignment horizontal="center" vertical="center"/>
    </xf>
    <xf numFmtId="171" fontId="18" fillId="0" borderId="71" xfId="0" applyNumberFormat="1" applyFont="1" applyBorder="1" applyAlignment="1">
      <alignment horizontal="justify" vertical="center" wrapText="1"/>
    </xf>
    <xf numFmtId="171" fontId="18" fillId="0" borderId="71" xfId="0" applyNumberFormat="1" applyFont="1" applyBorder="1" applyAlignment="1">
      <alignment horizontal="center" vertical="center"/>
    </xf>
    <xf numFmtId="171" fontId="18" fillId="0" borderId="74" xfId="0" applyNumberFormat="1" applyFont="1" applyBorder="1" applyAlignment="1">
      <alignment horizontal="justify" vertical="center" wrapText="1"/>
    </xf>
    <xf numFmtId="171" fontId="18" fillId="0" borderId="74" xfId="0" applyNumberFormat="1" applyFont="1" applyBorder="1" applyAlignment="1">
      <alignment horizontal="center" vertical="center"/>
    </xf>
    <xf numFmtId="171" fontId="18" fillId="2" borderId="74" xfId="0" applyNumberFormat="1" applyFont="1" applyFill="1" applyBorder="1" applyAlignment="1">
      <alignment horizontal="justify" vertical="center" wrapText="1"/>
    </xf>
    <xf numFmtId="171" fontId="18" fillId="2" borderId="74" xfId="0" applyNumberFormat="1" applyFont="1" applyFill="1" applyBorder="1" applyAlignment="1">
      <alignment horizontal="center" vertical="center"/>
    </xf>
    <xf numFmtId="171" fontId="18" fillId="0" borderId="77" xfId="0" applyNumberFormat="1" applyFont="1" applyBorder="1" applyAlignment="1">
      <alignment horizontal="justify" vertical="center" wrapText="1"/>
    </xf>
    <xf numFmtId="171" fontId="18" fillId="0" borderId="77" xfId="0" applyNumberFormat="1" applyFont="1" applyBorder="1" applyAlignment="1">
      <alignment horizontal="center" vertical="center"/>
    </xf>
    <xf numFmtId="171" fontId="18" fillId="0" borderId="71" xfId="0" applyNumberFormat="1" applyFont="1" applyBorder="1" applyAlignment="1">
      <alignment horizontal="center" vertical="center" wrapText="1"/>
    </xf>
    <xf numFmtId="0" fontId="41" fillId="2" borderId="0" xfId="0" applyFont="1" applyFill="1" applyAlignment="1">
      <alignment horizontal="justify" wrapText="1"/>
    </xf>
    <xf numFmtId="164" fontId="17" fillId="2" borderId="0" xfId="1" applyNumberFormat="1" applyFont="1" applyFill="1" applyBorder="1" applyAlignment="1">
      <alignment horizontal="justify" vertical="center" wrapText="1"/>
    </xf>
    <xf numFmtId="10" fontId="45" fillId="0" borderId="79" xfId="3" applyNumberFormat="1" applyFont="1" applyBorder="1" applyAlignment="1">
      <alignment horizontal="center" vertical="center"/>
    </xf>
    <xf numFmtId="167" fontId="29" fillId="2" borderId="22" xfId="3" quotePrefix="1" applyNumberFormat="1" applyFont="1" applyFill="1" applyBorder="1" applyAlignment="1">
      <alignment horizontal="center" vertical="center" wrapText="1"/>
    </xf>
    <xf numFmtId="0" fontId="46" fillId="0" borderId="79" xfId="0" applyFont="1" applyBorder="1" applyAlignment="1">
      <alignment horizontal="center" vertical="center"/>
    </xf>
    <xf numFmtId="10" fontId="46" fillId="0" borderId="79" xfId="0" applyNumberFormat="1" applyFont="1" applyBorder="1" applyAlignment="1">
      <alignment horizontal="center" vertical="center"/>
    </xf>
    <xf numFmtId="0" fontId="17" fillId="2" borderId="18" xfId="0" applyFont="1" applyFill="1" applyBorder="1" applyAlignment="1">
      <alignment horizontal="center" vertical="center" wrapText="1"/>
    </xf>
    <xf numFmtId="9" fontId="46" fillId="0" borderId="79" xfId="0" applyNumberFormat="1" applyFont="1" applyBorder="1" applyAlignment="1">
      <alignment horizontal="center" vertical="center"/>
    </xf>
    <xf numFmtId="2" fontId="29" fillId="2" borderId="22" xfId="3" quotePrefix="1" applyNumberFormat="1" applyFont="1" applyFill="1" applyBorder="1" applyAlignment="1">
      <alignment horizontal="center" vertical="center" wrapText="1"/>
    </xf>
    <xf numFmtId="2" fontId="29" fillId="2" borderId="18" xfId="3" quotePrefix="1" applyNumberFormat="1" applyFont="1" applyFill="1" applyBorder="1" applyAlignment="1">
      <alignment horizontal="right" vertical="center" wrapText="1"/>
    </xf>
    <xf numFmtId="2" fontId="29" fillId="2" borderId="18" xfId="3" quotePrefix="1" applyNumberFormat="1" applyFont="1" applyFill="1" applyBorder="1" applyAlignment="1">
      <alignment horizontal="center" vertical="center" wrapText="1"/>
    </xf>
    <xf numFmtId="1" fontId="46" fillId="0" borderId="79" xfId="0" applyNumberFormat="1" applyFont="1" applyBorder="1" applyAlignment="1">
      <alignment horizontal="center" vertical="center"/>
    </xf>
    <xf numFmtId="2" fontId="46" fillId="0" borderId="79" xfId="0" applyNumberFormat="1" applyFont="1" applyBorder="1" applyAlignment="1">
      <alignment horizontal="center" vertical="center"/>
    </xf>
    <xf numFmtId="2" fontId="48" fillId="0" borderId="79" xfId="0" applyNumberFormat="1" applyFont="1" applyBorder="1" applyAlignment="1">
      <alignment horizontal="center" vertical="center"/>
    </xf>
    <xf numFmtId="169" fontId="48" fillId="0" borderId="79" xfId="0" applyNumberFormat="1" applyFont="1" applyBorder="1" applyAlignment="1">
      <alignment horizontal="center" vertical="center"/>
    </xf>
    <xf numFmtId="10" fontId="29" fillId="2" borderId="18" xfId="3" quotePrefix="1" applyNumberFormat="1" applyFont="1" applyFill="1" applyBorder="1" applyAlignment="1">
      <alignment horizontal="center" vertical="center" wrapText="1"/>
    </xf>
    <xf numFmtId="10" fontId="29" fillId="0" borderId="18" xfId="3" quotePrefix="1" applyNumberFormat="1" applyFont="1" applyFill="1" applyBorder="1" applyAlignment="1">
      <alignment horizontal="center" vertical="center" wrapText="1"/>
    </xf>
    <xf numFmtId="167" fontId="49" fillId="0" borderId="18" xfId="3" quotePrefix="1" applyNumberFormat="1" applyFont="1" applyFill="1" applyBorder="1" applyAlignment="1">
      <alignment horizontal="center" vertical="center" wrapText="1"/>
    </xf>
    <xf numFmtId="0" fontId="17" fillId="2" borderId="0" xfId="0" applyFont="1" applyFill="1" applyAlignment="1">
      <alignment horizontal="justify" vertical="center" wrapText="1"/>
    </xf>
    <xf numFmtId="10" fontId="4" fillId="7" borderId="19" xfId="3" quotePrefix="1" applyNumberFormat="1" applyFont="1" applyFill="1" applyBorder="1" applyAlignment="1">
      <alignment horizontal="center" vertical="center" wrapText="1"/>
    </xf>
    <xf numFmtId="10" fontId="4" fillId="7" borderId="18" xfId="3" quotePrefix="1" applyNumberFormat="1" applyFont="1" applyFill="1" applyBorder="1" applyAlignment="1">
      <alignment horizontal="center" vertical="center" wrapText="1"/>
    </xf>
    <xf numFmtId="10" fontId="4" fillId="7" borderId="43" xfId="3" quotePrefix="1" applyNumberFormat="1" applyFont="1" applyFill="1" applyBorder="1" applyAlignment="1">
      <alignment horizontal="center" vertical="center" wrapText="1"/>
    </xf>
    <xf numFmtId="10" fontId="4" fillId="7" borderId="30" xfId="3" quotePrefix="1" applyNumberFormat="1" applyFont="1" applyFill="1" applyBorder="1" applyAlignment="1">
      <alignment horizontal="center" vertical="center" wrapText="1"/>
    </xf>
    <xf numFmtId="0" fontId="4" fillId="8" borderId="20" xfId="0" applyFont="1" applyFill="1" applyBorder="1" applyAlignment="1">
      <alignment horizontal="center" vertical="center" wrapText="1"/>
    </xf>
    <xf numFmtId="167" fontId="4" fillId="0" borderId="20" xfId="3" quotePrefix="1" applyNumberFormat="1" applyFont="1" applyFill="1" applyBorder="1" applyAlignment="1">
      <alignment horizontal="center" vertical="center"/>
    </xf>
    <xf numFmtId="167" fontId="4" fillId="8" borderId="20" xfId="3" quotePrefix="1" applyNumberFormat="1" applyFont="1" applyFill="1" applyBorder="1" applyAlignment="1">
      <alignment horizontal="center" vertical="center" wrapText="1"/>
    </xf>
    <xf numFmtId="167" fontId="4" fillId="8" borderId="47" xfId="3" quotePrefix="1" applyNumberFormat="1" applyFont="1" applyFill="1" applyBorder="1" applyAlignment="1">
      <alignment horizontal="center" vertical="center" wrapText="1"/>
    </xf>
    <xf numFmtId="0" fontId="0" fillId="0" borderId="40" xfId="0" applyBorder="1" applyAlignment="1">
      <alignment horizontal="left" vertical="center" wrapText="1"/>
    </xf>
    <xf numFmtId="0" fontId="4" fillId="7" borderId="19" xfId="0" applyFont="1" applyFill="1" applyBorder="1" applyAlignment="1">
      <alignment horizontal="center" vertical="center" wrapText="1"/>
    </xf>
    <xf numFmtId="0" fontId="4" fillId="8" borderId="0" xfId="0" applyFont="1" applyFill="1" applyBorder="1" applyAlignment="1">
      <alignment horizontal="center" vertical="center" wrapText="1"/>
    </xf>
    <xf numFmtId="167" fontId="4" fillId="0" borderId="0" xfId="3" quotePrefix="1" applyNumberFormat="1" applyFont="1" applyFill="1" applyBorder="1" applyAlignment="1">
      <alignment horizontal="center" vertical="center" wrapText="1"/>
    </xf>
    <xf numFmtId="167" fontId="4" fillId="8" borderId="0" xfId="3" quotePrefix="1" applyNumberFormat="1" applyFont="1" applyFill="1" applyBorder="1" applyAlignment="1">
      <alignment horizontal="center" vertical="center" wrapText="1"/>
    </xf>
    <xf numFmtId="167" fontId="4" fillId="0" borderId="19" xfId="3" quotePrefix="1" applyNumberFormat="1" applyFont="1" applyFill="1" applyBorder="1" applyAlignment="1">
      <alignment horizontal="center" vertical="center" wrapText="1"/>
    </xf>
    <xf numFmtId="167" fontId="4" fillId="0" borderId="0" xfId="3" quotePrefix="1" applyNumberFormat="1" applyFont="1" applyFill="1" applyBorder="1" applyAlignment="1">
      <alignment horizontal="center" vertical="center"/>
    </xf>
    <xf numFmtId="1" fontId="4" fillId="8" borderId="20" xfId="3" quotePrefix="1" applyNumberFormat="1" applyFont="1" applyFill="1" applyBorder="1" applyAlignment="1">
      <alignment horizontal="center" vertical="center" wrapText="1"/>
    </xf>
    <xf numFmtId="0" fontId="0" fillId="0" borderId="36" xfId="0" applyBorder="1" applyAlignment="1">
      <alignment horizontal="left" vertical="center" wrapText="1"/>
    </xf>
    <xf numFmtId="167" fontId="4" fillId="0" borderId="38" xfId="3" quotePrefix="1" applyNumberFormat="1" applyFont="1" applyFill="1" applyBorder="1" applyAlignment="1">
      <alignment horizontal="center" vertical="center" wrapText="1"/>
    </xf>
    <xf numFmtId="1" fontId="4" fillId="8" borderId="0" xfId="3" quotePrefix="1" applyNumberFormat="1" applyFont="1" applyFill="1" applyBorder="1" applyAlignment="1">
      <alignment horizontal="center" vertical="center" wrapText="1"/>
    </xf>
    <xf numFmtId="10" fontId="4" fillId="8" borderId="47" xfId="3" quotePrefix="1" applyNumberFormat="1" applyFont="1" applyFill="1" applyBorder="1" applyAlignment="1">
      <alignment horizontal="center" vertical="center" wrapText="1"/>
    </xf>
    <xf numFmtId="0" fontId="0" fillId="0" borderId="0" xfId="0" applyBorder="1" applyAlignment="1">
      <alignment horizontal="center" vertical="center" wrapText="1"/>
    </xf>
    <xf numFmtId="10" fontId="4" fillId="8" borderId="20" xfId="3" quotePrefix="1" applyNumberFormat="1" applyFont="1" applyFill="1" applyBorder="1" applyAlignment="1">
      <alignment horizontal="center" vertical="center" wrapText="1"/>
    </xf>
    <xf numFmtId="20" fontId="4" fillId="0" borderId="0" xfId="0" quotePrefix="1" applyNumberFormat="1" applyFont="1" applyBorder="1" applyAlignment="1">
      <alignment horizontal="center" vertical="center" wrapText="1"/>
    </xf>
    <xf numFmtId="0" fontId="4" fillId="0" borderId="40" xfId="0" applyFont="1" applyBorder="1" applyAlignment="1">
      <alignment horizontal="center" vertical="center" wrapText="1"/>
    </xf>
    <xf numFmtId="167" fontId="4" fillId="8" borderId="32" xfId="3" quotePrefix="1" applyNumberFormat="1" applyFont="1" applyFill="1" applyBorder="1" applyAlignment="1">
      <alignment horizontal="center" vertical="center" wrapText="1"/>
    </xf>
    <xf numFmtId="167" fontId="4" fillId="0" borderId="38" xfId="3" quotePrefix="1" applyNumberFormat="1" applyFont="1" applyFill="1" applyBorder="1" applyAlignment="1">
      <alignment horizontal="center" vertical="center"/>
    </xf>
    <xf numFmtId="167" fontId="4" fillId="0" borderId="36" xfId="3" quotePrefix="1" applyNumberFormat="1" applyFont="1" applyFill="1" applyBorder="1" applyAlignment="1">
      <alignment horizontal="center" vertical="center" wrapText="1"/>
    </xf>
    <xf numFmtId="0" fontId="4" fillId="0" borderId="64" xfId="0" applyFont="1" applyBorder="1" applyAlignment="1">
      <alignment horizontal="center" vertical="center" wrapText="1"/>
    </xf>
    <xf numFmtId="0" fontId="4" fillId="8" borderId="19" xfId="0" applyFont="1" applyFill="1" applyBorder="1" applyAlignment="1">
      <alignment horizontal="center" vertical="center" wrapText="1"/>
    </xf>
    <xf numFmtId="167" fontId="4" fillId="8" borderId="19" xfId="3" quotePrefix="1" applyNumberFormat="1" applyFont="1" applyFill="1" applyBorder="1" applyAlignment="1">
      <alignment horizontal="center" vertical="center" wrapText="1"/>
    </xf>
    <xf numFmtId="0" fontId="4" fillId="0" borderId="20" xfId="0" quotePrefix="1" applyFont="1" applyBorder="1" applyAlignment="1">
      <alignment horizontal="center" vertical="center" wrapText="1"/>
    </xf>
    <xf numFmtId="0" fontId="4" fillId="0" borderId="64" xfId="0" quotePrefix="1" applyFont="1" applyBorder="1" applyAlignment="1">
      <alignment horizontal="center" vertical="center" wrapText="1"/>
    </xf>
    <xf numFmtId="164" fontId="4" fillId="0" borderId="39" xfId="1" applyNumberFormat="1" applyFont="1" applyFill="1" applyBorder="1" applyAlignment="1">
      <alignment vertical="center" wrapText="1"/>
    </xf>
    <xf numFmtId="0" fontId="4" fillId="8" borderId="0" xfId="3" quotePrefix="1" applyNumberFormat="1" applyFont="1" applyFill="1" applyBorder="1" applyAlignment="1">
      <alignment horizontal="center" vertical="center" wrapText="1"/>
    </xf>
    <xf numFmtId="0" fontId="6" fillId="0" borderId="0" xfId="0" applyFont="1" applyBorder="1" applyAlignment="1">
      <alignment horizontal="center" vertical="center" wrapText="1"/>
    </xf>
    <xf numFmtId="165" fontId="4" fillId="0" borderId="0" xfId="0" applyNumberFormat="1" applyFont="1" applyBorder="1" applyAlignment="1">
      <alignment horizontal="center" vertical="center" wrapText="1"/>
    </xf>
    <xf numFmtId="10" fontId="4" fillId="8" borderId="0" xfId="3" quotePrefix="1" applyNumberFormat="1" applyFont="1" applyFill="1" applyBorder="1" applyAlignment="1">
      <alignment horizontal="center" vertical="center" wrapText="1"/>
    </xf>
    <xf numFmtId="0" fontId="4" fillId="2" borderId="54" xfId="0" applyFont="1" applyFill="1" applyBorder="1" applyAlignment="1">
      <alignment horizontal="right" vertical="center"/>
    </xf>
    <xf numFmtId="0" fontId="4" fillId="2" borderId="0" xfId="0" applyFont="1" applyFill="1" applyBorder="1" applyAlignment="1">
      <alignment horizontal="right" vertical="center"/>
    </xf>
    <xf numFmtId="10" fontId="4" fillId="8" borderId="61" xfId="3" quotePrefix="1" applyNumberFormat="1" applyFont="1" applyFill="1" applyBorder="1" applyAlignment="1">
      <alignment horizontal="center" vertical="center" wrapText="1"/>
    </xf>
    <xf numFmtId="10" fontId="4" fillId="8" borderId="34" xfId="3" quotePrefix="1" applyNumberFormat="1"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7" fillId="2" borderId="0" xfId="0" applyFont="1" applyFill="1" applyAlignment="1">
      <alignment horizontal="left" vertical="center" wrapText="1"/>
    </xf>
    <xf numFmtId="0" fontId="18" fillId="13" borderId="1" xfId="0" applyFont="1" applyFill="1" applyBorder="1" applyAlignment="1">
      <alignment horizontal="center" vertical="center" wrapText="1"/>
    </xf>
    <xf numFmtId="0" fontId="6" fillId="0" borderId="38" xfId="0" applyFont="1" applyBorder="1" applyAlignment="1">
      <alignment horizontal="center" vertical="center" wrapText="1"/>
    </xf>
    <xf numFmtId="165" fontId="4" fillId="0" borderId="36" xfId="0" applyNumberFormat="1" applyFont="1" applyBorder="1" applyAlignment="1">
      <alignment horizontal="center" vertical="center" wrapText="1"/>
    </xf>
    <xf numFmtId="164" fontId="4" fillId="0" borderId="51" xfId="1" applyNumberFormat="1" applyFont="1" applyFill="1" applyBorder="1" applyAlignment="1">
      <alignment horizontal="center" vertical="center" wrapText="1"/>
    </xf>
    <xf numFmtId="1" fontId="4" fillId="8" borderId="0" xfId="3" quotePrefix="1" applyNumberFormat="1" applyFont="1" applyFill="1" applyBorder="1" applyAlignment="1">
      <alignment horizontal="center" vertical="center" wrapText="1"/>
    </xf>
    <xf numFmtId="3" fontId="4" fillId="0" borderId="52"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1"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3" fontId="4" fillId="0" borderId="51" xfId="0" applyNumberFormat="1" applyFont="1" applyBorder="1" applyAlignment="1">
      <alignment horizontal="center" vertical="center" wrapText="1"/>
    </xf>
    <xf numFmtId="20" fontId="4" fillId="0" borderId="0" xfId="0" quotePrefix="1" applyNumberFormat="1" applyFont="1" applyBorder="1" applyAlignment="1">
      <alignment horizontal="center" vertical="center" wrapText="1"/>
    </xf>
    <xf numFmtId="167" fontId="4" fillId="8" borderId="0" xfId="3" quotePrefix="1" applyNumberFormat="1" applyFont="1" applyFill="1" applyBorder="1" applyAlignment="1">
      <alignment horizontal="center" vertical="center" wrapText="1"/>
    </xf>
    <xf numFmtId="0" fontId="53" fillId="2" borderId="18" xfId="0" applyFont="1" applyFill="1" applyBorder="1" applyAlignment="1">
      <alignment horizontal="left" vertical="center" wrapText="1"/>
    </xf>
    <xf numFmtId="9" fontId="54" fillId="0" borderId="79" xfId="0" applyNumberFormat="1" applyFont="1" applyBorder="1" applyAlignment="1">
      <alignment horizontal="center" vertical="center"/>
    </xf>
    <xf numFmtId="10" fontId="55" fillId="0" borderId="79" xfId="3" applyNumberFormat="1" applyFont="1" applyBorder="1" applyAlignment="1">
      <alignment horizontal="center" vertical="center"/>
    </xf>
    <xf numFmtId="172" fontId="56" fillId="2" borderId="7" xfId="1" applyNumberFormat="1" applyFont="1" applyFill="1" applyBorder="1" applyAlignment="1">
      <alignment horizontal="justify" vertical="center" wrapText="1"/>
    </xf>
    <xf numFmtId="172" fontId="56" fillId="2" borderId="3" xfId="1" applyNumberFormat="1" applyFont="1" applyFill="1" applyBorder="1" applyAlignment="1">
      <alignment horizontal="justify" vertical="center" wrapText="1"/>
    </xf>
    <xf numFmtId="1" fontId="54" fillId="0" borderId="79" xfId="0" applyNumberFormat="1" applyFont="1" applyBorder="1" applyAlignment="1">
      <alignment horizontal="center" vertical="center"/>
    </xf>
    <xf numFmtId="172" fontId="56" fillId="2" borderId="3" xfId="1" applyNumberFormat="1" applyFont="1" applyFill="1" applyBorder="1" applyAlignment="1">
      <alignment horizontal="left" vertical="center" wrapText="1"/>
    </xf>
    <xf numFmtId="2" fontId="29" fillId="0" borderId="18" xfId="3" quotePrefix="1" applyNumberFormat="1" applyFont="1" applyFill="1" applyBorder="1" applyAlignment="1">
      <alignment horizontal="center" vertical="center" wrapText="1"/>
    </xf>
    <xf numFmtId="172" fontId="56" fillId="0" borderId="7" xfId="1" applyNumberFormat="1" applyFont="1" applyFill="1" applyBorder="1" applyAlignment="1">
      <alignment horizontal="justify" vertical="center" wrapText="1"/>
    </xf>
    <xf numFmtId="172" fontId="56" fillId="0" borderId="3" xfId="1" applyNumberFormat="1" applyFont="1" applyFill="1" applyBorder="1" applyAlignment="1">
      <alignment horizontal="left" vertical="center" wrapText="1"/>
    </xf>
    <xf numFmtId="2" fontId="54" fillId="0" borderId="79" xfId="0" applyNumberFormat="1" applyFont="1" applyBorder="1" applyAlignment="1">
      <alignment horizontal="center" vertical="center"/>
    </xf>
    <xf numFmtId="2" fontId="57" fillId="0" borderId="79" xfId="0" applyNumberFormat="1" applyFont="1" applyBorder="1" applyAlignment="1">
      <alignment horizontal="center" vertical="center"/>
    </xf>
    <xf numFmtId="167" fontId="58" fillId="2" borderId="18" xfId="3" quotePrefix="1" applyNumberFormat="1" applyFont="1" applyFill="1" applyBorder="1" applyAlignment="1">
      <alignment horizontal="center" vertical="center" wrapText="1"/>
    </xf>
    <xf numFmtId="9" fontId="46" fillId="0" borderId="79" xfId="0" applyNumberFormat="1" applyFont="1" applyBorder="1" applyAlignment="1">
      <alignment horizontal="center" vertical="center" wrapText="1"/>
    </xf>
    <xf numFmtId="10" fontId="54" fillId="0" borderId="79" xfId="0" applyNumberFormat="1" applyFont="1" applyBorder="1" applyAlignment="1">
      <alignment horizontal="center" vertical="center"/>
    </xf>
    <xf numFmtId="171" fontId="18" fillId="0" borderId="81" xfId="0" applyNumberFormat="1" applyFont="1" applyBorder="1" applyAlignment="1">
      <alignment horizontal="center" vertical="center" wrapText="1"/>
    </xf>
    <xf numFmtId="171" fontId="18" fillId="0" borderId="81" xfId="0" applyNumberFormat="1" applyFont="1" applyBorder="1" applyAlignment="1">
      <alignment horizontal="justify" vertical="center" wrapText="1"/>
    </xf>
    <xf numFmtId="171" fontId="18" fillId="0" borderId="84" xfId="0" applyNumberFormat="1" applyFont="1" applyBorder="1" applyAlignment="1">
      <alignment horizontal="center" vertical="center" wrapText="1"/>
    </xf>
    <xf numFmtId="171" fontId="18" fillId="0" borderId="84" xfId="0" applyNumberFormat="1" applyFont="1" applyBorder="1" applyAlignment="1">
      <alignment horizontal="justify" vertical="center" wrapText="1"/>
    </xf>
    <xf numFmtId="167" fontId="4" fillId="8" borderId="6" xfId="3" quotePrefix="1" applyNumberFormat="1" applyFont="1" applyFill="1" applyBorder="1" applyAlignment="1">
      <alignment horizontal="center" vertical="center" wrapText="1"/>
    </xf>
    <xf numFmtId="10" fontId="4" fillId="8" borderId="32" xfId="3" quotePrefix="1" applyNumberFormat="1" applyFont="1" applyFill="1" applyBorder="1" applyAlignment="1">
      <alignment horizontal="center" vertical="center" wrapText="1"/>
    </xf>
    <xf numFmtId="0" fontId="4" fillId="8" borderId="20" xfId="3" quotePrefix="1" applyNumberFormat="1" applyFont="1" applyFill="1" applyBorder="1" applyAlignment="1">
      <alignment horizontal="center" vertical="center" wrapText="1"/>
    </xf>
    <xf numFmtId="1" fontId="4" fillId="15" borderId="20" xfId="3" quotePrefix="1" applyNumberFormat="1" applyFont="1" applyFill="1" applyBorder="1" applyAlignment="1">
      <alignment horizontal="center" vertical="center" wrapText="1"/>
    </xf>
    <xf numFmtId="167" fontId="4" fillId="15" borderId="0" xfId="3" quotePrefix="1" applyNumberFormat="1" applyFont="1" applyFill="1" applyBorder="1" applyAlignment="1">
      <alignment horizontal="center" vertical="center" wrapText="1"/>
    </xf>
    <xf numFmtId="167" fontId="7" fillId="15" borderId="47" xfId="3" quotePrefix="1" applyNumberFormat="1" applyFont="1" applyFill="1" applyBorder="1" applyAlignment="1">
      <alignment horizontal="center" vertical="center" wrapText="1"/>
    </xf>
    <xf numFmtId="1" fontId="4" fillId="15" borderId="27" xfId="0" applyNumberFormat="1" applyFont="1" applyFill="1" applyBorder="1" applyAlignment="1">
      <alignment horizontal="center" vertical="center" wrapText="1"/>
    </xf>
    <xf numFmtId="0" fontId="4" fillId="15" borderId="27" xfId="3" applyNumberFormat="1" applyFont="1" applyFill="1" applyBorder="1" applyAlignment="1">
      <alignment horizontal="center" vertical="center"/>
    </xf>
    <xf numFmtId="0" fontId="32"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30" fillId="11" borderId="6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8" xfId="0" applyFont="1" applyFill="1" applyBorder="1" applyAlignment="1">
      <alignment horizontal="center" vertical="center" wrapText="1" readingOrder="1"/>
    </xf>
    <xf numFmtId="0" fontId="19" fillId="0" borderId="83"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82" xfId="0" applyFont="1" applyBorder="1" applyAlignment="1">
      <alignment horizontal="center" vertical="center" wrapText="1"/>
    </xf>
    <xf numFmtId="0" fontId="31" fillId="5" borderId="3" xfId="0" applyFont="1" applyFill="1" applyBorder="1" applyAlignment="1">
      <alignment horizontal="center" vertical="center" wrapText="1"/>
    </xf>
    <xf numFmtId="0" fontId="18" fillId="0" borderId="72" xfId="0" applyFont="1" applyBorder="1" applyAlignment="1">
      <alignment horizontal="center" vertical="center"/>
    </xf>
    <xf numFmtId="0" fontId="18" fillId="0" borderId="75" xfId="0" applyFont="1" applyBorder="1" applyAlignment="1">
      <alignment horizontal="center" vertical="center"/>
    </xf>
    <xf numFmtId="0" fontId="18" fillId="0" borderId="78" xfId="0" applyFont="1" applyBorder="1" applyAlignment="1">
      <alignment horizontal="center" vertical="center"/>
    </xf>
    <xf numFmtId="171" fontId="18" fillId="0" borderId="70" xfId="0" applyNumberFormat="1" applyFont="1" applyBorder="1" applyAlignment="1">
      <alignment horizontal="center" vertical="center"/>
    </xf>
    <xf numFmtId="171" fontId="18" fillId="0" borderId="73" xfId="0" applyNumberFormat="1" applyFont="1" applyBorder="1" applyAlignment="1">
      <alignment horizontal="center" vertical="center"/>
    </xf>
    <xf numFmtId="171" fontId="18" fillId="0" borderId="76" xfId="0" applyNumberFormat="1" applyFont="1" applyBorder="1" applyAlignment="1">
      <alignment horizontal="center" vertical="center"/>
    </xf>
    <xf numFmtId="0" fontId="42" fillId="12" borderId="11" xfId="0" applyFont="1" applyFill="1" applyBorder="1" applyAlignment="1">
      <alignment horizontal="center" vertical="center"/>
    </xf>
    <xf numFmtId="0" fontId="42" fillId="12" borderId="17" xfId="0" applyFont="1" applyFill="1" applyBorder="1" applyAlignment="1">
      <alignment horizontal="center" vertical="center"/>
    </xf>
    <xf numFmtId="0" fontId="41" fillId="2" borderId="3" xfId="0" applyFont="1" applyFill="1" applyBorder="1" applyAlignment="1">
      <alignment horizontal="center"/>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41" fillId="2" borderId="3" xfId="0" applyFont="1" applyFill="1" applyBorder="1" applyAlignment="1">
      <alignment horizontal="center" vertical="center"/>
    </xf>
    <xf numFmtId="0" fontId="47" fillId="13" borderId="3" xfId="0" applyFont="1" applyFill="1" applyBorder="1" applyAlignment="1">
      <alignment horizontal="center" vertical="center" wrapText="1"/>
    </xf>
    <xf numFmtId="0" fontId="43" fillId="12" borderId="3" xfId="0" applyFont="1" applyFill="1" applyBorder="1" applyAlignment="1">
      <alignment horizontal="center" vertical="center" wrapText="1"/>
    </xf>
    <xf numFmtId="0" fontId="43" fillId="12" borderId="1" xfId="0" applyFont="1" applyFill="1" applyBorder="1" applyAlignment="1">
      <alignment horizontal="center" vertical="center" wrapText="1"/>
    </xf>
    <xf numFmtId="0" fontId="43" fillId="12" borderId="2"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1"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7" fillId="2" borderId="0" xfId="0" applyFont="1" applyFill="1" applyAlignment="1">
      <alignment horizontal="left" vertical="center" wrapText="1"/>
    </xf>
    <xf numFmtId="0" fontId="17" fillId="2" borderId="0" xfId="0" applyFont="1" applyFill="1" applyAlignment="1">
      <alignment horizontal="left" vertical="center"/>
    </xf>
    <xf numFmtId="0" fontId="41" fillId="2" borderId="0" xfId="0" applyFont="1" applyFill="1" applyAlignment="1">
      <alignment horizontal="left" vertical="center" wrapText="1"/>
    </xf>
    <xf numFmtId="0" fontId="41" fillId="2" borderId="0" xfId="0" applyFont="1" applyFill="1" applyAlignment="1">
      <alignment horizontal="left" vertical="center"/>
    </xf>
    <xf numFmtId="0" fontId="50" fillId="12" borderId="3" xfId="0" applyFont="1" applyFill="1" applyBorder="1" applyAlignment="1">
      <alignment horizontal="center" vertical="center" wrapText="1"/>
    </xf>
    <xf numFmtId="0" fontId="50" fillId="12" borderId="1" xfId="0" applyFont="1" applyFill="1" applyBorder="1" applyAlignment="1">
      <alignment horizontal="center" vertical="center" wrapText="1"/>
    </xf>
    <xf numFmtId="0" fontId="18" fillId="13" borderId="3" xfId="0" applyFont="1" applyFill="1" applyBorder="1" applyAlignment="1">
      <alignment horizontal="center" vertical="center" wrapText="1"/>
    </xf>
    <xf numFmtId="3" fontId="4" fillId="0" borderId="51"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5" xfId="0" applyFont="1" applyBorder="1" applyAlignment="1">
      <alignment horizontal="center" vertical="center" wrapText="1"/>
    </xf>
    <xf numFmtId="167" fontId="4" fillId="8" borderId="0" xfId="3" quotePrefix="1" applyNumberFormat="1" applyFont="1" applyFill="1" applyBorder="1" applyAlignment="1">
      <alignment horizontal="center" vertical="center" wrapText="1"/>
    </xf>
    <xf numFmtId="1" fontId="4" fillId="8" borderId="0" xfId="3" quotePrefix="1" applyNumberFormat="1" applyFont="1" applyFill="1" applyBorder="1" applyAlignment="1">
      <alignment horizontal="center" vertical="center" wrapText="1"/>
    </xf>
    <xf numFmtId="0" fontId="23" fillId="2" borderId="54" xfId="0" applyFont="1" applyFill="1" applyBorder="1" applyAlignment="1">
      <alignment horizontal="left" vertical="center" wrapText="1"/>
    </xf>
    <xf numFmtId="9" fontId="4" fillId="0" borderId="27" xfId="0" applyNumberFormat="1" applyFont="1" applyBorder="1" applyAlignment="1">
      <alignment horizontal="center" vertical="center" wrapText="1"/>
    </xf>
    <xf numFmtId="0" fontId="4" fillId="0" borderId="18" xfId="0" applyFont="1" applyBorder="1" applyAlignment="1">
      <alignment horizontal="center" vertical="center" wrapText="1"/>
    </xf>
    <xf numFmtId="9" fontId="4" fillId="0" borderId="39"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5" xfId="0" applyFont="1" applyFill="1" applyBorder="1" applyAlignment="1">
      <alignment horizontal="center" vertical="center" wrapText="1"/>
    </xf>
    <xf numFmtId="166" fontId="4" fillId="2" borderId="54" xfId="0" applyNumberFormat="1" applyFont="1" applyFill="1" applyBorder="1" applyAlignment="1">
      <alignment horizontal="center" vertical="center" wrapText="1"/>
    </xf>
    <xf numFmtId="166" fontId="4" fillId="2" borderId="0" xfId="0" applyNumberFormat="1" applyFont="1" applyFill="1" applyBorder="1" applyAlignment="1">
      <alignment horizontal="center" vertical="center" wrapText="1"/>
    </xf>
    <xf numFmtId="166" fontId="4" fillId="2" borderId="6" xfId="0" applyNumberFormat="1" applyFont="1" applyFill="1" applyBorder="1" applyAlignment="1">
      <alignment horizontal="center" vertical="center" wrapText="1"/>
    </xf>
    <xf numFmtId="166" fontId="24" fillId="2" borderId="4" xfId="0" applyNumberFormat="1" applyFont="1" applyFill="1" applyBorder="1" applyAlignment="1">
      <alignment horizontal="center" vertical="center" wrapText="1"/>
    </xf>
    <xf numFmtId="166" fontId="24" fillId="2" borderId="46" xfId="0" applyNumberFormat="1" applyFont="1" applyFill="1" applyBorder="1" applyAlignment="1">
      <alignment horizontal="center" vertical="center" wrapText="1"/>
    </xf>
    <xf numFmtId="166" fontId="24" fillId="2" borderId="5" xfId="0" applyNumberFormat="1"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48" xfId="0" applyFont="1" applyFill="1" applyBorder="1" applyAlignment="1">
      <alignment horizontal="center" vertical="center" wrapText="1"/>
    </xf>
    <xf numFmtId="166" fontId="4" fillId="2" borderId="63" xfId="0" applyNumberFormat="1" applyFont="1" applyFill="1" applyBorder="1" applyAlignment="1">
      <alignment horizontal="center" vertical="center" wrapText="1"/>
    </xf>
    <xf numFmtId="166" fontId="4" fillId="2" borderId="22" xfId="0" applyNumberFormat="1" applyFont="1" applyFill="1" applyBorder="1" applyAlignment="1">
      <alignment horizontal="center" vertical="center"/>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1" fillId="9" borderId="42" xfId="0" applyFont="1" applyFill="1" applyBorder="1" applyAlignment="1">
      <alignment horizontal="center" vertical="center" wrapText="1"/>
    </xf>
    <xf numFmtId="0" fontId="21" fillId="9" borderId="45"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39"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1" fillId="5" borderId="22"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3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 xfId="0" applyFont="1" applyBorder="1" applyAlignment="1">
      <alignment horizontal="center" vertical="center" wrapText="1"/>
    </xf>
    <xf numFmtId="20" fontId="4" fillId="0" borderId="55" xfId="0" quotePrefix="1" applyNumberFormat="1" applyFont="1" applyBorder="1" applyAlignment="1">
      <alignment horizontal="center" vertical="center" wrapText="1"/>
    </xf>
    <xf numFmtId="20" fontId="4" fillId="0" borderId="56" xfId="0" quotePrefix="1" applyNumberFormat="1" applyFont="1" applyBorder="1" applyAlignment="1">
      <alignment horizontal="center" vertical="center" wrapText="1"/>
    </xf>
    <xf numFmtId="20" fontId="4" fillId="0" borderId="0" xfId="0" quotePrefix="1" applyNumberFormat="1" applyFont="1" applyBorder="1" applyAlignment="1">
      <alignment horizontal="center" vertical="center" wrapText="1"/>
    </xf>
    <xf numFmtId="0" fontId="0" fillId="0" borderId="56" xfId="0" applyBorder="1" applyAlignment="1">
      <alignment horizontal="center" vertical="center" wrapText="1"/>
    </xf>
    <xf numFmtId="0" fontId="0" fillId="0" borderId="6" xfId="0" applyBorder="1" applyAlignment="1">
      <alignment horizontal="center" vertical="center" wrapText="1"/>
    </xf>
    <xf numFmtId="0" fontId="4" fillId="0" borderId="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8" fillId="0" borderId="4"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5"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165" fontId="4" fillId="0" borderId="35" xfId="0" applyNumberFormat="1" applyFont="1" applyBorder="1" applyAlignment="1">
      <alignment horizontal="center" vertical="center" wrapText="1"/>
    </xf>
    <xf numFmtId="165" fontId="4" fillId="0" borderId="36"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167" fontId="7" fillId="15" borderId="0" xfId="3" quotePrefix="1" applyNumberFormat="1" applyFont="1" applyFill="1" applyBorder="1" applyAlignment="1">
      <alignment horizontal="center" vertical="center" wrapText="1"/>
    </xf>
    <xf numFmtId="167" fontId="7" fillId="15" borderId="60" xfId="3" quotePrefix="1" applyNumberFormat="1" applyFont="1" applyFill="1" applyBorder="1" applyAlignment="1">
      <alignment horizontal="center" vertical="center" wrapText="1"/>
    </xf>
    <xf numFmtId="1" fontId="4" fillId="8" borderId="60" xfId="3" quotePrefix="1" applyNumberFormat="1" applyFont="1" applyFill="1" applyBorder="1" applyAlignment="1">
      <alignment horizontal="center" vertical="center" wrapText="1"/>
    </xf>
    <xf numFmtId="0" fontId="4" fillId="0" borderId="26" xfId="0" applyFont="1" applyBorder="1" applyAlignment="1">
      <alignment horizontal="justify" vertical="center" wrapText="1"/>
    </xf>
    <xf numFmtId="0" fontId="0" fillId="0" borderId="20" xfId="0" applyBorder="1" applyAlignment="1">
      <alignment horizontal="justify" vertical="center" wrapText="1"/>
    </xf>
    <xf numFmtId="0" fontId="0" fillId="0" borderId="32" xfId="0" applyBorder="1" applyAlignment="1">
      <alignment horizontal="justify" vertical="center" wrapText="1"/>
    </xf>
    <xf numFmtId="0" fontId="4" fillId="0" borderId="26" xfId="0" applyFont="1" applyBorder="1" applyAlignment="1">
      <alignment horizontal="left" vertical="center" wrapText="1"/>
    </xf>
    <xf numFmtId="0" fontId="0" fillId="0" borderId="20" xfId="0" applyBorder="1" applyAlignment="1">
      <alignment horizontal="left" vertical="center" wrapText="1"/>
    </xf>
    <xf numFmtId="0" fontId="0" fillId="0" borderId="40" xfId="0" applyBorder="1" applyAlignment="1">
      <alignment horizontal="left"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3" fontId="24" fillId="0" borderId="4" xfId="0" applyNumberFormat="1" applyFont="1" applyBorder="1" applyAlignment="1">
      <alignment horizontal="center" vertical="center" wrapText="1"/>
    </xf>
    <xf numFmtId="3" fontId="24" fillId="0" borderId="46"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59" fillId="0" borderId="4"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5" xfId="0"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46"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89" xfId="0" applyNumberFormat="1" applyFont="1" applyBorder="1" applyAlignment="1">
      <alignment horizontal="center" vertical="center" wrapText="1"/>
    </xf>
    <xf numFmtId="165" fontId="4" fillId="0" borderId="90" xfId="0" applyNumberFormat="1" applyFont="1" applyBorder="1" applyAlignment="1">
      <alignment horizontal="center" vertical="center" wrapText="1"/>
    </xf>
    <xf numFmtId="165" fontId="4" fillId="0" borderId="91"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55" xfId="0" applyNumberFormat="1" applyFont="1" applyBorder="1" applyAlignment="1">
      <alignment horizontal="center" vertical="center" wrapText="1"/>
    </xf>
    <xf numFmtId="0" fontId="4" fillId="0" borderId="56"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3" fontId="4" fillId="0" borderId="52" xfId="0" applyNumberFormat="1" applyFont="1" applyBorder="1" applyAlignment="1">
      <alignment horizontal="center" vertical="center" wrapText="1"/>
    </xf>
    <xf numFmtId="167" fontId="4" fillId="8" borderId="24" xfId="3" quotePrefix="1"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 xfId="0" applyFont="1" applyBorder="1" applyAlignment="1">
      <alignment horizontal="center" vertical="center" wrapText="1"/>
    </xf>
    <xf numFmtId="0" fontId="4" fillId="14" borderId="4" xfId="0" applyFont="1" applyFill="1" applyBorder="1" applyAlignment="1">
      <alignment horizontal="center" vertical="center" wrapText="1"/>
    </xf>
    <xf numFmtId="0" fontId="4" fillId="14" borderId="46" xfId="0" applyFont="1" applyFill="1" applyBorder="1" applyAlignment="1">
      <alignment horizontal="center" vertical="center" wrapText="1"/>
    </xf>
    <xf numFmtId="0" fontId="4" fillId="14" borderId="5" xfId="0" applyFont="1" applyFill="1" applyBorder="1" applyAlignment="1">
      <alignment horizontal="center" vertical="center" wrapText="1"/>
    </xf>
    <xf numFmtId="165" fontId="4" fillId="0" borderId="63" xfId="0" applyNumberFormat="1" applyFont="1" applyBorder="1" applyAlignment="1">
      <alignment horizontal="center" vertical="center" wrapText="1"/>
    </xf>
    <xf numFmtId="165" fontId="4" fillId="0" borderId="22" xfId="0" applyNumberFormat="1" applyFont="1" applyBorder="1" applyAlignment="1">
      <alignment horizontal="center" vertical="center" wrapText="1"/>
    </xf>
    <xf numFmtId="164" fontId="4" fillId="0" borderId="53" xfId="1" applyNumberFormat="1" applyFont="1" applyFill="1" applyBorder="1" applyAlignment="1">
      <alignment horizontal="center" vertical="center" wrapText="1"/>
    </xf>
    <xf numFmtId="164" fontId="4" fillId="0" borderId="49" xfId="1" applyNumberFormat="1" applyFont="1" applyFill="1" applyBorder="1" applyAlignment="1">
      <alignment horizontal="center" vertical="center" wrapText="1"/>
    </xf>
    <xf numFmtId="164" fontId="4" fillId="0" borderId="52" xfId="1" applyNumberFormat="1" applyFont="1" applyFill="1" applyBorder="1" applyAlignment="1">
      <alignment horizontal="center" vertical="center" wrapText="1"/>
    </xf>
    <xf numFmtId="0" fontId="4" fillId="0" borderId="25" xfId="0" quotePrefix="1" applyFont="1" applyBorder="1" applyAlignment="1">
      <alignment horizontal="center" vertical="center" wrapText="1"/>
    </xf>
    <xf numFmtId="0" fontId="4" fillId="0" borderId="29" xfId="0" quotePrefix="1" applyFont="1" applyBorder="1" applyAlignment="1">
      <alignment horizontal="center" vertical="center" wrapText="1"/>
    </xf>
    <xf numFmtId="0" fontId="4" fillId="0" borderId="31" xfId="0" quotePrefix="1" applyFont="1" applyBorder="1" applyAlignment="1">
      <alignment horizontal="center" vertical="center" wrapText="1"/>
    </xf>
    <xf numFmtId="0" fontId="37" fillId="0" borderId="25"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1" xfId="0" applyFont="1" applyBorder="1" applyAlignment="1">
      <alignment horizontal="center" vertical="center" wrapText="1"/>
    </xf>
    <xf numFmtId="0" fontId="6" fillId="0" borderId="48" xfId="0" applyFont="1" applyBorder="1" applyAlignment="1">
      <alignment horizontal="center" vertical="center" wrapText="1"/>
    </xf>
    <xf numFmtId="165" fontId="4" fillId="0" borderId="62" xfId="0" applyNumberFormat="1" applyFont="1" applyBorder="1" applyAlignment="1">
      <alignment horizontal="center" vertical="center" wrapText="1"/>
    </xf>
    <xf numFmtId="164" fontId="4" fillId="0" borderId="48" xfId="1" applyNumberFormat="1" applyFont="1" applyFill="1" applyBorder="1" applyAlignment="1">
      <alignment horizontal="center" vertical="center" wrapText="1"/>
    </xf>
    <xf numFmtId="164" fontId="4" fillId="0" borderId="51" xfId="1" applyNumberFormat="1" applyFont="1" applyFill="1" applyBorder="1" applyAlignment="1">
      <alignment horizontal="center" vertical="center" wrapText="1"/>
    </xf>
    <xf numFmtId="164" fontId="4" fillId="0" borderId="54" xfId="1" applyNumberFormat="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0" fontId="4" fillId="8" borderId="60" xfId="3" quotePrefix="1" applyNumberFormat="1" applyFont="1" applyFill="1" applyBorder="1" applyAlignment="1">
      <alignment horizontal="center" vertical="center" wrapText="1"/>
    </xf>
    <xf numFmtId="10" fontId="4" fillId="8" borderId="0" xfId="3" quotePrefix="1" applyNumberFormat="1"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92" xfId="0" applyFont="1" applyFill="1" applyBorder="1" applyAlignment="1">
      <alignment horizontal="center" vertical="center"/>
    </xf>
    <xf numFmtId="0" fontId="4" fillId="8" borderId="0" xfId="3" quotePrefix="1" applyNumberFormat="1" applyFont="1" applyFill="1" applyBorder="1" applyAlignment="1">
      <alignment horizontal="center" vertical="center" wrapText="1"/>
    </xf>
    <xf numFmtId="167" fontId="4" fillId="8" borderId="60" xfId="3" quotePrefix="1" applyNumberFormat="1"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9" fontId="4" fillId="0" borderId="53" xfId="0" applyNumberFormat="1" applyFont="1" applyBorder="1" applyAlignment="1">
      <alignment horizontal="center" vertical="center" wrapText="1"/>
    </xf>
    <xf numFmtId="9" fontId="4" fillId="0" borderId="49" xfId="0" applyNumberFormat="1" applyFont="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7" xfId="0" applyFont="1" applyFill="1" applyBorder="1" applyAlignment="1">
      <alignment horizontal="center" vertical="center"/>
    </xf>
    <xf numFmtId="0" fontId="4" fillId="2" borderId="3" xfId="0" applyFont="1" applyFill="1" applyBorder="1" applyAlignment="1">
      <alignment horizont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cellXfs>
  <cellStyles count="94">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Millares" xfId="1" builtinId="3"/>
    <cellStyle name="Millares 3" xfId="2" xr:uid="{00000000-0005-0000-0000-00005B000000}"/>
    <cellStyle name="Normal" xfId="0" builtinId="0"/>
    <cellStyle name="Porcentaje" xfId="3" builtinId="5"/>
  </cellStyles>
  <dxfs count="12">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s>
  <tableStyles count="0" defaultTableStyle="TableStyleMedium2" defaultPivotStyle="PivotStyleLight16"/>
  <colors>
    <mruColors>
      <color rgb="FF0597AB"/>
      <color rgb="FFFF40FF"/>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118452</xdr:colOff>
      <xdr:row>0</xdr:row>
      <xdr:rowOff>126025</xdr:rowOff>
    </xdr:from>
    <xdr:to>
      <xdr:col>2</xdr:col>
      <xdr:colOff>195994</xdr:colOff>
      <xdr:row>2</xdr:row>
      <xdr:rowOff>190501</xdr:rowOff>
    </xdr:to>
    <xdr:pic>
      <xdr:nvPicPr>
        <xdr:cNvPr id="2" name="Imagen 1">
          <a:extLst>
            <a:ext uri="{FF2B5EF4-FFF2-40B4-BE49-F238E27FC236}">
              <a16:creationId xmlns:a16="http://schemas.microsoft.com/office/drawing/2014/main" id="{08014AC9-C061-5C45-BDFD-DB5254AFDF78}"/>
            </a:ext>
          </a:extLst>
        </xdr:cNvPr>
        <xdr:cNvPicPr>
          <a:picLocks noChangeAspect="1"/>
        </xdr:cNvPicPr>
      </xdr:nvPicPr>
      <xdr:blipFill>
        <a:blip xmlns:r="http://schemas.openxmlformats.org/officeDocument/2006/relationships" r:embed="rId1"/>
        <a:stretch>
          <a:fillRect/>
        </a:stretch>
      </xdr:blipFill>
      <xdr:spPr>
        <a:xfrm>
          <a:off x="118452" y="126025"/>
          <a:ext cx="4205042" cy="674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3281643</xdr:colOff>
      <xdr:row>3</xdr:row>
      <xdr:rowOff>10005</xdr:rowOff>
    </xdr:to>
    <xdr:pic>
      <xdr:nvPicPr>
        <xdr:cNvPr id="2" name="Imagen 1">
          <a:extLst>
            <a:ext uri="{FF2B5EF4-FFF2-40B4-BE49-F238E27FC236}">
              <a16:creationId xmlns:a16="http://schemas.microsoft.com/office/drawing/2014/main" id="{3E46307C-6AF8-D04F-9C5D-535DD2D15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681943" cy="962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17971</xdr:colOff>
      <xdr:row>60</xdr:row>
      <xdr:rowOff>26958</xdr:rowOff>
    </xdr:from>
    <xdr:to>
      <xdr:col>6</xdr:col>
      <xdr:colOff>322771</xdr:colOff>
      <xdr:row>60</xdr:row>
      <xdr:rowOff>211108</xdr:rowOff>
    </xdr:to>
    <xdr:sp macro="" textlink="">
      <xdr:nvSpPr>
        <xdr:cNvPr id="2" name="AutoShape 2" descr="Inicio Colciencias">
          <a:extLst>
            <a:ext uri="{FF2B5EF4-FFF2-40B4-BE49-F238E27FC236}">
              <a16:creationId xmlns:a16="http://schemas.microsoft.com/office/drawing/2014/main" id="{1CA623E4-FB8E-E54F-B6C2-E1B7D9DFD23B}"/>
            </a:ext>
          </a:extLst>
        </xdr:cNvPr>
        <xdr:cNvSpPr>
          <a:spLocks noChangeAspect="1" noChangeArrowheads="1"/>
        </xdr:cNvSpPr>
      </xdr:nvSpPr>
      <xdr:spPr bwMode="auto">
        <a:xfrm>
          <a:off x="13810171" y="43703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69</xdr:row>
      <xdr:rowOff>0</xdr:rowOff>
    </xdr:from>
    <xdr:to>
      <xdr:col>1</xdr:col>
      <xdr:colOff>304800</xdr:colOff>
      <xdr:row>70</xdr:row>
      <xdr:rowOff>76200</xdr:rowOff>
    </xdr:to>
    <xdr:sp macro="" textlink="">
      <xdr:nvSpPr>
        <xdr:cNvPr id="3" name="AutoShape 3" descr="Inicio Colciencias">
          <a:extLst>
            <a:ext uri="{FF2B5EF4-FFF2-40B4-BE49-F238E27FC236}">
              <a16:creationId xmlns:a16="http://schemas.microsoft.com/office/drawing/2014/main" id="{3E7A5B20-1936-304E-85D8-318C0B8D75B0}"/>
            </a:ext>
          </a:extLst>
        </xdr:cNvPr>
        <xdr:cNvSpPr>
          <a:spLocks noChangeAspect="1" noChangeArrowheads="1"/>
        </xdr:cNvSpPr>
      </xdr:nvSpPr>
      <xdr:spPr bwMode="auto">
        <a:xfrm>
          <a:off x="2946400" y="599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2248766</xdr:colOff>
      <xdr:row>0</xdr:row>
      <xdr:rowOff>381866</xdr:rowOff>
    </xdr:from>
    <xdr:to>
      <xdr:col>5</xdr:col>
      <xdr:colOff>450273</xdr:colOff>
      <xdr:row>2</xdr:row>
      <xdr:rowOff>134216</xdr:rowOff>
    </xdr:to>
    <xdr:pic>
      <xdr:nvPicPr>
        <xdr:cNvPr id="4" name="Imagen 3">
          <a:extLst>
            <a:ext uri="{FF2B5EF4-FFF2-40B4-BE49-F238E27FC236}">
              <a16:creationId xmlns:a16="http://schemas.microsoft.com/office/drawing/2014/main" id="{8E1B194D-9FE5-D746-8A87-E81D8FEFB908}"/>
            </a:ext>
          </a:extLst>
        </xdr:cNvPr>
        <xdr:cNvPicPr>
          <a:picLocks noChangeAspect="1"/>
        </xdr:cNvPicPr>
      </xdr:nvPicPr>
      <xdr:blipFill>
        <a:blip xmlns:r="http://schemas.openxmlformats.org/officeDocument/2006/relationships" r:embed="rId1"/>
        <a:stretch>
          <a:fillRect/>
        </a:stretch>
      </xdr:blipFill>
      <xdr:spPr>
        <a:xfrm>
          <a:off x="2248766" y="381866"/>
          <a:ext cx="4586432" cy="692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54176" cy="8381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9</xdr:row>
      <xdr:rowOff>0</xdr:rowOff>
    </xdr:from>
    <xdr:to>
      <xdr:col>0</xdr:col>
      <xdr:colOff>304800</xdr:colOff>
      <xdr:row>9</xdr:row>
      <xdr:rowOff>307975</xdr:rowOff>
    </xdr:to>
    <xdr:sp macro="" textlink="">
      <xdr:nvSpPr>
        <xdr:cNvPr id="3" name="AutoShape 3" descr="Inicio Colciencias">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85725</xdr:rowOff>
    </xdr:to>
    <xdr:sp macro="" textlink="">
      <xdr:nvSpPr>
        <xdr:cNvPr id="4" name="AutoShape 2" descr="Inicio Colciencias">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E64D-8314-2244-AD1A-F5BCE026F207}">
  <sheetPr>
    <tabColor rgb="FF92D050"/>
    <pageSetUpPr fitToPage="1"/>
  </sheetPr>
  <dimension ref="A1:Q61"/>
  <sheetViews>
    <sheetView showGridLines="0" topLeftCell="H1" zoomScale="120" zoomScaleNormal="120" zoomScaleSheetLayoutView="77" workbookViewId="0">
      <pane ySplit="6" topLeftCell="A7" activePane="bottomLeft" state="frozen"/>
      <selection activeCell="C1" sqref="C1"/>
      <selection pane="bottomLeft" activeCell="Q7" sqref="Q7"/>
    </sheetView>
  </sheetViews>
  <sheetFormatPr baseColWidth="10" defaultColWidth="11.42578125" defaultRowHeight="12.75" x14ac:dyDescent="0.25"/>
  <cols>
    <col min="1" max="1" width="36.42578125" style="155" customWidth="1"/>
    <col min="2" max="2" width="17.7109375" style="155" customWidth="1"/>
    <col min="3" max="3" width="24.140625" style="155" customWidth="1"/>
    <col min="4" max="4" width="31.42578125" style="155" customWidth="1"/>
    <col min="5" max="5" width="42.42578125" style="154" customWidth="1"/>
    <col min="6" max="6" width="11.85546875" style="153" customWidth="1"/>
    <col min="7" max="7" width="13" style="153" customWidth="1"/>
    <col min="8" max="8" width="15.85546875" style="153" customWidth="1"/>
    <col min="9" max="9" width="11" style="151" customWidth="1"/>
    <col min="10" max="13" width="11.85546875" style="151" bestFit="1" customWidth="1"/>
    <col min="14" max="14" width="14.42578125" style="151" customWidth="1"/>
    <col min="15" max="15" width="34.140625" style="151" customWidth="1"/>
    <col min="16" max="16" width="47" style="153" customWidth="1"/>
    <col min="17" max="17" width="42" style="152" customWidth="1"/>
    <col min="18" max="16384" width="11.42578125" style="151"/>
  </cols>
  <sheetData>
    <row r="1" spans="1:17" ht="24" customHeight="1" x14ac:dyDescent="0.25">
      <c r="A1" s="322"/>
      <c r="B1" s="322"/>
      <c r="C1" s="322"/>
      <c r="D1" s="323" t="s">
        <v>267</v>
      </c>
      <c r="E1" s="323"/>
      <c r="F1" s="323"/>
      <c r="G1" s="323"/>
      <c r="H1" s="323"/>
      <c r="I1" s="323"/>
      <c r="J1" s="323"/>
      <c r="K1" s="323"/>
      <c r="L1" s="323"/>
      <c r="M1" s="323"/>
      <c r="N1" s="323"/>
      <c r="O1" s="323"/>
      <c r="P1" s="322" t="s">
        <v>266</v>
      </c>
      <c r="Q1" s="322"/>
    </row>
    <row r="2" spans="1:17" ht="24" customHeight="1" x14ac:dyDescent="0.25">
      <c r="A2" s="322"/>
      <c r="B2" s="322"/>
      <c r="C2" s="322"/>
      <c r="D2" s="323"/>
      <c r="E2" s="323"/>
      <c r="F2" s="323"/>
      <c r="G2" s="323"/>
      <c r="H2" s="323"/>
      <c r="I2" s="323"/>
      <c r="J2" s="323"/>
      <c r="K2" s="323"/>
      <c r="L2" s="323"/>
      <c r="M2" s="323"/>
      <c r="N2" s="323"/>
      <c r="O2" s="323"/>
      <c r="P2" s="322" t="s">
        <v>265</v>
      </c>
      <c r="Q2" s="322"/>
    </row>
    <row r="3" spans="1:17" ht="24" customHeight="1" x14ac:dyDescent="0.25">
      <c r="A3" s="322"/>
      <c r="B3" s="322"/>
      <c r="C3" s="322"/>
      <c r="D3" s="323"/>
      <c r="E3" s="323"/>
      <c r="F3" s="323"/>
      <c r="G3" s="323"/>
      <c r="H3" s="323"/>
      <c r="I3" s="323"/>
      <c r="J3" s="323"/>
      <c r="K3" s="323"/>
      <c r="L3" s="323"/>
      <c r="M3" s="323"/>
      <c r="N3" s="323"/>
      <c r="O3" s="323"/>
      <c r="P3" s="322" t="s">
        <v>264</v>
      </c>
      <c r="Q3" s="322"/>
    </row>
    <row r="4" spans="1:17" ht="13.5" customHeight="1" x14ac:dyDescent="0.25">
      <c r="A4" s="322"/>
      <c r="B4" s="322"/>
      <c r="C4" s="322"/>
      <c r="D4" s="322"/>
      <c r="E4" s="322"/>
      <c r="F4" s="322"/>
      <c r="G4" s="322"/>
      <c r="H4" s="322"/>
      <c r="I4" s="322"/>
      <c r="J4" s="322"/>
      <c r="K4" s="322"/>
      <c r="L4" s="322"/>
      <c r="M4" s="322"/>
      <c r="N4" s="322"/>
      <c r="O4" s="322"/>
      <c r="P4" s="322"/>
      <c r="Q4" s="322"/>
    </row>
    <row r="5" spans="1:17" ht="18" x14ac:dyDescent="0.25">
      <c r="A5" s="162"/>
      <c r="B5" s="162"/>
      <c r="C5" s="162"/>
      <c r="D5" s="162"/>
      <c r="E5" s="162"/>
      <c r="F5" s="162"/>
      <c r="G5" s="162"/>
      <c r="H5" s="162"/>
      <c r="I5" s="162"/>
      <c r="J5" s="324" t="s">
        <v>263</v>
      </c>
      <c r="K5" s="324"/>
      <c r="L5" s="324"/>
      <c r="M5" s="324"/>
      <c r="N5" s="324"/>
      <c r="O5" s="162"/>
      <c r="P5" s="162"/>
      <c r="Q5" s="162"/>
    </row>
    <row r="6" spans="1:17" ht="53.25" customHeight="1" x14ac:dyDescent="0.25">
      <c r="A6" s="159" t="s">
        <v>262</v>
      </c>
      <c r="B6" s="159" t="s">
        <v>261</v>
      </c>
      <c r="C6" s="159" t="s">
        <v>7</v>
      </c>
      <c r="D6" s="159" t="s">
        <v>260</v>
      </c>
      <c r="E6" s="159" t="s">
        <v>259</v>
      </c>
      <c r="F6" s="161" t="s">
        <v>258</v>
      </c>
      <c r="G6" s="159" t="s">
        <v>257</v>
      </c>
      <c r="H6" s="159" t="s">
        <v>256</v>
      </c>
      <c r="I6" s="159" t="s">
        <v>255</v>
      </c>
      <c r="J6" s="160">
        <v>2019</v>
      </c>
      <c r="K6" s="160">
        <v>2020</v>
      </c>
      <c r="L6" s="160">
        <v>2021</v>
      </c>
      <c r="M6" s="160">
        <v>2022</v>
      </c>
      <c r="N6" s="159" t="s">
        <v>11</v>
      </c>
      <c r="O6" s="159" t="s">
        <v>254</v>
      </c>
      <c r="P6" s="159" t="s">
        <v>253</v>
      </c>
      <c r="Q6" s="159" t="s">
        <v>252</v>
      </c>
    </row>
    <row r="7" spans="1:17" s="157" customFormat="1" ht="24.75" customHeight="1" x14ac:dyDescent="0.25">
      <c r="A7" s="325" t="s">
        <v>179</v>
      </c>
      <c r="B7" s="325" t="s">
        <v>212</v>
      </c>
      <c r="C7" s="325" t="s">
        <v>138</v>
      </c>
      <c r="D7" s="325" t="s">
        <v>251</v>
      </c>
      <c r="E7" s="196" t="s">
        <v>139</v>
      </c>
      <c r="F7" s="182" t="s">
        <v>238</v>
      </c>
      <c r="G7" s="182" t="s">
        <v>240</v>
      </c>
      <c r="H7" s="182" t="s">
        <v>88</v>
      </c>
      <c r="I7" s="197">
        <v>6.7999999999999996E-3</v>
      </c>
      <c r="J7" s="197">
        <v>8.9999999999999993E-3</v>
      </c>
      <c r="K7" s="197">
        <v>1.0999999999999999E-2</v>
      </c>
      <c r="L7" s="197">
        <v>1.2999999999999999E-2</v>
      </c>
      <c r="M7" s="197">
        <v>1.4999999999999999E-2</v>
      </c>
      <c r="N7" s="197">
        <f>+M7</f>
        <v>1.4999999999999999E-2</v>
      </c>
      <c r="O7" s="196" t="s">
        <v>250</v>
      </c>
      <c r="P7" s="182" t="s">
        <v>140</v>
      </c>
      <c r="Q7" s="182" t="s">
        <v>247</v>
      </c>
    </row>
    <row r="8" spans="1:17" s="157" customFormat="1" ht="59.25" customHeight="1" x14ac:dyDescent="0.25">
      <c r="A8" s="325"/>
      <c r="B8" s="325"/>
      <c r="C8" s="325"/>
      <c r="D8" s="325"/>
      <c r="E8" s="196" t="s">
        <v>141</v>
      </c>
      <c r="F8" s="182" t="s">
        <v>234</v>
      </c>
      <c r="G8" s="182" t="s">
        <v>233</v>
      </c>
      <c r="H8" s="182" t="s">
        <v>92</v>
      </c>
      <c r="I8" s="198">
        <v>0</v>
      </c>
      <c r="J8" s="199" t="s">
        <v>142</v>
      </c>
      <c r="K8" s="199" t="s">
        <v>142</v>
      </c>
      <c r="L8" s="198">
        <v>5</v>
      </c>
      <c r="M8" s="198">
        <v>4</v>
      </c>
      <c r="N8" s="198">
        <f>+L8+M8</f>
        <v>9</v>
      </c>
      <c r="O8" s="196" t="s">
        <v>243</v>
      </c>
      <c r="P8" s="182" t="s">
        <v>323</v>
      </c>
      <c r="Q8" s="182" t="s">
        <v>239</v>
      </c>
    </row>
    <row r="9" spans="1:17" s="157" customFormat="1" ht="48" customHeight="1" x14ac:dyDescent="0.25">
      <c r="A9" s="325"/>
      <c r="B9" s="325"/>
      <c r="C9" s="325"/>
      <c r="D9" s="325"/>
      <c r="E9" s="196" t="s">
        <v>143</v>
      </c>
      <c r="F9" s="182" t="s">
        <v>238</v>
      </c>
      <c r="G9" s="182" t="s">
        <v>233</v>
      </c>
      <c r="H9" s="182" t="s">
        <v>92</v>
      </c>
      <c r="I9" s="198">
        <v>3492</v>
      </c>
      <c r="J9" s="198">
        <v>920</v>
      </c>
      <c r="K9" s="198">
        <v>920</v>
      </c>
      <c r="L9" s="198">
        <v>920</v>
      </c>
      <c r="M9" s="198">
        <v>920</v>
      </c>
      <c r="N9" s="198">
        <f t="shared" ref="N9:N12" si="0">+J9+K9+L9+M9</f>
        <v>3680</v>
      </c>
      <c r="O9" s="196" t="s">
        <v>243</v>
      </c>
      <c r="P9" s="182" t="s">
        <v>66</v>
      </c>
      <c r="Q9" s="182" t="s">
        <v>249</v>
      </c>
    </row>
    <row r="10" spans="1:17" s="157" customFormat="1" ht="34.5" customHeight="1" x14ac:dyDescent="0.25">
      <c r="A10" s="325"/>
      <c r="B10" s="325"/>
      <c r="C10" s="325"/>
      <c r="D10" s="325"/>
      <c r="E10" s="196" t="s">
        <v>144</v>
      </c>
      <c r="F10" s="182" t="s">
        <v>238</v>
      </c>
      <c r="G10" s="182" t="s">
        <v>233</v>
      </c>
      <c r="H10" s="182" t="s">
        <v>92</v>
      </c>
      <c r="I10" s="198">
        <v>327</v>
      </c>
      <c r="J10" s="198">
        <v>200</v>
      </c>
      <c r="K10" s="198">
        <v>200</v>
      </c>
      <c r="L10" s="198">
        <v>200</v>
      </c>
      <c r="M10" s="198">
        <v>200</v>
      </c>
      <c r="N10" s="198">
        <f t="shared" si="0"/>
        <v>800</v>
      </c>
      <c r="O10" s="196" t="s">
        <v>243</v>
      </c>
      <c r="P10" s="182" t="s">
        <v>66</v>
      </c>
      <c r="Q10" s="182" t="s">
        <v>249</v>
      </c>
    </row>
    <row r="11" spans="1:17" s="157" customFormat="1" ht="33" customHeight="1" x14ac:dyDescent="0.25">
      <c r="A11" s="325"/>
      <c r="B11" s="325"/>
      <c r="C11" s="325"/>
      <c r="D11" s="325"/>
      <c r="E11" s="196" t="s">
        <v>145</v>
      </c>
      <c r="F11" s="182" t="s">
        <v>238</v>
      </c>
      <c r="G11" s="182" t="s">
        <v>233</v>
      </c>
      <c r="H11" s="182" t="s">
        <v>92</v>
      </c>
      <c r="I11" s="198">
        <v>1160</v>
      </c>
      <c r="J11" s="198">
        <v>680</v>
      </c>
      <c r="K11" s="198">
        <v>600</v>
      </c>
      <c r="L11" s="198">
        <v>1700</v>
      </c>
      <c r="M11" s="198">
        <v>580</v>
      </c>
      <c r="N11" s="198">
        <f>+J11+K11+L11+M11</f>
        <v>3560</v>
      </c>
      <c r="O11" s="196" t="s">
        <v>243</v>
      </c>
      <c r="P11" s="182" t="s">
        <v>66</v>
      </c>
      <c r="Q11" s="182" t="s">
        <v>248</v>
      </c>
    </row>
    <row r="12" spans="1:17" s="157" customFormat="1" ht="36.75" customHeight="1" x14ac:dyDescent="0.25">
      <c r="A12" s="325"/>
      <c r="B12" s="325"/>
      <c r="C12" s="325"/>
      <c r="D12" s="325"/>
      <c r="E12" s="196" t="s">
        <v>146</v>
      </c>
      <c r="F12" s="182" t="s">
        <v>234</v>
      </c>
      <c r="G12" s="182" t="s">
        <v>233</v>
      </c>
      <c r="H12" s="182" t="s">
        <v>92</v>
      </c>
      <c r="I12" s="198">
        <v>0</v>
      </c>
      <c r="J12" s="198">
        <v>3500</v>
      </c>
      <c r="K12" s="198">
        <v>5000</v>
      </c>
      <c r="L12" s="198">
        <v>17000</v>
      </c>
      <c r="M12" s="198">
        <f>8500</f>
        <v>8500</v>
      </c>
      <c r="N12" s="198">
        <f t="shared" si="0"/>
        <v>34000</v>
      </c>
      <c r="O12" s="196" t="s">
        <v>243</v>
      </c>
      <c r="P12" s="182" t="s">
        <v>66</v>
      </c>
      <c r="Q12" s="182" t="s">
        <v>248</v>
      </c>
    </row>
    <row r="13" spans="1:17" s="157" customFormat="1" ht="27.75" customHeight="1" x14ac:dyDescent="0.25">
      <c r="A13" s="325"/>
      <c r="B13" s="325"/>
      <c r="C13" s="325"/>
      <c r="D13" s="325"/>
      <c r="E13" s="196" t="s">
        <v>147</v>
      </c>
      <c r="F13" s="182" t="s">
        <v>234</v>
      </c>
      <c r="G13" s="182" t="s">
        <v>240</v>
      </c>
      <c r="H13" s="182" t="s">
        <v>88</v>
      </c>
      <c r="I13" s="200">
        <v>0.31</v>
      </c>
      <c r="J13" s="200">
        <v>0.77</v>
      </c>
      <c r="K13" s="200">
        <v>0.8</v>
      </c>
      <c r="L13" s="200">
        <v>0.8</v>
      </c>
      <c r="M13" s="200">
        <v>0.8</v>
      </c>
      <c r="N13" s="200">
        <f>+M13</f>
        <v>0.8</v>
      </c>
      <c r="O13" s="196" t="s">
        <v>243</v>
      </c>
      <c r="P13" s="182" t="s">
        <v>68</v>
      </c>
      <c r="Q13" s="182" t="s">
        <v>247</v>
      </c>
    </row>
    <row r="14" spans="1:17" s="157" customFormat="1" ht="47.25" customHeight="1" x14ac:dyDescent="0.25">
      <c r="A14" s="325"/>
      <c r="B14" s="325" t="s">
        <v>324</v>
      </c>
      <c r="C14" s="325" t="s">
        <v>148</v>
      </c>
      <c r="D14" s="325" t="s">
        <v>246</v>
      </c>
      <c r="E14" s="196" t="s">
        <v>67</v>
      </c>
      <c r="F14" s="182" t="s">
        <v>234</v>
      </c>
      <c r="G14" s="182" t="s">
        <v>233</v>
      </c>
      <c r="H14" s="182" t="s">
        <v>92</v>
      </c>
      <c r="I14" s="198">
        <v>84</v>
      </c>
      <c r="J14" s="198">
        <v>13</v>
      </c>
      <c r="K14" s="198">
        <v>30</v>
      </c>
      <c r="L14" s="198">
        <v>20</v>
      </c>
      <c r="M14" s="198">
        <v>37</v>
      </c>
      <c r="N14" s="198">
        <f>+J14+K14+L14+M14</f>
        <v>100</v>
      </c>
      <c r="O14" s="196" t="s">
        <v>243</v>
      </c>
      <c r="P14" s="182" t="s">
        <v>149</v>
      </c>
      <c r="Q14" s="182" t="s">
        <v>325</v>
      </c>
    </row>
    <row r="15" spans="1:17" s="157" customFormat="1" ht="47.25" customHeight="1" x14ac:dyDescent="0.25">
      <c r="A15" s="325"/>
      <c r="B15" s="325"/>
      <c r="C15" s="325"/>
      <c r="D15" s="325"/>
      <c r="E15" s="196" t="s">
        <v>150</v>
      </c>
      <c r="F15" s="182" t="s">
        <v>234</v>
      </c>
      <c r="G15" s="182" t="s">
        <v>233</v>
      </c>
      <c r="H15" s="182" t="s">
        <v>92</v>
      </c>
      <c r="I15" s="198">
        <v>5</v>
      </c>
      <c r="J15" s="199" t="s">
        <v>142</v>
      </c>
      <c r="K15" s="199" t="s">
        <v>142</v>
      </c>
      <c r="L15" s="198">
        <v>5</v>
      </c>
      <c r="M15" s="198">
        <v>5</v>
      </c>
      <c r="N15" s="198">
        <f>+M15+L15</f>
        <v>10</v>
      </c>
      <c r="O15" s="196" t="s">
        <v>243</v>
      </c>
      <c r="P15" s="182" t="s">
        <v>149</v>
      </c>
      <c r="Q15" s="182" t="s">
        <v>325</v>
      </c>
    </row>
    <row r="16" spans="1:17" s="157" customFormat="1" ht="47.25" customHeight="1" x14ac:dyDescent="0.25">
      <c r="A16" s="325"/>
      <c r="B16" s="325"/>
      <c r="C16" s="325"/>
      <c r="D16" s="325"/>
      <c r="E16" s="196" t="s">
        <v>151</v>
      </c>
      <c r="F16" s="182" t="s">
        <v>234</v>
      </c>
      <c r="G16" s="182" t="s">
        <v>233</v>
      </c>
      <c r="H16" s="182" t="s">
        <v>92</v>
      </c>
      <c r="I16" s="198">
        <v>5</v>
      </c>
      <c r="J16" s="199" t="s">
        <v>142</v>
      </c>
      <c r="K16" s="199" t="s">
        <v>142</v>
      </c>
      <c r="L16" s="198">
        <v>10</v>
      </c>
      <c r="M16" s="198">
        <v>10</v>
      </c>
      <c r="N16" s="198">
        <f>+M16+L16</f>
        <v>20</v>
      </c>
      <c r="O16" s="196" t="s">
        <v>243</v>
      </c>
      <c r="P16" s="182" t="s">
        <v>149</v>
      </c>
      <c r="Q16" s="182" t="s">
        <v>325</v>
      </c>
    </row>
    <row r="17" spans="1:17" s="157" customFormat="1" ht="61.5" customHeight="1" x14ac:dyDescent="0.25">
      <c r="A17" s="325" t="s">
        <v>83</v>
      </c>
      <c r="B17" s="325" t="s">
        <v>214</v>
      </c>
      <c r="C17" s="325" t="s">
        <v>326</v>
      </c>
      <c r="D17" s="325" t="s">
        <v>207</v>
      </c>
      <c r="E17" s="196" t="s">
        <v>65</v>
      </c>
      <c r="F17" s="182" t="s">
        <v>238</v>
      </c>
      <c r="G17" s="182" t="s">
        <v>240</v>
      </c>
      <c r="H17" s="182" t="s">
        <v>88</v>
      </c>
      <c r="I17" s="201">
        <v>0.88</v>
      </c>
      <c r="J17" s="201">
        <v>0.89</v>
      </c>
      <c r="K17" s="201">
        <v>0.89</v>
      </c>
      <c r="L17" s="201">
        <v>0.9</v>
      </c>
      <c r="M17" s="201">
        <v>0.9</v>
      </c>
      <c r="N17" s="201">
        <f>+M17</f>
        <v>0.9</v>
      </c>
      <c r="O17" s="196" t="s">
        <v>243</v>
      </c>
      <c r="P17" s="182" t="s">
        <v>95</v>
      </c>
      <c r="Q17" s="182" t="s">
        <v>239</v>
      </c>
    </row>
    <row r="18" spans="1:17" s="157" customFormat="1" ht="48" customHeight="1" x14ac:dyDescent="0.25">
      <c r="A18" s="325"/>
      <c r="B18" s="325"/>
      <c r="C18" s="325"/>
      <c r="D18" s="325"/>
      <c r="E18" s="196" t="s">
        <v>152</v>
      </c>
      <c r="F18" s="182" t="s">
        <v>238</v>
      </c>
      <c r="G18" s="182" t="s">
        <v>240</v>
      </c>
      <c r="H18" s="182" t="s">
        <v>92</v>
      </c>
      <c r="I18" s="198">
        <v>28998</v>
      </c>
      <c r="J18" s="198">
        <v>12000</v>
      </c>
      <c r="K18" s="198">
        <v>13000</v>
      </c>
      <c r="L18" s="198">
        <v>14500</v>
      </c>
      <c r="M18" s="198">
        <v>15500</v>
      </c>
      <c r="N18" s="198">
        <f>+J18+K18+L18+M18</f>
        <v>55000</v>
      </c>
      <c r="O18" s="196" t="s">
        <v>243</v>
      </c>
      <c r="P18" s="182" t="s">
        <v>95</v>
      </c>
      <c r="Q18" s="182" t="s">
        <v>239</v>
      </c>
    </row>
    <row r="19" spans="1:17" s="157" customFormat="1" ht="48" customHeight="1" x14ac:dyDescent="0.25">
      <c r="A19" s="325"/>
      <c r="B19" s="325"/>
      <c r="C19" s="325"/>
      <c r="D19" s="325"/>
      <c r="E19" s="196" t="s">
        <v>64</v>
      </c>
      <c r="F19" s="182" t="s">
        <v>234</v>
      </c>
      <c r="G19" s="182" t="s">
        <v>245</v>
      </c>
      <c r="H19" s="182" t="s">
        <v>92</v>
      </c>
      <c r="I19" s="198">
        <v>1200</v>
      </c>
      <c r="J19" s="198">
        <v>216</v>
      </c>
      <c r="K19" s="198">
        <v>317</v>
      </c>
      <c r="L19" s="198">
        <v>179</v>
      </c>
      <c r="M19" s="198">
        <v>179</v>
      </c>
      <c r="N19" s="198">
        <v>891</v>
      </c>
      <c r="O19" s="196" t="s">
        <v>243</v>
      </c>
      <c r="P19" s="182" t="s">
        <v>95</v>
      </c>
      <c r="Q19" s="182" t="s">
        <v>239</v>
      </c>
    </row>
    <row r="20" spans="1:17" s="157" customFormat="1" ht="48" customHeight="1" x14ac:dyDescent="0.25">
      <c r="A20" s="325"/>
      <c r="B20" s="325"/>
      <c r="C20" s="325"/>
      <c r="D20" s="325"/>
      <c r="E20" s="196" t="s">
        <v>154</v>
      </c>
      <c r="F20" s="182" t="s">
        <v>234</v>
      </c>
      <c r="G20" s="182" t="s">
        <v>233</v>
      </c>
      <c r="H20" s="182" t="s">
        <v>92</v>
      </c>
      <c r="I20" s="198">
        <v>0</v>
      </c>
      <c r="J20" s="199" t="s">
        <v>142</v>
      </c>
      <c r="K20" s="198">
        <v>3</v>
      </c>
      <c r="L20" s="198">
        <v>3</v>
      </c>
      <c r="M20" s="198">
        <v>3</v>
      </c>
      <c r="N20" s="198">
        <f>+K20+L20+M20</f>
        <v>9</v>
      </c>
      <c r="O20" s="196" t="s">
        <v>243</v>
      </c>
      <c r="P20" s="182" t="s">
        <v>149</v>
      </c>
      <c r="Q20" s="182" t="s">
        <v>239</v>
      </c>
    </row>
    <row r="21" spans="1:17" s="157" customFormat="1" ht="51.75" customHeight="1" x14ac:dyDescent="0.25">
      <c r="A21" s="325" t="s">
        <v>181</v>
      </c>
      <c r="B21" s="325" t="s">
        <v>215</v>
      </c>
      <c r="C21" s="325" t="s">
        <v>155</v>
      </c>
      <c r="D21" s="325" t="s">
        <v>244</v>
      </c>
      <c r="E21" s="196" t="s">
        <v>156</v>
      </c>
      <c r="F21" s="182" t="s">
        <v>238</v>
      </c>
      <c r="G21" s="182" t="s">
        <v>233</v>
      </c>
      <c r="H21" s="182" t="s">
        <v>92</v>
      </c>
      <c r="I21" s="198">
        <v>84</v>
      </c>
      <c r="J21" s="198">
        <v>10</v>
      </c>
      <c r="K21" s="198">
        <v>20</v>
      </c>
      <c r="L21" s="198">
        <v>30</v>
      </c>
      <c r="M21" s="198">
        <v>66</v>
      </c>
      <c r="N21" s="198">
        <f>+J21+K21+L21+M21</f>
        <v>126</v>
      </c>
      <c r="O21" s="196" t="s">
        <v>243</v>
      </c>
      <c r="P21" s="182" t="s">
        <v>327</v>
      </c>
      <c r="Q21" s="182" t="s">
        <v>242</v>
      </c>
    </row>
    <row r="22" spans="1:17" s="157" customFormat="1" ht="51.75" customHeight="1" x14ac:dyDescent="0.25">
      <c r="A22" s="325"/>
      <c r="B22" s="325"/>
      <c r="C22" s="325"/>
      <c r="D22" s="325"/>
      <c r="E22" s="196" t="s">
        <v>157</v>
      </c>
      <c r="F22" s="182" t="s">
        <v>238</v>
      </c>
      <c r="G22" s="182" t="s">
        <v>233</v>
      </c>
      <c r="H22" s="182" t="s">
        <v>92</v>
      </c>
      <c r="I22" s="198">
        <v>20</v>
      </c>
      <c r="J22" s="198">
        <v>4</v>
      </c>
      <c r="K22" s="198">
        <v>7</v>
      </c>
      <c r="L22" s="198">
        <v>7</v>
      </c>
      <c r="M22" s="198">
        <v>7</v>
      </c>
      <c r="N22" s="198">
        <f>+J22+K22+L22+M22</f>
        <v>25</v>
      </c>
      <c r="O22" s="196" t="s">
        <v>232</v>
      </c>
      <c r="P22" s="182" t="s">
        <v>327</v>
      </c>
      <c r="Q22" s="182" t="s">
        <v>242</v>
      </c>
    </row>
    <row r="23" spans="1:17" s="157" customFormat="1" ht="51.75" customHeight="1" x14ac:dyDescent="0.25">
      <c r="A23" s="325"/>
      <c r="B23" s="325"/>
      <c r="C23" s="325"/>
      <c r="D23" s="325"/>
      <c r="E23" s="196" t="s">
        <v>159</v>
      </c>
      <c r="F23" s="182" t="s">
        <v>238</v>
      </c>
      <c r="G23" s="182" t="s">
        <v>233</v>
      </c>
      <c r="H23" s="182" t="s">
        <v>92</v>
      </c>
      <c r="I23" s="198">
        <v>1</v>
      </c>
      <c r="J23" s="198">
        <v>1</v>
      </c>
      <c r="K23" s="198">
        <v>2</v>
      </c>
      <c r="L23" s="198">
        <v>1</v>
      </c>
      <c r="M23" s="198">
        <v>1</v>
      </c>
      <c r="N23" s="198">
        <f>+J23+K23+L23+M23</f>
        <v>5</v>
      </c>
      <c r="O23" s="196" t="s">
        <v>232</v>
      </c>
      <c r="P23" s="182" t="s">
        <v>327</v>
      </c>
      <c r="Q23" s="182" t="s">
        <v>242</v>
      </c>
    </row>
    <row r="24" spans="1:17" s="157" customFormat="1" ht="41.25" customHeight="1" x14ac:dyDescent="0.25">
      <c r="A24" s="325" t="s">
        <v>99</v>
      </c>
      <c r="B24" s="325" t="s">
        <v>216</v>
      </c>
      <c r="C24" s="325" t="s">
        <v>160</v>
      </c>
      <c r="D24" s="325" t="s">
        <v>241</v>
      </c>
      <c r="E24" s="196" t="s">
        <v>161</v>
      </c>
      <c r="F24" s="182" t="s">
        <v>238</v>
      </c>
      <c r="G24" s="182" t="s">
        <v>233</v>
      </c>
      <c r="H24" s="182" t="s">
        <v>92</v>
      </c>
      <c r="I24" s="202">
        <v>2.1</v>
      </c>
      <c r="J24" s="202">
        <v>1</v>
      </c>
      <c r="K24" s="202">
        <v>1.5</v>
      </c>
      <c r="L24" s="202">
        <v>1.9</v>
      </c>
      <c r="M24" s="202">
        <v>2</v>
      </c>
      <c r="N24" s="202">
        <f>+J24+K24+L24+M24</f>
        <v>6.4</v>
      </c>
      <c r="O24" s="196" t="s">
        <v>232</v>
      </c>
      <c r="P24" s="182" t="s">
        <v>327</v>
      </c>
      <c r="Q24" s="182" t="s">
        <v>328</v>
      </c>
    </row>
    <row r="25" spans="1:17" s="157" customFormat="1" ht="46.5" customHeight="1" x14ac:dyDescent="0.25">
      <c r="A25" s="325"/>
      <c r="B25" s="325"/>
      <c r="C25" s="325"/>
      <c r="D25" s="325"/>
      <c r="E25" s="196" t="s">
        <v>162</v>
      </c>
      <c r="F25" s="182" t="s">
        <v>238</v>
      </c>
      <c r="G25" s="182" t="s">
        <v>240</v>
      </c>
      <c r="H25" s="182" t="s">
        <v>88</v>
      </c>
      <c r="I25" s="203">
        <v>1.2E-2</v>
      </c>
      <c r="J25" s="203">
        <v>1.4999999999999999E-2</v>
      </c>
      <c r="K25" s="203">
        <v>1.6E-2</v>
      </c>
      <c r="L25" s="203">
        <v>1.7999999999999999E-2</v>
      </c>
      <c r="M25" s="203">
        <v>0.02</v>
      </c>
      <c r="N25" s="203">
        <v>0.02</v>
      </c>
      <c r="O25" s="196" t="s">
        <v>232</v>
      </c>
      <c r="P25" s="182" t="s">
        <v>323</v>
      </c>
      <c r="Q25" s="182" t="s">
        <v>239</v>
      </c>
    </row>
    <row r="26" spans="1:17" s="157" customFormat="1" ht="48.75" customHeight="1" x14ac:dyDescent="0.25">
      <c r="A26" s="325"/>
      <c r="B26" s="325"/>
      <c r="C26" s="325"/>
      <c r="D26" s="325"/>
      <c r="E26" s="196" t="s">
        <v>163</v>
      </c>
      <c r="F26" s="182" t="s">
        <v>238</v>
      </c>
      <c r="G26" s="182" t="s">
        <v>240</v>
      </c>
      <c r="H26" s="182" t="s">
        <v>88</v>
      </c>
      <c r="I26" s="204">
        <v>1.6999999999999999E-3</v>
      </c>
      <c r="J26" s="204">
        <v>2.5000000000000001E-3</v>
      </c>
      <c r="K26" s="204">
        <v>2.8E-3</v>
      </c>
      <c r="L26" s="204">
        <v>3.2000000000000002E-3</v>
      </c>
      <c r="M26" s="204">
        <v>3.5000000000000001E-3</v>
      </c>
      <c r="N26" s="204">
        <f>+M26</f>
        <v>3.5000000000000001E-3</v>
      </c>
      <c r="O26" s="196" t="s">
        <v>232</v>
      </c>
      <c r="P26" s="182" t="s">
        <v>323</v>
      </c>
      <c r="Q26" s="182" t="s">
        <v>239</v>
      </c>
    </row>
    <row r="27" spans="1:17" s="157" customFormat="1" ht="46.5" customHeight="1" x14ac:dyDescent="0.25">
      <c r="A27" s="325"/>
      <c r="B27" s="325"/>
      <c r="C27" s="325"/>
      <c r="D27" s="325"/>
      <c r="E27" s="196" t="s">
        <v>164</v>
      </c>
      <c r="F27" s="182" t="s">
        <v>238</v>
      </c>
      <c r="G27" s="182" t="s">
        <v>233</v>
      </c>
      <c r="H27" s="182" t="s">
        <v>92</v>
      </c>
      <c r="I27" s="198">
        <v>25</v>
      </c>
      <c r="J27" s="198">
        <v>11</v>
      </c>
      <c r="K27" s="198">
        <v>14</v>
      </c>
      <c r="L27" s="198">
        <f>16+5</f>
        <v>21</v>
      </c>
      <c r="M27" s="198">
        <v>18</v>
      </c>
      <c r="N27" s="198">
        <f t="shared" ref="N27:N29" si="1">+J27+K27+L27+M27</f>
        <v>64</v>
      </c>
      <c r="O27" s="196" t="s">
        <v>232</v>
      </c>
      <c r="P27" s="182" t="s">
        <v>327</v>
      </c>
      <c r="Q27" s="182" t="s">
        <v>328</v>
      </c>
    </row>
    <row r="28" spans="1:17" s="157" customFormat="1" ht="46.5" customHeight="1" x14ac:dyDescent="0.25">
      <c r="A28" s="325"/>
      <c r="B28" s="325"/>
      <c r="C28" s="325"/>
      <c r="D28" s="325"/>
      <c r="E28" s="196" t="s">
        <v>165</v>
      </c>
      <c r="F28" s="182" t="s">
        <v>238</v>
      </c>
      <c r="G28" s="182" t="s">
        <v>233</v>
      </c>
      <c r="H28" s="182" t="s">
        <v>92</v>
      </c>
      <c r="I28" s="198">
        <v>4000</v>
      </c>
      <c r="J28" s="198">
        <v>600</v>
      </c>
      <c r="K28" s="198">
        <v>1500</v>
      </c>
      <c r="L28" s="198">
        <v>1500</v>
      </c>
      <c r="M28" s="198">
        <v>600</v>
      </c>
      <c r="N28" s="198">
        <f t="shared" si="1"/>
        <v>4200</v>
      </c>
      <c r="O28" s="196" t="s">
        <v>232</v>
      </c>
      <c r="P28" s="182" t="s">
        <v>327</v>
      </c>
      <c r="Q28" s="182" t="s">
        <v>328</v>
      </c>
    </row>
    <row r="29" spans="1:17" s="157" customFormat="1" ht="48" customHeight="1" x14ac:dyDescent="0.25">
      <c r="A29" s="325"/>
      <c r="B29" s="325"/>
      <c r="C29" s="325"/>
      <c r="D29" s="325"/>
      <c r="E29" s="196" t="s">
        <v>166</v>
      </c>
      <c r="F29" s="182" t="s">
        <v>238</v>
      </c>
      <c r="G29" s="182" t="s">
        <v>233</v>
      </c>
      <c r="H29" s="182" t="s">
        <v>92</v>
      </c>
      <c r="I29" s="198">
        <v>1720</v>
      </c>
      <c r="J29" s="198">
        <v>500</v>
      </c>
      <c r="K29" s="198">
        <v>520</v>
      </c>
      <c r="L29" s="198">
        <v>530</v>
      </c>
      <c r="M29" s="198">
        <v>550</v>
      </c>
      <c r="N29" s="198">
        <f t="shared" si="1"/>
        <v>2100</v>
      </c>
      <c r="O29" s="196" t="s">
        <v>232</v>
      </c>
      <c r="P29" s="182" t="s">
        <v>327</v>
      </c>
      <c r="Q29" s="182" t="s">
        <v>328</v>
      </c>
    </row>
    <row r="30" spans="1:17" s="157" customFormat="1" ht="54.75" customHeight="1" x14ac:dyDescent="0.25">
      <c r="A30" s="325" t="s">
        <v>237</v>
      </c>
      <c r="B30" s="326" t="s">
        <v>217</v>
      </c>
      <c r="C30" s="325" t="s">
        <v>168</v>
      </c>
      <c r="D30" s="325" t="s">
        <v>210</v>
      </c>
      <c r="E30" s="196" t="s">
        <v>169</v>
      </c>
      <c r="F30" s="182" t="s">
        <v>234</v>
      </c>
      <c r="G30" s="182" t="s">
        <v>233</v>
      </c>
      <c r="H30" s="182" t="s">
        <v>92</v>
      </c>
      <c r="I30" s="204" t="s">
        <v>47</v>
      </c>
      <c r="J30" s="200">
        <v>0</v>
      </c>
      <c r="K30" s="200">
        <v>0.5</v>
      </c>
      <c r="L30" s="200">
        <v>0.75</v>
      </c>
      <c r="M30" s="200">
        <v>1</v>
      </c>
      <c r="N30" s="200">
        <v>1</v>
      </c>
      <c r="O30" s="196" t="s">
        <v>236</v>
      </c>
      <c r="P30" s="182" t="s">
        <v>167</v>
      </c>
      <c r="Q30" s="182" t="s">
        <v>235</v>
      </c>
    </row>
    <row r="31" spans="1:17" s="157" customFormat="1" ht="95.25" customHeight="1" x14ac:dyDescent="0.25">
      <c r="A31" s="325"/>
      <c r="B31" s="326"/>
      <c r="C31" s="325"/>
      <c r="D31" s="325"/>
      <c r="E31" s="196" t="s">
        <v>44</v>
      </c>
      <c r="F31" s="182" t="s">
        <v>234</v>
      </c>
      <c r="G31" s="182" t="s">
        <v>233</v>
      </c>
      <c r="H31" s="182" t="s">
        <v>88</v>
      </c>
      <c r="I31" s="204">
        <v>1</v>
      </c>
      <c r="J31" s="200">
        <v>1</v>
      </c>
      <c r="K31" s="200">
        <v>1</v>
      </c>
      <c r="L31" s="200">
        <v>1</v>
      </c>
      <c r="M31" s="200">
        <v>1</v>
      </c>
      <c r="N31" s="200">
        <v>1</v>
      </c>
      <c r="O31" s="196" t="s">
        <v>232</v>
      </c>
      <c r="P31" s="182" t="s">
        <v>171</v>
      </c>
      <c r="Q31" s="182" t="s">
        <v>329</v>
      </c>
    </row>
    <row r="32" spans="1:17" s="155" customFormat="1" ht="15" customHeight="1" x14ac:dyDescent="0.25">
      <c r="A32" s="156"/>
      <c r="B32" s="156"/>
      <c r="C32" s="156"/>
      <c r="D32" s="156"/>
      <c r="E32" s="156"/>
    </row>
    <row r="33" spans="1:5" s="155" customFormat="1" ht="15" customHeight="1" x14ac:dyDescent="0.25">
      <c r="A33" s="156"/>
      <c r="B33" s="156"/>
      <c r="C33" s="156"/>
      <c r="D33" s="156"/>
      <c r="E33" s="156"/>
    </row>
    <row r="34" spans="1:5" s="155" customFormat="1" ht="69.75" customHeight="1" x14ac:dyDescent="0.25">
      <c r="A34" s="156"/>
      <c r="B34" s="156"/>
      <c r="C34" s="156"/>
      <c r="D34" s="156"/>
      <c r="E34" s="156"/>
    </row>
    <row r="35" spans="1:5" s="155" customFormat="1" ht="113.25" customHeight="1" x14ac:dyDescent="0.25">
      <c r="A35" s="156"/>
      <c r="B35" s="156"/>
      <c r="C35" s="156"/>
      <c r="D35" s="156"/>
      <c r="E35" s="156"/>
    </row>
    <row r="36" spans="1:5" s="155" customFormat="1" ht="58.5" customHeight="1" x14ac:dyDescent="0.25">
      <c r="A36" s="156"/>
      <c r="B36" s="156"/>
      <c r="C36" s="156"/>
      <c r="D36" s="156"/>
      <c r="E36" s="156"/>
    </row>
    <row r="37" spans="1:5" s="155" customFormat="1" ht="45" customHeight="1" x14ac:dyDescent="0.25">
      <c r="A37" s="156"/>
      <c r="B37" s="156"/>
      <c r="C37" s="156"/>
      <c r="D37" s="156"/>
      <c r="E37" s="156"/>
    </row>
    <row r="38" spans="1:5" s="155" customFormat="1" ht="87" customHeight="1" x14ac:dyDescent="0.25">
      <c r="A38" s="156"/>
      <c r="B38" s="156"/>
      <c r="C38" s="156"/>
      <c r="D38" s="156"/>
      <c r="E38" s="156"/>
    </row>
    <row r="39" spans="1:5" s="155" customFormat="1" ht="60" customHeight="1" x14ac:dyDescent="0.25">
      <c r="A39" s="156"/>
      <c r="B39" s="156"/>
      <c r="C39" s="156"/>
      <c r="D39" s="156"/>
      <c r="E39" s="156"/>
    </row>
    <row r="40" spans="1:5" s="155" customFormat="1" ht="78" customHeight="1" x14ac:dyDescent="0.25">
      <c r="A40" s="156"/>
      <c r="B40" s="156"/>
      <c r="C40" s="156"/>
      <c r="D40" s="156"/>
      <c r="E40" s="156"/>
    </row>
    <row r="41" spans="1:5" s="155" customFormat="1" ht="88.5" customHeight="1" x14ac:dyDescent="0.25">
      <c r="E41" s="156"/>
    </row>
    <row r="42" spans="1:5" s="155" customFormat="1" ht="99.75" customHeight="1" x14ac:dyDescent="0.25">
      <c r="E42" s="156"/>
    </row>
    <row r="43" spans="1:5" s="155" customFormat="1" ht="90" customHeight="1" x14ac:dyDescent="0.25">
      <c r="E43" s="156"/>
    </row>
    <row r="44" spans="1:5" s="155" customFormat="1" ht="15" customHeight="1" x14ac:dyDescent="0.25">
      <c r="E44" s="156"/>
    </row>
    <row r="45" spans="1:5" s="155" customFormat="1" ht="15" customHeight="1" x14ac:dyDescent="0.25">
      <c r="E45" s="156"/>
    </row>
    <row r="46" spans="1:5" s="155" customFormat="1" ht="15" customHeight="1" x14ac:dyDescent="0.25">
      <c r="E46" s="156"/>
    </row>
    <row r="47" spans="1:5" s="155" customFormat="1" ht="15" customHeight="1" x14ac:dyDescent="0.25">
      <c r="E47" s="156"/>
    </row>
    <row r="48" spans="1:5" s="155" customFormat="1" ht="15" customHeight="1" x14ac:dyDescent="0.25">
      <c r="E48" s="156"/>
    </row>
    <row r="49" spans="5:5" s="155" customFormat="1" ht="15" customHeight="1" x14ac:dyDescent="0.25">
      <c r="E49" s="156"/>
    </row>
    <row r="50" spans="5:5" s="155" customFormat="1" ht="15" customHeight="1" x14ac:dyDescent="0.25">
      <c r="E50" s="156"/>
    </row>
    <row r="51" spans="5:5" s="155" customFormat="1" ht="15" customHeight="1" x14ac:dyDescent="0.25">
      <c r="E51" s="156"/>
    </row>
    <row r="52" spans="5:5" s="155" customFormat="1" ht="15" customHeight="1" x14ac:dyDescent="0.25">
      <c r="E52" s="156"/>
    </row>
    <row r="53" spans="5:5" s="155" customFormat="1" ht="15" customHeight="1" x14ac:dyDescent="0.25">
      <c r="E53" s="156"/>
    </row>
    <row r="54" spans="5:5" s="155" customFormat="1" ht="15" customHeight="1" x14ac:dyDescent="0.25">
      <c r="E54" s="156"/>
    </row>
    <row r="55" spans="5:5" s="155" customFormat="1" ht="15" customHeight="1" x14ac:dyDescent="0.25">
      <c r="E55" s="156"/>
    </row>
    <row r="56" spans="5:5" s="155" customFormat="1" ht="15" customHeight="1" x14ac:dyDescent="0.25">
      <c r="E56" s="156"/>
    </row>
    <row r="57" spans="5:5" s="155" customFormat="1" ht="15" customHeight="1" x14ac:dyDescent="0.25">
      <c r="E57" s="156"/>
    </row>
    <row r="58" spans="5:5" s="155" customFormat="1" ht="15" customHeight="1" x14ac:dyDescent="0.25">
      <c r="E58" s="156"/>
    </row>
    <row r="59" spans="5:5" s="155" customFormat="1" ht="15" customHeight="1" x14ac:dyDescent="0.25">
      <c r="E59" s="156"/>
    </row>
    <row r="60" spans="5:5" s="155" customFormat="1" ht="15" customHeight="1" x14ac:dyDescent="0.25">
      <c r="E60" s="156"/>
    </row>
    <row r="61" spans="5:5" s="155" customFormat="1" ht="15" customHeight="1" x14ac:dyDescent="0.25">
      <c r="E61" s="156"/>
    </row>
  </sheetData>
  <mergeCells count="30">
    <mergeCell ref="A24:A29"/>
    <mergeCell ref="B24:B29"/>
    <mergeCell ref="C24:C29"/>
    <mergeCell ref="D24:D29"/>
    <mergeCell ref="A30:A31"/>
    <mergeCell ref="B30:B31"/>
    <mergeCell ref="C30:C31"/>
    <mergeCell ref="D30:D31"/>
    <mergeCell ref="A17:A20"/>
    <mergeCell ref="B17:B20"/>
    <mergeCell ref="C17:C20"/>
    <mergeCell ref="D17:D20"/>
    <mergeCell ref="A21:A23"/>
    <mergeCell ref="B21:B23"/>
    <mergeCell ref="C21:C23"/>
    <mergeCell ref="D21:D23"/>
    <mergeCell ref="J5:N5"/>
    <mergeCell ref="A7:A16"/>
    <mergeCell ref="B7:B13"/>
    <mergeCell ref="C7:C13"/>
    <mergeCell ref="D7:D13"/>
    <mergeCell ref="B14:B16"/>
    <mergeCell ref="C14:C16"/>
    <mergeCell ref="D14:D16"/>
    <mergeCell ref="A4:Q4"/>
    <mergeCell ref="A1:C3"/>
    <mergeCell ref="D1:O3"/>
    <mergeCell ref="P1:Q1"/>
    <mergeCell ref="P2:Q2"/>
    <mergeCell ref="P3:Q3"/>
  </mergeCells>
  <printOptions horizontalCentered="1"/>
  <pageMargins left="0.23622047244094491" right="0.23622047244094491" top="0.31496062992125984" bottom="0.74803149606299213" header="0.31496062992125984" footer="0.31496062992125984"/>
  <pageSetup paperSize="9" scale="23" orientation="landscape" r:id="rId1"/>
  <rowBreaks count="1" manualBreakCount="1">
    <brk id="3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EE205-7BC7-8F49-8FC7-D89E48E3CC93}">
  <sheetPr>
    <tabColor rgb="FFFF40FF"/>
  </sheetPr>
  <dimension ref="A1:D41"/>
  <sheetViews>
    <sheetView showGridLines="0" topLeftCell="A39" workbookViewId="0">
      <selection activeCell="B40" sqref="B40"/>
    </sheetView>
  </sheetViews>
  <sheetFormatPr baseColWidth="10" defaultColWidth="15" defaultRowHeight="16.5" x14ac:dyDescent="0.3"/>
  <cols>
    <col min="1" max="1" width="21.42578125" style="163" customWidth="1"/>
    <col min="2" max="2" width="99.42578125" style="163" customWidth="1"/>
    <col min="3" max="3" width="29.85546875" style="163" customWidth="1"/>
    <col min="4" max="4" width="18" style="163" customWidth="1"/>
    <col min="5" max="16384" width="15" style="163"/>
  </cols>
  <sheetData>
    <row r="1" spans="1:4" x14ac:dyDescent="0.3">
      <c r="A1" s="331" t="s">
        <v>268</v>
      </c>
      <c r="B1" s="331"/>
      <c r="C1" s="331"/>
      <c r="D1" s="331"/>
    </row>
    <row r="3" spans="1:4" x14ac:dyDescent="0.3">
      <c r="A3" s="164" t="s">
        <v>269</v>
      </c>
      <c r="B3" s="164" t="s">
        <v>270</v>
      </c>
      <c r="C3" s="165" t="s">
        <v>271</v>
      </c>
      <c r="D3" s="164" t="s">
        <v>272</v>
      </c>
    </row>
    <row r="4" spans="1:4" s="167" customFormat="1" ht="36" customHeight="1" x14ac:dyDescent="0.25">
      <c r="A4" s="205">
        <v>44225</v>
      </c>
      <c r="B4" s="206" t="s">
        <v>330</v>
      </c>
      <c r="C4" s="207" t="s">
        <v>273</v>
      </c>
      <c r="D4" s="166">
        <v>1</v>
      </c>
    </row>
    <row r="5" spans="1:4" s="167" customFormat="1" ht="91.5" customHeight="1" x14ac:dyDescent="0.25">
      <c r="A5" s="335">
        <v>44334</v>
      </c>
      <c r="B5" s="208" t="s">
        <v>331</v>
      </c>
      <c r="C5" s="209" t="s">
        <v>273</v>
      </c>
      <c r="D5" s="332">
        <v>2</v>
      </c>
    </row>
    <row r="6" spans="1:4" s="167" customFormat="1" ht="33" x14ac:dyDescent="0.25">
      <c r="A6" s="336"/>
      <c r="B6" s="210" t="s">
        <v>274</v>
      </c>
      <c r="C6" s="211" t="s">
        <v>273</v>
      </c>
      <c r="D6" s="333"/>
    </row>
    <row r="7" spans="1:4" s="167" customFormat="1" ht="117" customHeight="1" x14ac:dyDescent="0.25">
      <c r="A7" s="336"/>
      <c r="B7" s="210" t="s">
        <v>275</v>
      </c>
      <c r="C7" s="211" t="s">
        <v>273</v>
      </c>
      <c r="D7" s="333"/>
    </row>
    <row r="8" spans="1:4" s="167" customFormat="1" ht="85.5" customHeight="1" x14ac:dyDescent="0.25">
      <c r="A8" s="336"/>
      <c r="B8" s="210" t="s">
        <v>276</v>
      </c>
      <c r="C8" s="211" t="s">
        <v>273</v>
      </c>
      <c r="D8" s="333"/>
    </row>
    <row r="9" spans="1:4" s="167" customFormat="1" ht="99" customHeight="1" x14ac:dyDescent="0.25">
      <c r="A9" s="336"/>
      <c r="B9" s="210" t="s">
        <v>277</v>
      </c>
      <c r="C9" s="211" t="s">
        <v>273</v>
      </c>
      <c r="D9" s="333"/>
    </row>
    <row r="10" spans="1:4" s="167" customFormat="1" ht="33" x14ac:dyDescent="0.25">
      <c r="A10" s="336"/>
      <c r="B10" s="210" t="s">
        <v>278</v>
      </c>
      <c r="C10" s="211" t="s">
        <v>273</v>
      </c>
      <c r="D10" s="333"/>
    </row>
    <row r="11" spans="1:4" s="167" customFormat="1" ht="33" x14ac:dyDescent="0.25">
      <c r="A11" s="336"/>
      <c r="B11" s="210" t="s">
        <v>279</v>
      </c>
      <c r="C11" s="211" t="s">
        <v>273</v>
      </c>
      <c r="D11" s="333"/>
    </row>
    <row r="12" spans="1:4" s="167" customFormat="1" ht="49.5" x14ac:dyDescent="0.25">
      <c r="A12" s="336"/>
      <c r="B12" s="210" t="s">
        <v>280</v>
      </c>
      <c r="C12" s="211" t="s">
        <v>273</v>
      </c>
      <c r="D12" s="333"/>
    </row>
    <row r="13" spans="1:4" s="167" customFormat="1" ht="66.75" customHeight="1" x14ac:dyDescent="0.25">
      <c r="A13" s="336"/>
      <c r="B13" s="210" t="s">
        <v>281</v>
      </c>
      <c r="C13" s="211" t="s">
        <v>273</v>
      </c>
      <c r="D13" s="333"/>
    </row>
    <row r="14" spans="1:4" s="167" customFormat="1" ht="66.75" customHeight="1" x14ac:dyDescent="0.25">
      <c r="A14" s="336"/>
      <c r="B14" s="210" t="s">
        <v>282</v>
      </c>
      <c r="C14" s="211" t="s">
        <v>273</v>
      </c>
      <c r="D14" s="333"/>
    </row>
    <row r="15" spans="1:4" s="167" customFormat="1" ht="66.75" customHeight="1" x14ac:dyDescent="0.25">
      <c r="A15" s="336"/>
      <c r="B15" s="210" t="s">
        <v>283</v>
      </c>
      <c r="C15" s="211" t="s">
        <v>273</v>
      </c>
      <c r="D15" s="333"/>
    </row>
    <row r="16" spans="1:4" s="167" customFormat="1" ht="66.75" customHeight="1" x14ac:dyDescent="0.25">
      <c r="A16" s="336"/>
      <c r="B16" s="210" t="s">
        <v>284</v>
      </c>
      <c r="C16" s="211" t="s">
        <v>273</v>
      </c>
      <c r="D16" s="333"/>
    </row>
    <row r="17" spans="1:4" s="167" customFormat="1" ht="66.75" customHeight="1" x14ac:dyDescent="0.25">
      <c r="A17" s="336"/>
      <c r="B17" s="210" t="s">
        <v>285</v>
      </c>
      <c r="C17" s="211" t="s">
        <v>273</v>
      </c>
      <c r="D17" s="333"/>
    </row>
    <row r="18" spans="1:4" s="167" customFormat="1" ht="129.75" customHeight="1" x14ac:dyDescent="0.25">
      <c r="A18" s="336"/>
      <c r="B18" s="210" t="s">
        <v>286</v>
      </c>
      <c r="C18" s="211" t="s">
        <v>273</v>
      </c>
      <c r="D18" s="333"/>
    </row>
    <row r="19" spans="1:4" s="167" customFormat="1" ht="95.25" customHeight="1" x14ac:dyDescent="0.25">
      <c r="A19" s="336"/>
      <c r="B19" s="210" t="s">
        <v>287</v>
      </c>
      <c r="C19" s="211" t="s">
        <v>273</v>
      </c>
      <c r="D19" s="333"/>
    </row>
    <row r="20" spans="1:4" s="167" customFormat="1" ht="103.5" customHeight="1" x14ac:dyDescent="0.25">
      <c r="A20" s="336"/>
      <c r="B20" s="210" t="s">
        <v>288</v>
      </c>
      <c r="C20" s="211" t="s">
        <v>273</v>
      </c>
      <c r="D20" s="333"/>
    </row>
    <row r="21" spans="1:4" s="167" customFormat="1" ht="115.5" x14ac:dyDescent="0.25">
      <c r="A21" s="336"/>
      <c r="B21" s="210" t="s">
        <v>289</v>
      </c>
      <c r="C21" s="211" t="s">
        <v>273</v>
      </c>
      <c r="D21" s="333"/>
    </row>
    <row r="22" spans="1:4" s="167" customFormat="1" ht="99" x14ac:dyDescent="0.25">
      <c r="A22" s="336"/>
      <c r="B22" s="210" t="s">
        <v>290</v>
      </c>
      <c r="C22" s="211" t="s">
        <v>273</v>
      </c>
      <c r="D22" s="333"/>
    </row>
    <row r="23" spans="1:4" s="167" customFormat="1" ht="82.5" x14ac:dyDescent="0.25">
      <c r="A23" s="336"/>
      <c r="B23" s="210" t="s">
        <v>291</v>
      </c>
      <c r="C23" s="211" t="s">
        <v>273</v>
      </c>
      <c r="D23" s="333"/>
    </row>
    <row r="24" spans="1:4" s="167" customFormat="1" ht="198" x14ac:dyDescent="0.25">
      <c r="A24" s="336"/>
      <c r="B24" s="212" t="s">
        <v>332</v>
      </c>
      <c r="C24" s="213" t="s">
        <v>273</v>
      </c>
      <c r="D24" s="333"/>
    </row>
    <row r="25" spans="1:4" s="167" customFormat="1" ht="49.5" x14ac:dyDescent="0.25">
      <c r="A25" s="336"/>
      <c r="B25" s="210" t="s">
        <v>292</v>
      </c>
      <c r="C25" s="211" t="s">
        <v>273</v>
      </c>
      <c r="D25" s="333"/>
    </row>
    <row r="26" spans="1:4" s="167" customFormat="1" ht="49.5" x14ac:dyDescent="0.25">
      <c r="A26" s="336"/>
      <c r="B26" s="210" t="s">
        <v>293</v>
      </c>
      <c r="C26" s="211" t="s">
        <v>273</v>
      </c>
      <c r="D26" s="333"/>
    </row>
    <row r="27" spans="1:4" s="167" customFormat="1" ht="148.5" x14ac:dyDescent="0.25">
      <c r="A27" s="336"/>
      <c r="B27" s="210" t="s">
        <v>294</v>
      </c>
      <c r="C27" s="211" t="s">
        <v>273</v>
      </c>
      <c r="D27" s="333"/>
    </row>
    <row r="28" spans="1:4" s="167" customFormat="1" ht="49.5" x14ac:dyDescent="0.25">
      <c r="A28" s="336"/>
      <c r="B28" s="210" t="s">
        <v>295</v>
      </c>
      <c r="C28" s="211" t="s">
        <v>273</v>
      </c>
      <c r="D28" s="333"/>
    </row>
    <row r="29" spans="1:4" s="167" customFormat="1" ht="49.5" x14ac:dyDescent="0.25">
      <c r="A29" s="336"/>
      <c r="B29" s="210" t="s">
        <v>296</v>
      </c>
      <c r="C29" s="211" t="s">
        <v>273</v>
      </c>
      <c r="D29" s="333"/>
    </row>
    <row r="30" spans="1:4" s="167" customFormat="1" ht="66" x14ac:dyDescent="0.25">
      <c r="A30" s="336"/>
      <c r="B30" s="210" t="s">
        <v>297</v>
      </c>
      <c r="C30" s="211" t="s">
        <v>273</v>
      </c>
      <c r="D30" s="333"/>
    </row>
    <row r="31" spans="1:4" s="167" customFormat="1" ht="82.5" x14ac:dyDescent="0.25">
      <c r="A31" s="336"/>
      <c r="B31" s="210" t="s">
        <v>298</v>
      </c>
      <c r="C31" s="211" t="s">
        <v>273</v>
      </c>
      <c r="D31" s="333"/>
    </row>
    <row r="32" spans="1:4" s="167" customFormat="1" x14ac:dyDescent="0.25">
      <c r="A32" s="336"/>
      <c r="B32" s="210" t="s">
        <v>299</v>
      </c>
      <c r="C32" s="211" t="s">
        <v>273</v>
      </c>
      <c r="D32" s="333"/>
    </row>
    <row r="33" spans="1:4" s="167" customFormat="1" ht="66" x14ac:dyDescent="0.25">
      <c r="A33" s="336"/>
      <c r="B33" s="210" t="s">
        <v>300</v>
      </c>
      <c r="C33" s="211" t="s">
        <v>273</v>
      </c>
      <c r="D33" s="333"/>
    </row>
    <row r="34" spans="1:4" s="167" customFormat="1" ht="99" x14ac:dyDescent="0.25">
      <c r="A34" s="336"/>
      <c r="B34" s="210" t="s">
        <v>301</v>
      </c>
      <c r="C34" s="211" t="s">
        <v>273</v>
      </c>
      <c r="D34" s="333"/>
    </row>
    <row r="35" spans="1:4" s="167" customFormat="1" ht="198" x14ac:dyDescent="0.25">
      <c r="A35" s="336"/>
      <c r="B35" s="210" t="s">
        <v>333</v>
      </c>
      <c r="C35" s="211" t="s">
        <v>273</v>
      </c>
      <c r="D35" s="333"/>
    </row>
    <row r="36" spans="1:4" s="167" customFormat="1" ht="33" x14ac:dyDescent="0.25">
      <c r="A36" s="337"/>
      <c r="B36" s="214" t="s">
        <v>302</v>
      </c>
      <c r="C36" s="215" t="s">
        <v>273</v>
      </c>
      <c r="D36" s="334"/>
    </row>
    <row r="37" spans="1:4" ht="247.5" x14ac:dyDescent="0.3">
      <c r="A37" s="335">
        <v>44420</v>
      </c>
      <c r="B37" s="208" t="s">
        <v>334</v>
      </c>
      <c r="C37" s="216" t="s">
        <v>401</v>
      </c>
      <c r="D37" s="332">
        <v>3</v>
      </c>
    </row>
    <row r="38" spans="1:4" ht="66" x14ac:dyDescent="0.3">
      <c r="A38" s="336">
        <v>44420</v>
      </c>
      <c r="B38" s="210" t="s">
        <v>335</v>
      </c>
      <c r="C38" s="216" t="s">
        <v>401</v>
      </c>
      <c r="D38" s="333">
        <v>3</v>
      </c>
    </row>
    <row r="39" spans="1:4" ht="49.5" x14ac:dyDescent="0.3">
      <c r="A39" s="337">
        <v>44420</v>
      </c>
      <c r="B39" s="214" t="s">
        <v>336</v>
      </c>
      <c r="C39" s="216" t="s">
        <v>401</v>
      </c>
      <c r="D39" s="334">
        <v>3</v>
      </c>
    </row>
    <row r="40" spans="1:4" ht="198.75" customHeight="1" x14ac:dyDescent="0.3">
      <c r="A40" s="329" t="s">
        <v>400</v>
      </c>
      <c r="B40" s="313" t="s">
        <v>399</v>
      </c>
      <c r="C40" s="312" t="s">
        <v>397</v>
      </c>
      <c r="D40" s="327">
        <v>4</v>
      </c>
    </row>
    <row r="41" spans="1:4" ht="66" x14ac:dyDescent="0.3">
      <c r="A41" s="330"/>
      <c r="B41" s="311" t="s">
        <v>398</v>
      </c>
      <c r="C41" s="310" t="s">
        <v>397</v>
      </c>
      <c r="D41" s="328"/>
    </row>
  </sheetData>
  <mergeCells count="7">
    <mergeCell ref="D40:D41"/>
    <mergeCell ref="A40:A41"/>
    <mergeCell ref="A1:D1"/>
    <mergeCell ref="D5:D36"/>
    <mergeCell ref="A5:A36"/>
    <mergeCell ref="A37:A39"/>
    <mergeCell ref="D37:D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AEE0-7309-5743-8856-B162363A4A96}">
  <sheetPr>
    <tabColor rgb="FF0597AB"/>
  </sheetPr>
  <dimension ref="A1:X36"/>
  <sheetViews>
    <sheetView showGridLines="0" zoomScale="40" zoomScaleNormal="40" zoomScaleSheetLayoutView="30" zoomScalePageLayoutView="30" workbookViewId="0">
      <pane xSplit="2" ySplit="8" topLeftCell="K32" activePane="bottomRight" state="frozen"/>
      <selection pane="topRight" activeCell="C1" sqref="C1"/>
      <selection pane="bottomLeft" activeCell="A9" sqref="A9"/>
      <selection pane="bottomRight" activeCell="V21" sqref="V21"/>
    </sheetView>
  </sheetViews>
  <sheetFormatPr baseColWidth="10" defaultColWidth="11.42578125" defaultRowHeight="15.75" x14ac:dyDescent="0.25"/>
  <cols>
    <col min="1" max="1" width="31.42578125" style="169" customWidth="1"/>
    <col min="2" max="2" width="61.42578125" style="169" customWidth="1"/>
    <col min="3" max="3" width="14.28515625" style="169" customWidth="1"/>
    <col min="4" max="4" width="20.140625" style="169" customWidth="1"/>
    <col min="5" max="5" width="14.85546875" style="169" customWidth="1"/>
    <col min="6" max="6" width="11.85546875" style="169" customWidth="1"/>
    <col min="7" max="7" width="13.42578125" style="179" customWidth="1"/>
    <col min="8" max="8" width="12.140625" style="180" customWidth="1"/>
    <col min="9" max="9" width="14" style="169" customWidth="1"/>
    <col min="10" max="11" width="15" style="180" customWidth="1"/>
    <col min="12" max="12" width="17" style="180" customWidth="1"/>
    <col min="13" max="13" width="13.140625" style="181" customWidth="1"/>
    <col min="14" max="14" width="15.28515625" style="181" bestFit="1" customWidth="1"/>
    <col min="15" max="15" width="16.42578125" style="169" customWidth="1"/>
    <col min="16" max="16" width="15" style="169" customWidth="1"/>
    <col min="17" max="17" width="20" style="169" customWidth="1"/>
    <col min="18" max="18" width="14.42578125" style="180" customWidth="1"/>
    <col min="19" max="19" width="13.140625" style="180" customWidth="1"/>
    <col min="20" max="20" width="15.85546875" style="180" customWidth="1"/>
    <col min="21" max="21" width="15.85546875" style="169" customWidth="1"/>
    <col min="22" max="22" width="157.42578125" style="217" customWidth="1"/>
    <col min="23" max="23" width="170.42578125" style="169" customWidth="1"/>
    <col min="24" max="16384" width="11.42578125" style="169"/>
  </cols>
  <sheetData>
    <row r="1" spans="1:24" ht="25.5" customHeight="1" x14ac:dyDescent="0.25">
      <c r="A1" s="340"/>
      <c r="B1" s="340"/>
      <c r="C1" s="341" t="s">
        <v>3</v>
      </c>
      <c r="D1" s="342"/>
      <c r="E1" s="342"/>
      <c r="F1" s="342"/>
      <c r="G1" s="342"/>
      <c r="H1" s="342"/>
      <c r="I1" s="342"/>
      <c r="J1" s="342"/>
      <c r="K1" s="342"/>
      <c r="L1" s="342"/>
      <c r="M1" s="342"/>
      <c r="N1" s="342"/>
      <c r="O1" s="342"/>
      <c r="P1" s="342"/>
      <c r="Q1" s="342"/>
      <c r="R1" s="342"/>
      <c r="S1" s="342"/>
      <c r="T1" s="343"/>
      <c r="U1" s="350" t="s">
        <v>315</v>
      </c>
      <c r="V1" s="350"/>
      <c r="W1" s="350"/>
    </row>
    <row r="2" spans="1:24" ht="25.5" customHeight="1" x14ac:dyDescent="0.25">
      <c r="A2" s="340"/>
      <c r="B2" s="340"/>
      <c r="C2" s="344"/>
      <c r="D2" s="345"/>
      <c r="E2" s="345"/>
      <c r="F2" s="345"/>
      <c r="G2" s="345"/>
      <c r="H2" s="345"/>
      <c r="I2" s="345"/>
      <c r="J2" s="345"/>
      <c r="K2" s="345"/>
      <c r="L2" s="345"/>
      <c r="M2" s="345"/>
      <c r="N2" s="345"/>
      <c r="O2" s="345"/>
      <c r="P2" s="345"/>
      <c r="Q2" s="345"/>
      <c r="R2" s="345"/>
      <c r="S2" s="345"/>
      <c r="T2" s="346"/>
      <c r="U2" s="350" t="s">
        <v>345</v>
      </c>
      <c r="V2" s="350"/>
      <c r="W2" s="350"/>
    </row>
    <row r="3" spans="1:24" s="170" customFormat="1" ht="25.5" customHeight="1" x14ac:dyDescent="0.25">
      <c r="A3" s="340"/>
      <c r="B3" s="340"/>
      <c r="C3" s="347"/>
      <c r="D3" s="348"/>
      <c r="E3" s="348"/>
      <c r="F3" s="348"/>
      <c r="G3" s="348"/>
      <c r="H3" s="348"/>
      <c r="I3" s="348"/>
      <c r="J3" s="348"/>
      <c r="K3" s="348"/>
      <c r="L3" s="348"/>
      <c r="M3" s="348"/>
      <c r="N3" s="348"/>
      <c r="O3" s="348"/>
      <c r="P3" s="348"/>
      <c r="Q3" s="348"/>
      <c r="R3" s="348"/>
      <c r="S3" s="348"/>
      <c r="T3" s="349"/>
      <c r="U3" s="350" t="s">
        <v>344</v>
      </c>
      <c r="V3" s="350"/>
      <c r="W3" s="350"/>
    </row>
    <row r="4" spans="1:24" s="170" customFormat="1" ht="13.35" customHeight="1" x14ac:dyDescent="0.25">
      <c r="A4" s="171"/>
      <c r="B4" s="171"/>
      <c r="C4" s="171"/>
      <c r="D4" s="171"/>
      <c r="E4" s="171"/>
      <c r="F4" s="171"/>
      <c r="G4" s="171"/>
      <c r="H4" s="172"/>
      <c r="I4" s="171"/>
      <c r="J4" s="172"/>
      <c r="K4" s="172"/>
      <c r="L4" s="172"/>
      <c r="M4" s="171"/>
      <c r="N4" s="171"/>
      <c r="O4" s="171"/>
      <c r="P4" s="171"/>
      <c r="Q4" s="171"/>
      <c r="R4" s="172"/>
      <c r="S4" s="172"/>
      <c r="T4" s="172"/>
      <c r="U4" s="171"/>
      <c r="V4" s="235"/>
      <c r="W4" s="171"/>
    </row>
    <row r="5" spans="1:24" s="170" customFormat="1" ht="35.25" customHeight="1" x14ac:dyDescent="0.25">
      <c r="A5" s="338" t="s">
        <v>316</v>
      </c>
      <c r="B5" s="339"/>
      <c r="C5" s="339"/>
      <c r="D5" s="339"/>
      <c r="E5" s="339"/>
      <c r="F5" s="339"/>
      <c r="G5" s="339"/>
      <c r="H5" s="339"/>
      <c r="I5" s="339"/>
      <c r="J5" s="339"/>
      <c r="K5" s="339"/>
      <c r="L5" s="339"/>
      <c r="M5" s="339"/>
      <c r="N5" s="339"/>
      <c r="O5" s="339"/>
      <c r="P5" s="339"/>
      <c r="Q5" s="339"/>
      <c r="R5" s="339"/>
      <c r="S5" s="339"/>
      <c r="T5" s="339"/>
      <c r="U5" s="339"/>
      <c r="V5" s="339"/>
      <c r="W5" s="339"/>
    </row>
    <row r="6" spans="1:24" x14ac:dyDescent="0.25">
      <c r="A6" s="171"/>
      <c r="B6" s="171"/>
      <c r="C6" s="171"/>
      <c r="D6" s="171"/>
      <c r="E6" s="171"/>
      <c r="F6" s="171"/>
      <c r="G6" s="171"/>
      <c r="H6" s="172"/>
      <c r="I6" s="171"/>
      <c r="J6" s="172"/>
      <c r="K6" s="172"/>
      <c r="L6" s="172"/>
      <c r="M6" s="171"/>
      <c r="N6" s="171"/>
      <c r="O6" s="171"/>
      <c r="P6" s="171"/>
      <c r="Q6" s="171"/>
      <c r="R6" s="172"/>
      <c r="S6" s="172"/>
      <c r="T6" s="172"/>
      <c r="U6" s="171"/>
      <c r="V6" s="235"/>
      <c r="W6" s="171"/>
    </row>
    <row r="7" spans="1:24" ht="35.25" customHeight="1" x14ac:dyDescent="0.25">
      <c r="A7" s="352" t="s">
        <v>7</v>
      </c>
      <c r="B7" s="353" t="s">
        <v>8</v>
      </c>
      <c r="C7" s="355" t="s">
        <v>343</v>
      </c>
      <c r="D7" s="352" t="s">
        <v>258</v>
      </c>
      <c r="E7" s="355" t="s">
        <v>256</v>
      </c>
      <c r="F7" s="352" t="s">
        <v>10</v>
      </c>
      <c r="G7" s="352" t="s">
        <v>50</v>
      </c>
      <c r="H7" s="357" t="s">
        <v>317</v>
      </c>
      <c r="I7" s="352" t="s">
        <v>52</v>
      </c>
      <c r="J7" s="357" t="s">
        <v>51</v>
      </c>
      <c r="K7" s="352" t="s">
        <v>53</v>
      </c>
      <c r="L7" s="351" t="s">
        <v>342</v>
      </c>
      <c r="M7" s="351"/>
      <c r="N7" s="351"/>
      <c r="O7" s="351"/>
      <c r="P7" s="365" t="s">
        <v>318</v>
      </c>
      <c r="Q7" s="352" t="s">
        <v>55</v>
      </c>
      <c r="R7" s="357" t="s">
        <v>59</v>
      </c>
      <c r="S7" s="355" t="s">
        <v>11</v>
      </c>
      <c r="T7" s="365" t="s">
        <v>12</v>
      </c>
      <c r="U7" s="365" t="s">
        <v>13</v>
      </c>
      <c r="V7" s="363" t="s">
        <v>319</v>
      </c>
      <c r="W7" s="363" t="s">
        <v>320</v>
      </c>
    </row>
    <row r="8" spans="1:24" ht="30.75" customHeight="1" x14ac:dyDescent="0.25">
      <c r="A8" s="353"/>
      <c r="B8" s="354"/>
      <c r="C8" s="356"/>
      <c r="D8" s="353"/>
      <c r="E8" s="356"/>
      <c r="F8" s="353"/>
      <c r="G8" s="353"/>
      <c r="H8" s="358"/>
      <c r="I8" s="353"/>
      <c r="J8" s="358"/>
      <c r="K8" s="353"/>
      <c r="L8" s="279" t="s">
        <v>15</v>
      </c>
      <c r="M8" s="279" t="s">
        <v>16</v>
      </c>
      <c r="N8" s="279" t="s">
        <v>17</v>
      </c>
      <c r="O8" s="279" t="s">
        <v>18</v>
      </c>
      <c r="P8" s="357"/>
      <c r="Q8" s="353"/>
      <c r="R8" s="358"/>
      <c r="S8" s="356"/>
      <c r="T8" s="357"/>
      <c r="U8" s="357"/>
      <c r="V8" s="364"/>
      <c r="W8" s="364"/>
    </row>
    <row r="9" spans="1:24" s="170" customFormat="1" ht="409.5" customHeight="1" x14ac:dyDescent="0.25">
      <c r="A9" s="325" t="s">
        <v>138</v>
      </c>
      <c r="B9" s="295" t="s">
        <v>139</v>
      </c>
      <c r="C9" s="223" t="s">
        <v>337</v>
      </c>
      <c r="D9" s="277" t="s">
        <v>238</v>
      </c>
      <c r="E9" s="223" t="s">
        <v>88</v>
      </c>
      <c r="F9" s="173">
        <v>6.7999999999999996E-3</v>
      </c>
      <c r="G9" s="173">
        <v>8.9999999999999993E-3</v>
      </c>
      <c r="H9" s="173">
        <v>7.4000000000000003E-3</v>
      </c>
      <c r="I9" s="173">
        <v>1.0999999999999999E-2</v>
      </c>
      <c r="J9" s="173">
        <v>8.3999999999999995E-3</v>
      </c>
      <c r="K9" s="220">
        <v>1.2999999999999999E-2</v>
      </c>
      <c r="L9" s="224">
        <v>0</v>
      </c>
      <c r="M9" s="224">
        <v>0</v>
      </c>
      <c r="N9" s="296">
        <v>0</v>
      </c>
      <c r="O9" s="224"/>
      <c r="P9" s="297">
        <f t="shared" ref="P9:P26" si="0">+N9/K9</f>
        <v>0</v>
      </c>
      <c r="Q9" s="173">
        <v>1.4999999999999999E-2</v>
      </c>
      <c r="R9" s="158"/>
      <c r="S9" s="173">
        <f>+IF(E9="Flujo",Q9,IF(E9="Acumulado",SUM(K9,G9,I9,Q9),"Error"))</f>
        <v>1.4999999999999999E-2</v>
      </c>
      <c r="T9" s="220">
        <f>+J9</f>
        <v>8.3999999999999995E-3</v>
      </c>
      <c r="U9" s="219">
        <f t="shared" ref="U9:U25" si="1">+IF(T9/S9 &gt; 1, 100%, T9/S9)</f>
        <v>0.55999999999999994</v>
      </c>
      <c r="V9" s="298" t="s">
        <v>351</v>
      </c>
      <c r="W9" s="299" t="s">
        <v>352</v>
      </c>
      <c r="X9" s="174"/>
    </row>
    <row r="10" spans="1:24" s="170" customFormat="1" ht="213.75" customHeight="1" x14ac:dyDescent="0.25">
      <c r="A10" s="325"/>
      <c r="B10" s="295" t="s">
        <v>141</v>
      </c>
      <c r="C10" s="223" t="s">
        <v>338</v>
      </c>
      <c r="D10" s="277" t="s">
        <v>234</v>
      </c>
      <c r="E10" s="223" t="s">
        <v>92</v>
      </c>
      <c r="F10" s="227">
        <v>0</v>
      </c>
      <c r="G10" s="227" t="s">
        <v>142</v>
      </c>
      <c r="H10" s="227" t="s">
        <v>142</v>
      </c>
      <c r="I10" s="227" t="s">
        <v>142</v>
      </c>
      <c r="J10" s="227" t="s">
        <v>142</v>
      </c>
      <c r="K10" s="225">
        <v>5</v>
      </c>
      <c r="L10" s="228">
        <v>0</v>
      </c>
      <c r="M10" s="228">
        <v>0</v>
      </c>
      <c r="N10" s="300">
        <v>0</v>
      </c>
      <c r="O10" s="228"/>
      <c r="P10" s="297">
        <f t="shared" si="0"/>
        <v>0</v>
      </c>
      <c r="Q10" s="227">
        <v>4</v>
      </c>
      <c r="R10" s="226"/>
      <c r="S10" s="173">
        <f t="shared" ref="S10:S33" si="2">+IF(E10="Flujo",Q10,IF(E10="Acumulado",SUM(K10,G10,I10,Q10),"Error"))</f>
        <v>9</v>
      </c>
      <c r="T10" s="220">
        <f>+N10</f>
        <v>0</v>
      </c>
      <c r="U10" s="219">
        <f t="shared" si="1"/>
        <v>0</v>
      </c>
      <c r="V10" s="298" t="s">
        <v>353</v>
      </c>
      <c r="W10" s="301" t="s">
        <v>354</v>
      </c>
      <c r="X10" s="174"/>
    </row>
    <row r="11" spans="1:24" s="170" customFormat="1" ht="264.75" customHeight="1" x14ac:dyDescent="0.25">
      <c r="A11" s="325"/>
      <c r="B11" s="295" t="s">
        <v>143</v>
      </c>
      <c r="C11" s="223" t="s">
        <v>338</v>
      </c>
      <c r="D11" s="277" t="s">
        <v>238</v>
      </c>
      <c r="E11" s="223" t="s">
        <v>92</v>
      </c>
      <c r="F11" s="227">
        <v>3492</v>
      </c>
      <c r="G11" s="227">
        <v>920</v>
      </c>
      <c r="H11" s="227">
        <v>953</v>
      </c>
      <c r="I11" s="227">
        <v>920</v>
      </c>
      <c r="J11" s="227">
        <v>870</v>
      </c>
      <c r="K11" s="225">
        <v>920</v>
      </c>
      <c r="L11" s="228">
        <v>0</v>
      </c>
      <c r="M11" s="228">
        <v>179</v>
      </c>
      <c r="N11" s="300">
        <f>+M11+40</f>
        <v>219</v>
      </c>
      <c r="O11" s="228"/>
      <c r="P11" s="297">
        <f t="shared" si="0"/>
        <v>0.23804347826086958</v>
      </c>
      <c r="Q11" s="227">
        <v>920</v>
      </c>
      <c r="R11" s="226"/>
      <c r="S11" s="173">
        <f t="shared" si="2"/>
        <v>3680</v>
      </c>
      <c r="T11" s="225">
        <f>+H11+J11+N11</f>
        <v>2042</v>
      </c>
      <c r="U11" s="219">
        <f t="shared" si="1"/>
        <v>0.55489130434782608</v>
      </c>
      <c r="V11" s="298" t="s">
        <v>355</v>
      </c>
      <c r="W11" s="301" t="s">
        <v>356</v>
      </c>
      <c r="X11" s="174"/>
    </row>
    <row r="12" spans="1:24" s="170" customFormat="1" ht="148.5" customHeight="1" x14ac:dyDescent="0.25">
      <c r="A12" s="325"/>
      <c r="B12" s="295" t="s">
        <v>144</v>
      </c>
      <c r="C12" s="223" t="s">
        <v>338</v>
      </c>
      <c r="D12" s="277" t="s">
        <v>238</v>
      </c>
      <c r="E12" s="223" t="s">
        <v>92</v>
      </c>
      <c r="F12" s="227">
        <v>327</v>
      </c>
      <c r="G12" s="227">
        <v>200</v>
      </c>
      <c r="H12" s="227">
        <v>201</v>
      </c>
      <c r="I12" s="227">
        <v>200</v>
      </c>
      <c r="J12" s="227">
        <v>246</v>
      </c>
      <c r="K12" s="225">
        <v>200</v>
      </c>
      <c r="L12" s="228">
        <v>0</v>
      </c>
      <c r="M12" s="228">
        <v>163</v>
      </c>
      <c r="N12" s="300">
        <v>163</v>
      </c>
      <c r="O12" s="228"/>
      <c r="P12" s="297">
        <f t="shared" si="0"/>
        <v>0.81499999999999995</v>
      </c>
      <c r="Q12" s="227">
        <v>200</v>
      </c>
      <c r="R12" s="226"/>
      <c r="S12" s="173">
        <f t="shared" si="2"/>
        <v>800</v>
      </c>
      <c r="T12" s="225">
        <f>+J12+H12+N12</f>
        <v>610</v>
      </c>
      <c r="U12" s="219">
        <f t="shared" si="1"/>
        <v>0.76249999999999996</v>
      </c>
      <c r="V12" s="298" t="s">
        <v>357</v>
      </c>
      <c r="W12" s="301" t="s">
        <v>341</v>
      </c>
      <c r="X12" s="174"/>
    </row>
    <row r="13" spans="1:24" s="170" customFormat="1" ht="409.5" customHeight="1" x14ac:dyDescent="0.25">
      <c r="A13" s="325"/>
      <c r="B13" s="295" t="s">
        <v>145</v>
      </c>
      <c r="C13" s="223" t="s">
        <v>338</v>
      </c>
      <c r="D13" s="277" t="s">
        <v>238</v>
      </c>
      <c r="E13" s="223" t="s">
        <v>92</v>
      </c>
      <c r="F13" s="227">
        <v>1160</v>
      </c>
      <c r="G13" s="227">
        <v>680</v>
      </c>
      <c r="H13" s="227">
        <v>641</v>
      </c>
      <c r="I13" s="227">
        <v>600</v>
      </c>
      <c r="J13" s="227">
        <v>884</v>
      </c>
      <c r="K13" s="225">
        <v>1700</v>
      </c>
      <c r="L13" s="228">
        <v>0</v>
      </c>
      <c r="M13" s="228">
        <v>544</v>
      </c>
      <c r="N13" s="300">
        <v>544</v>
      </c>
      <c r="O13" s="228"/>
      <c r="P13" s="297">
        <f t="shared" si="0"/>
        <v>0.32</v>
      </c>
      <c r="Q13" s="227">
        <v>580</v>
      </c>
      <c r="R13" s="226"/>
      <c r="S13" s="173">
        <f>+IF(E13="Flujo",Q13,IF(E13="Acumulado",SUM(K13,G13,I13,Q13),"Error"))</f>
        <v>3560</v>
      </c>
      <c r="T13" s="225">
        <f>+J13+H13+N13</f>
        <v>2069</v>
      </c>
      <c r="U13" s="219">
        <f t="shared" si="1"/>
        <v>0.58117977528089892</v>
      </c>
      <c r="V13" s="298" t="s">
        <v>358</v>
      </c>
      <c r="W13" s="301" t="s">
        <v>341</v>
      </c>
      <c r="X13" s="174"/>
    </row>
    <row r="14" spans="1:24" s="170" customFormat="1" ht="320.25" customHeight="1" x14ac:dyDescent="0.25">
      <c r="A14" s="325"/>
      <c r="B14" s="295" t="s">
        <v>146</v>
      </c>
      <c r="C14" s="223" t="s">
        <v>338</v>
      </c>
      <c r="D14" s="277" t="s">
        <v>234</v>
      </c>
      <c r="E14" s="223" t="s">
        <v>92</v>
      </c>
      <c r="F14" s="227">
        <v>0</v>
      </c>
      <c r="G14" s="227">
        <v>3500</v>
      </c>
      <c r="H14" s="227">
        <v>3776</v>
      </c>
      <c r="I14" s="227">
        <v>5000</v>
      </c>
      <c r="J14" s="227">
        <v>5000</v>
      </c>
      <c r="K14" s="225">
        <v>17000</v>
      </c>
      <c r="L14" s="228">
        <v>0</v>
      </c>
      <c r="M14" s="228">
        <v>0</v>
      </c>
      <c r="N14" s="300">
        <v>6000</v>
      </c>
      <c r="O14" s="228"/>
      <c r="P14" s="297">
        <f t="shared" si="0"/>
        <v>0.35294117647058826</v>
      </c>
      <c r="Q14" s="227">
        <f>8500</f>
        <v>8500</v>
      </c>
      <c r="R14" s="226"/>
      <c r="S14" s="173">
        <f t="shared" si="2"/>
        <v>34000</v>
      </c>
      <c r="T14" s="225">
        <f>+J14+H14+N14</f>
        <v>14776</v>
      </c>
      <c r="U14" s="219">
        <f t="shared" si="1"/>
        <v>0.43458823529411766</v>
      </c>
      <c r="V14" s="298" t="s">
        <v>359</v>
      </c>
      <c r="W14" s="301" t="s">
        <v>360</v>
      </c>
    </row>
    <row r="15" spans="1:24" s="170" customFormat="1" ht="184.5" customHeight="1" x14ac:dyDescent="0.25">
      <c r="A15" s="325"/>
      <c r="B15" s="295" t="s">
        <v>147</v>
      </c>
      <c r="C15" s="223" t="s">
        <v>337</v>
      </c>
      <c r="D15" s="277" t="s">
        <v>234</v>
      </c>
      <c r="E15" s="223" t="s">
        <v>88</v>
      </c>
      <c r="F15" s="173">
        <v>0.31</v>
      </c>
      <c r="G15" s="173">
        <v>0.77</v>
      </c>
      <c r="H15" s="173">
        <v>0.98</v>
      </c>
      <c r="I15" s="173">
        <v>0.8</v>
      </c>
      <c r="J15" s="173">
        <v>1.07</v>
      </c>
      <c r="K15" s="220">
        <v>0.8</v>
      </c>
      <c r="L15" s="224">
        <v>0</v>
      </c>
      <c r="M15" s="224">
        <v>0.19</v>
      </c>
      <c r="N15" s="296">
        <v>0.74</v>
      </c>
      <c r="O15" s="222"/>
      <c r="P15" s="297">
        <f t="shared" si="0"/>
        <v>0.92499999999999993</v>
      </c>
      <c r="Q15" s="173">
        <v>0.8</v>
      </c>
      <c r="R15" s="158"/>
      <c r="S15" s="173">
        <f t="shared" si="2"/>
        <v>0.8</v>
      </c>
      <c r="T15" s="220">
        <f>+N15</f>
        <v>0.74</v>
      </c>
      <c r="U15" s="219">
        <f t="shared" si="1"/>
        <v>0.92499999999999993</v>
      </c>
      <c r="V15" s="298" t="s">
        <v>361</v>
      </c>
      <c r="W15" s="301" t="s">
        <v>339</v>
      </c>
    </row>
    <row r="16" spans="1:24" s="170" customFormat="1" ht="148.5" customHeight="1" x14ac:dyDescent="0.25">
      <c r="A16" s="325" t="s">
        <v>180</v>
      </c>
      <c r="B16" s="295" t="s">
        <v>67</v>
      </c>
      <c r="C16" s="223" t="s">
        <v>338</v>
      </c>
      <c r="D16" s="277" t="s">
        <v>234</v>
      </c>
      <c r="E16" s="223" t="s">
        <v>92</v>
      </c>
      <c r="F16" s="227">
        <v>84</v>
      </c>
      <c r="G16" s="227">
        <v>13</v>
      </c>
      <c r="H16" s="227">
        <v>13</v>
      </c>
      <c r="I16" s="227">
        <v>30</v>
      </c>
      <c r="J16" s="227">
        <v>30</v>
      </c>
      <c r="K16" s="225">
        <v>20</v>
      </c>
      <c r="L16" s="228">
        <v>0</v>
      </c>
      <c r="M16" s="228">
        <v>0</v>
      </c>
      <c r="N16" s="300">
        <v>0</v>
      </c>
      <c r="O16" s="228"/>
      <c r="P16" s="297">
        <f t="shared" si="0"/>
        <v>0</v>
      </c>
      <c r="Q16" s="227">
        <v>37</v>
      </c>
      <c r="R16" s="226"/>
      <c r="S16" s="173">
        <f t="shared" si="2"/>
        <v>100</v>
      </c>
      <c r="T16" s="225">
        <f>+J16+H16+N16</f>
        <v>43</v>
      </c>
      <c r="U16" s="219">
        <f t="shared" si="1"/>
        <v>0.43</v>
      </c>
      <c r="V16" s="298" t="s">
        <v>362</v>
      </c>
      <c r="W16" s="301" t="s">
        <v>363</v>
      </c>
    </row>
    <row r="17" spans="1:23" s="170" customFormat="1" ht="148.5" customHeight="1" x14ac:dyDescent="0.25">
      <c r="A17" s="325"/>
      <c r="B17" s="295" t="s">
        <v>150</v>
      </c>
      <c r="C17" s="223" t="s">
        <v>338</v>
      </c>
      <c r="D17" s="277" t="s">
        <v>234</v>
      </c>
      <c r="E17" s="223" t="s">
        <v>92</v>
      </c>
      <c r="F17" s="227">
        <v>5</v>
      </c>
      <c r="G17" s="227" t="s">
        <v>142</v>
      </c>
      <c r="H17" s="227" t="s">
        <v>142</v>
      </c>
      <c r="I17" s="227" t="s">
        <v>142</v>
      </c>
      <c r="J17" s="227" t="s">
        <v>142</v>
      </c>
      <c r="K17" s="225">
        <v>5</v>
      </c>
      <c r="L17" s="228">
        <v>0</v>
      </c>
      <c r="M17" s="228">
        <v>0</v>
      </c>
      <c r="N17" s="300">
        <v>0</v>
      </c>
      <c r="O17" s="228"/>
      <c r="P17" s="297">
        <f t="shared" si="0"/>
        <v>0</v>
      </c>
      <c r="Q17" s="227">
        <v>5</v>
      </c>
      <c r="R17" s="226"/>
      <c r="S17" s="173">
        <f>+IF(E17="Flujo",Q17,IF(E17="Acumulado",SUM(K17,G17,I17,Q17),"Error"))</f>
        <v>10</v>
      </c>
      <c r="T17" s="225">
        <f>+N17</f>
        <v>0</v>
      </c>
      <c r="U17" s="219">
        <f t="shared" si="1"/>
        <v>0</v>
      </c>
      <c r="V17" s="298" t="s">
        <v>364</v>
      </c>
      <c r="W17" s="301" t="s">
        <v>365</v>
      </c>
    </row>
    <row r="18" spans="1:23" s="170" customFormat="1" ht="356.25" customHeight="1" x14ac:dyDescent="0.25">
      <c r="A18" s="325"/>
      <c r="B18" s="295" t="s">
        <v>151</v>
      </c>
      <c r="C18" s="223" t="s">
        <v>338</v>
      </c>
      <c r="D18" s="277" t="s">
        <v>234</v>
      </c>
      <c r="E18" s="223" t="s">
        <v>92</v>
      </c>
      <c r="F18" s="227">
        <v>5</v>
      </c>
      <c r="G18" s="227" t="s">
        <v>142</v>
      </c>
      <c r="H18" s="227" t="s">
        <v>142</v>
      </c>
      <c r="I18" s="227" t="s">
        <v>142</v>
      </c>
      <c r="J18" s="227" t="s">
        <v>142</v>
      </c>
      <c r="K18" s="225">
        <v>10</v>
      </c>
      <c r="L18" s="228">
        <v>0</v>
      </c>
      <c r="M18" s="228">
        <v>2</v>
      </c>
      <c r="N18" s="300">
        <v>2</v>
      </c>
      <c r="O18" s="228"/>
      <c r="P18" s="297">
        <f t="shared" si="0"/>
        <v>0.2</v>
      </c>
      <c r="Q18" s="227">
        <v>10</v>
      </c>
      <c r="R18" s="226"/>
      <c r="S18" s="234">
        <f t="shared" si="2"/>
        <v>20</v>
      </c>
      <c r="T18" s="225">
        <f>+N18</f>
        <v>2</v>
      </c>
      <c r="U18" s="219">
        <f t="shared" si="1"/>
        <v>0.1</v>
      </c>
      <c r="V18" s="298" t="s">
        <v>366</v>
      </c>
      <c r="W18" s="301" t="s">
        <v>367</v>
      </c>
    </row>
    <row r="19" spans="1:23" s="170" customFormat="1" ht="148.5" customHeight="1" x14ac:dyDescent="0.25">
      <c r="A19" s="325" t="s">
        <v>153</v>
      </c>
      <c r="B19" s="295" t="s">
        <v>65</v>
      </c>
      <c r="C19" s="223" t="s">
        <v>340</v>
      </c>
      <c r="D19" s="277" t="s">
        <v>238</v>
      </c>
      <c r="E19" s="223" t="s">
        <v>88</v>
      </c>
      <c r="F19" s="233">
        <v>8.8000000000000005E-3</v>
      </c>
      <c r="G19" s="233">
        <v>8.8999999999999999E-3</v>
      </c>
      <c r="H19" s="233">
        <v>8.8999999999999999E-3</v>
      </c>
      <c r="I19" s="233">
        <v>8.9999999999999993E-3</v>
      </c>
      <c r="J19" s="233">
        <v>9.1000000000000004E-3</v>
      </c>
      <c r="K19" s="233">
        <v>8.9999999999999993E-3</v>
      </c>
      <c r="L19" s="224">
        <v>0</v>
      </c>
      <c r="M19" s="224">
        <v>0</v>
      </c>
      <c r="N19" s="296">
        <v>0</v>
      </c>
      <c r="O19" s="224"/>
      <c r="P19" s="297">
        <f>+J19</f>
        <v>9.1000000000000004E-3</v>
      </c>
      <c r="Q19" s="232">
        <v>8.9999999999999993E-3</v>
      </c>
      <c r="R19" s="158"/>
      <c r="S19" s="232">
        <f t="shared" si="2"/>
        <v>8.9999999999999993E-3</v>
      </c>
      <c r="T19" s="220">
        <f>+N19</f>
        <v>0</v>
      </c>
      <c r="U19" s="219">
        <f t="shared" si="1"/>
        <v>0</v>
      </c>
      <c r="V19" s="298" t="s">
        <v>368</v>
      </c>
      <c r="W19" s="301" t="s">
        <v>369</v>
      </c>
    </row>
    <row r="20" spans="1:23" s="170" customFormat="1" ht="148.5" customHeight="1" x14ac:dyDescent="0.25">
      <c r="A20" s="325"/>
      <c r="B20" s="295" t="s">
        <v>152</v>
      </c>
      <c r="C20" s="223" t="s">
        <v>338</v>
      </c>
      <c r="D20" s="277" t="s">
        <v>238</v>
      </c>
      <c r="E20" s="223" t="s">
        <v>92</v>
      </c>
      <c r="F20" s="227">
        <v>28998</v>
      </c>
      <c r="G20" s="227">
        <v>12000</v>
      </c>
      <c r="H20" s="227">
        <v>12388</v>
      </c>
      <c r="I20" s="227">
        <v>13000</v>
      </c>
      <c r="J20" s="227">
        <v>15045</v>
      </c>
      <c r="K20" s="225">
        <v>14500</v>
      </c>
      <c r="L20" s="228">
        <v>4111</v>
      </c>
      <c r="M20" s="228">
        <v>7887</v>
      </c>
      <c r="N20" s="300">
        <v>12010</v>
      </c>
      <c r="O20" s="228"/>
      <c r="P20" s="297">
        <f t="shared" si="0"/>
        <v>0.82827586206896553</v>
      </c>
      <c r="Q20" s="227">
        <v>15500</v>
      </c>
      <c r="R20" s="226"/>
      <c r="S20" s="173">
        <f t="shared" si="2"/>
        <v>55000</v>
      </c>
      <c r="T20" s="225">
        <f>+H20+J20+N20</f>
        <v>39443</v>
      </c>
      <c r="U20" s="219">
        <f t="shared" si="1"/>
        <v>0.71714545454545453</v>
      </c>
      <c r="V20" s="298" t="s">
        <v>370</v>
      </c>
      <c r="W20" s="301" t="s">
        <v>371</v>
      </c>
    </row>
    <row r="21" spans="1:23" s="170" customFormat="1" ht="338.25" customHeight="1" x14ac:dyDescent="0.25">
      <c r="A21" s="325"/>
      <c r="B21" s="295" t="s">
        <v>64</v>
      </c>
      <c r="C21" s="223" t="s">
        <v>338</v>
      </c>
      <c r="D21" s="277" t="s">
        <v>234</v>
      </c>
      <c r="E21" s="223" t="s">
        <v>92</v>
      </c>
      <c r="F21" s="227">
        <v>1200</v>
      </c>
      <c r="G21" s="227">
        <v>216</v>
      </c>
      <c r="H21" s="227">
        <v>217</v>
      </c>
      <c r="I21" s="227">
        <v>317</v>
      </c>
      <c r="J21" s="227">
        <v>207</v>
      </c>
      <c r="K21" s="225">
        <v>179</v>
      </c>
      <c r="L21" s="228">
        <v>67</v>
      </c>
      <c r="M21" s="228">
        <v>71</v>
      </c>
      <c r="N21" s="300">
        <v>111</v>
      </c>
      <c r="O21" s="228"/>
      <c r="P21" s="297">
        <f t="shared" si="0"/>
        <v>0.62011173184357538</v>
      </c>
      <c r="Q21" s="227">
        <v>179</v>
      </c>
      <c r="R21" s="226"/>
      <c r="S21" s="173">
        <f t="shared" si="2"/>
        <v>891</v>
      </c>
      <c r="T21" s="225">
        <f>+H21+J21+N21</f>
        <v>535</v>
      </c>
      <c r="U21" s="219">
        <f t="shared" si="1"/>
        <v>0.60044893378226716</v>
      </c>
      <c r="V21" s="298" t="s">
        <v>372</v>
      </c>
      <c r="W21" s="301" t="s">
        <v>373</v>
      </c>
    </row>
    <row r="22" spans="1:23" s="170" customFormat="1" ht="213.75" customHeight="1" x14ac:dyDescent="0.25">
      <c r="A22" s="325"/>
      <c r="B22" s="295" t="s">
        <v>154</v>
      </c>
      <c r="C22" s="223" t="s">
        <v>338</v>
      </c>
      <c r="D22" s="277" t="s">
        <v>234</v>
      </c>
      <c r="E22" s="223" t="s">
        <v>92</v>
      </c>
      <c r="F22" s="227">
        <v>0</v>
      </c>
      <c r="G22" s="227" t="s">
        <v>142</v>
      </c>
      <c r="H22" s="227" t="s">
        <v>142</v>
      </c>
      <c r="I22" s="227">
        <v>3</v>
      </c>
      <c r="J22" s="227">
        <v>0</v>
      </c>
      <c r="K22" s="225">
        <v>3</v>
      </c>
      <c r="L22" s="228">
        <v>0</v>
      </c>
      <c r="M22" s="228">
        <v>0</v>
      </c>
      <c r="N22" s="300">
        <v>0</v>
      </c>
      <c r="O22" s="228"/>
      <c r="P22" s="297">
        <f t="shared" si="0"/>
        <v>0</v>
      </c>
      <c r="Q22" s="227">
        <v>3</v>
      </c>
      <c r="R22" s="226"/>
      <c r="S22" s="173">
        <f t="shared" si="2"/>
        <v>9</v>
      </c>
      <c r="T22" s="225">
        <f>+J22+N22</f>
        <v>0</v>
      </c>
      <c r="U22" s="219">
        <f t="shared" si="1"/>
        <v>0</v>
      </c>
      <c r="V22" s="298" t="s">
        <v>374</v>
      </c>
      <c r="W22" s="301" t="s">
        <v>375</v>
      </c>
    </row>
    <row r="23" spans="1:23" s="170" customFormat="1" ht="148.5" customHeight="1" x14ac:dyDescent="0.25">
      <c r="A23" s="325" t="s">
        <v>155</v>
      </c>
      <c r="B23" s="295" t="s">
        <v>156</v>
      </c>
      <c r="C23" s="223" t="s">
        <v>338</v>
      </c>
      <c r="D23" s="277" t="s">
        <v>238</v>
      </c>
      <c r="E23" s="223" t="s">
        <v>92</v>
      </c>
      <c r="F23" s="227">
        <v>84</v>
      </c>
      <c r="G23" s="227">
        <v>10</v>
      </c>
      <c r="H23" s="302">
        <v>16</v>
      </c>
      <c r="I23" s="227">
        <v>20</v>
      </c>
      <c r="J23" s="302">
        <v>20</v>
      </c>
      <c r="K23" s="225">
        <v>30</v>
      </c>
      <c r="L23" s="228">
        <v>0</v>
      </c>
      <c r="M23" s="228">
        <v>0</v>
      </c>
      <c r="N23" s="300">
        <v>4</v>
      </c>
      <c r="O23" s="228"/>
      <c r="P23" s="297">
        <f t="shared" si="0"/>
        <v>0.13333333333333333</v>
      </c>
      <c r="Q23" s="227">
        <v>66</v>
      </c>
      <c r="R23" s="226"/>
      <c r="S23" s="173">
        <f t="shared" si="2"/>
        <v>126</v>
      </c>
      <c r="T23" s="225">
        <f>+H23+J23+N23</f>
        <v>40</v>
      </c>
      <c r="U23" s="219">
        <f t="shared" si="1"/>
        <v>0.31746031746031744</v>
      </c>
      <c r="V23" s="298" t="s">
        <v>376</v>
      </c>
      <c r="W23" s="301" t="s">
        <v>377</v>
      </c>
    </row>
    <row r="24" spans="1:23" s="170" customFormat="1" ht="275.25" customHeight="1" x14ac:dyDescent="0.25">
      <c r="A24" s="325"/>
      <c r="B24" s="295" t="s">
        <v>157</v>
      </c>
      <c r="C24" s="223" t="s">
        <v>338</v>
      </c>
      <c r="D24" s="277" t="s">
        <v>238</v>
      </c>
      <c r="E24" s="223" t="s">
        <v>92</v>
      </c>
      <c r="F24" s="227">
        <v>20</v>
      </c>
      <c r="G24" s="227">
        <v>4</v>
      </c>
      <c r="H24" s="227">
        <v>1</v>
      </c>
      <c r="I24" s="227">
        <v>7</v>
      </c>
      <c r="J24" s="227">
        <v>14</v>
      </c>
      <c r="K24" s="225">
        <v>7</v>
      </c>
      <c r="L24" s="228">
        <v>0</v>
      </c>
      <c r="M24" s="228">
        <v>0</v>
      </c>
      <c r="N24" s="300">
        <v>3</v>
      </c>
      <c r="O24" s="228"/>
      <c r="P24" s="297">
        <f t="shared" si="0"/>
        <v>0.42857142857142855</v>
      </c>
      <c r="Q24" s="227">
        <v>7</v>
      </c>
      <c r="R24" s="226"/>
      <c r="S24" s="173">
        <f t="shared" si="2"/>
        <v>25</v>
      </c>
      <c r="T24" s="225">
        <f>+H24+J24+N24</f>
        <v>18</v>
      </c>
      <c r="U24" s="219">
        <f>+IF(T24/S24 &gt; 1, 100%, T24/S24)</f>
        <v>0.72</v>
      </c>
      <c r="V24" s="298" t="s">
        <v>378</v>
      </c>
      <c r="W24" s="301" t="s">
        <v>379</v>
      </c>
    </row>
    <row r="25" spans="1:23" s="170" customFormat="1" ht="148.5" customHeight="1" x14ac:dyDescent="0.25">
      <c r="A25" s="325"/>
      <c r="B25" s="295" t="s">
        <v>159</v>
      </c>
      <c r="C25" s="223" t="s">
        <v>338</v>
      </c>
      <c r="D25" s="277" t="s">
        <v>238</v>
      </c>
      <c r="E25" s="223" t="s">
        <v>92</v>
      </c>
      <c r="F25" s="227">
        <v>1</v>
      </c>
      <c r="G25" s="227">
        <v>1</v>
      </c>
      <c r="H25" s="227">
        <v>0</v>
      </c>
      <c r="I25" s="227">
        <v>2</v>
      </c>
      <c r="J25" s="227">
        <v>3</v>
      </c>
      <c r="K25" s="225">
        <v>1</v>
      </c>
      <c r="L25" s="228">
        <v>0</v>
      </c>
      <c r="M25" s="228">
        <v>0</v>
      </c>
      <c r="N25" s="300">
        <v>1</v>
      </c>
      <c r="O25" s="228"/>
      <c r="P25" s="297">
        <f t="shared" si="0"/>
        <v>1</v>
      </c>
      <c r="Q25" s="227">
        <v>1</v>
      </c>
      <c r="R25" s="226"/>
      <c r="S25" s="173">
        <f t="shared" si="2"/>
        <v>5</v>
      </c>
      <c r="T25" s="225">
        <f>+H25+J25+N25</f>
        <v>4</v>
      </c>
      <c r="U25" s="219">
        <f t="shared" si="1"/>
        <v>0.8</v>
      </c>
      <c r="V25" s="303" t="s">
        <v>380</v>
      </c>
      <c r="W25" s="304" t="s">
        <v>381</v>
      </c>
    </row>
    <row r="26" spans="1:23" s="170" customFormat="1" ht="148.5" customHeight="1" x14ac:dyDescent="0.25">
      <c r="A26" s="325" t="s">
        <v>160</v>
      </c>
      <c r="B26" s="295" t="s">
        <v>161</v>
      </c>
      <c r="C26" s="223" t="s">
        <v>338</v>
      </c>
      <c r="D26" s="277" t="s">
        <v>238</v>
      </c>
      <c r="E26" s="223" t="s">
        <v>92</v>
      </c>
      <c r="F26" s="231">
        <v>2.1</v>
      </c>
      <c r="G26" s="231">
        <v>1</v>
      </c>
      <c r="H26" s="231">
        <v>1</v>
      </c>
      <c r="I26" s="231">
        <v>1.5</v>
      </c>
      <c r="J26" s="231">
        <v>1.5</v>
      </c>
      <c r="K26" s="231">
        <v>1.9</v>
      </c>
      <c r="L26" s="229">
        <v>0</v>
      </c>
      <c r="M26" s="229">
        <v>0.63</v>
      </c>
      <c r="N26" s="305">
        <v>0.64968731859618001</v>
      </c>
      <c r="O26" s="229"/>
      <c r="P26" s="297">
        <f t="shared" si="0"/>
        <v>0.34194069399798949</v>
      </c>
      <c r="Q26" s="231">
        <v>2</v>
      </c>
      <c r="R26" s="229"/>
      <c r="S26" s="230">
        <f>IF(E26="Flujo",Q26,IF(E26="Acumulado",SUM(G26,I26,K26,Q26),"Error"))</f>
        <v>6.4</v>
      </c>
      <c r="T26" s="306">
        <f>+H26+J26+N26</f>
        <v>3.1496873185961798</v>
      </c>
      <c r="U26" s="219">
        <f>+IF(T26/S26 &gt; 1, 100%, T26/S26)</f>
        <v>0.49213864353065306</v>
      </c>
      <c r="V26" s="303" t="s">
        <v>382</v>
      </c>
      <c r="W26" s="304" t="s">
        <v>383</v>
      </c>
    </row>
    <row r="27" spans="1:23" s="170" customFormat="1" ht="244.5" customHeight="1" x14ac:dyDescent="0.25">
      <c r="A27" s="325"/>
      <c r="B27" s="295" t="s">
        <v>162</v>
      </c>
      <c r="C27" s="223" t="s">
        <v>337</v>
      </c>
      <c r="D27" s="277" t="s">
        <v>238</v>
      </c>
      <c r="E27" s="223" t="s">
        <v>88</v>
      </c>
      <c r="F27" s="173">
        <v>1.2E-2</v>
      </c>
      <c r="G27" s="173">
        <v>1.4999999999999999E-2</v>
      </c>
      <c r="H27" s="173">
        <v>2.4E-2</v>
      </c>
      <c r="I27" s="173">
        <v>1.6E-2</v>
      </c>
      <c r="J27" s="173">
        <v>2.4E-2</v>
      </c>
      <c r="K27" s="220">
        <v>1.7999999999999999E-2</v>
      </c>
      <c r="L27" s="224">
        <v>0</v>
      </c>
      <c r="M27" s="224">
        <v>0</v>
      </c>
      <c r="N27" s="307">
        <v>2.4E-2</v>
      </c>
      <c r="O27" s="224"/>
      <c r="P27" s="297">
        <f>IF(N27/K27&gt;100%,100%,N27/K27)</f>
        <v>1</v>
      </c>
      <c r="Q27" s="173">
        <v>0.02</v>
      </c>
      <c r="R27" s="158"/>
      <c r="S27" s="173">
        <f>+IF(E27="Flujo",Q27,IF(E27="Acumulado",SUM(K27,G27,I27,Q27),"Error"))</f>
        <v>0.02</v>
      </c>
      <c r="T27" s="220">
        <f>+N27</f>
        <v>2.4E-2</v>
      </c>
      <c r="U27" s="219">
        <f>+IF(T27/S27 &gt; 1, 100%, T27/S27)</f>
        <v>1</v>
      </c>
      <c r="V27" s="303" t="s">
        <v>384</v>
      </c>
      <c r="W27" s="304" t="s">
        <v>385</v>
      </c>
    </row>
    <row r="28" spans="1:23" s="170" customFormat="1" ht="406.5" customHeight="1" x14ac:dyDescent="0.25">
      <c r="A28" s="325"/>
      <c r="B28" s="295" t="s">
        <v>163</v>
      </c>
      <c r="C28" s="223" t="s">
        <v>337</v>
      </c>
      <c r="D28" s="277" t="s">
        <v>238</v>
      </c>
      <c r="E28" s="223" t="s">
        <v>88</v>
      </c>
      <c r="F28" s="173">
        <v>1.6999999999999999E-3</v>
      </c>
      <c r="G28" s="173">
        <v>2.5000000000000001E-3</v>
      </c>
      <c r="H28" s="173">
        <v>1.6000000000000001E-3</v>
      </c>
      <c r="I28" s="173">
        <v>2.8E-3</v>
      </c>
      <c r="J28" s="173">
        <v>1.8E-3</v>
      </c>
      <c r="K28" s="220">
        <v>3.2000000000000002E-3</v>
      </c>
      <c r="L28" s="224">
        <v>0</v>
      </c>
      <c r="M28" s="224">
        <v>0</v>
      </c>
      <c r="N28" s="296">
        <v>0</v>
      </c>
      <c r="O28" s="224"/>
      <c r="P28" s="297">
        <f>+N28/K28</f>
        <v>0</v>
      </c>
      <c r="Q28" s="173">
        <v>3.5000000000000001E-3</v>
      </c>
      <c r="R28" s="158"/>
      <c r="S28" s="173">
        <f t="shared" si="2"/>
        <v>3.5000000000000001E-3</v>
      </c>
      <c r="T28" s="220">
        <f>+J28</f>
        <v>1.8E-3</v>
      </c>
      <c r="U28" s="219">
        <f>+IF(T28/S28 &gt; 1, 100%, T28/S28)</f>
        <v>0.51428571428571423</v>
      </c>
      <c r="V28" s="303" t="s">
        <v>386</v>
      </c>
      <c r="W28" s="299" t="s">
        <v>352</v>
      </c>
    </row>
    <row r="29" spans="1:23" s="170" customFormat="1" ht="148.5" customHeight="1" x14ac:dyDescent="0.25">
      <c r="A29" s="325"/>
      <c r="B29" s="295" t="s">
        <v>164</v>
      </c>
      <c r="C29" s="223" t="s">
        <v>338</v>
      </c>
      <c r="D29" s="277" t="s">
        <v>238</v>
      </c>
      <c r="E29" s="223" t="s">
        <v>92</v>
      </c>
      <c r="F29" s="227">
        <v>25</v>
      </c>
      <c r="G29" s="227">
        <v>11</v>
      </c>
      <c r="H29" s="227">
        <v>18</v>
      </c>
      <c r="I29" s="227">
        <v>14</v>
      </c>
      <c r="J29" s="227">
        <v>15</v>
      </c>
      <c r="K29" s="225">
        <f>16+5</f>
        <v>21</v>
      </c>
      <c r="L29" s="228">
        <v>0</v>
      </c>
      <c r="M29" s="228">
        <v>0</v>
      </c>
      <c r="N29" s="300">
        <v>10</v>
      </c>
      <c r="O29" s="228"/>
      <c r="P29" s="297">
        <f>+N29/K29</f>
        <v>0.47619047619047616</v>
      </c>
      <c r="Q29" s="227">
        <v>18</v>
      </c>
      <c r="R29" s="226"/>
      <c r="S29" s="173">
        <f t="shared" si="2"/>
        <v>64</v>
      </c>
      <c r="T29" s="225">
        <f>+H29+J29+N29</f>
        <v>43</v>
      </c>
      <c r="U29" s="219">
        <f>+IF(T29/S29 &gt; 1, 100%, T29/S29)</f>
        <v>0.671875</v>
      </c>
      <c r="V29" s="303" t="s">
        <v>387</v>
      </c>
      <c r="W29" s="304" t="s">
        <v>388</v>
      </c>
    </row>
    <row r="30" spans="1:23" s="170" customFormat="1" ht="246" customHeight="1" x14ac:dyDescent="0.25">
      <c r="A30" s="325"/>
      <c r="B30" s="295" t="s">
        <v>165</v>
      </c>
      <c r="C30" s="223" t="s">
        <v>338</v>
      </c>
      <c r="D30" s="277" t="s">
        <v>238</v>
      </c>
      <c r="E30" s="223" t="s">
        <v>92</v>
      </c>
      <c r="F30" s="227">
        <v>4000</v>
      </c>
      <c r="G30" s="227">
        <v>600</v>
      </c>
      <c r="H30" s="227">
        <v>600</v>
      </c>
      <c r="I30" s="227">
        <v>1500</v>
      </c>
      <c r="J30" s="227">
        <v>1100</v>
      </c>
      <c r="K30" s="225">
        <v>1500</v>
      </c>
      <c r="L30" s="228">
        <v>0</v>
      </c>
      <c r="M30" s="228">
        <v>0</v>
      </c>
      <c r="N30" s="300">
        <v>1365</v>
      </c>
      <c r="O30" s="228"/>
      <c r="P30" s="297">
        <f>+N30/K30</f>
        <v>0.91</v>
      </c>
      <c r="Q30" s="227">
        <v>600</v>
      </c>
      <c r="R30" s="226"/>
      <c r="S30" s="173">
        <f t="shared" si="2"/>
        <v>4200</v>
      </c>
      <c r="T30" s="225">
        <f>+H30+J30+N30</f>
        <v>3065</v>
      </c>
      <c r="U30" s="219">
        <f t="shared" ref="U30:U32" si="3">+IF(T30/S30 &gt; 1, 100%, T30/S30)</f>
        <v>0.72976190476190472</v>
      </c>
      <c r="V30" s="303" t="s">
        <v>389</v>
      </c>
      <c r="W30" s="304" t="s">
        <v>390</v>
      </c>
    </row>
    <row r="31" spans="1:23" s="170" customFormat="1" ht="265.5" customHeight="1" x14ac:dyDescent="0.25">
      <c r="A31" s="325"/>
      <c r="B31" s="295" t="s">
        <v>166</v>
      </c>
      <c r="C31" s="223" t="s">
        <v>338</v>
      </c>
      <c r="D31" s="277" t="s">
        <v>238</v>
      </c>
      <c r="E31" s="223" t="s">
        <v>92</v>
      </c>
      <c r="F31" s="227">
        <v>1720</v>
      </c>
      <c r="G31" s="227">
        <v>500</v>
      </c>
      <c r="H31" s="227">
        <v>422</v>
      </c>
      <c r="I31" s="227">
        <v>520</v>
      </c>
      <c r="J31" s="227">
        <v>369</v>
      </c>
      <c r="K31" s="225">
        <v>530</v>
      </c>
      <c r="L31" s="228">
        <v>73</v>
      </c>
      <c r="M31" s="228">
        <v>142</v>
      </c>
      <c r="N31" s="300">
        <v>241</v>
      </c>
      <c r="O31" s="228"/>
      <c r="P31" s="297">
        <f>+N31/K31</f>
        <v>0.45471698113207548</v>
      </c>
      <c r="Q31" s="227">
        <v>550</v>
      </c>
      <c r="R31" s="226"/>
      <c r="S31" s="173">
        <f t="shared" si="2"/>
        <v>2100</v>
      </c>
      <c r="T31" s="225">
        <f>+N31+J31+H31</f>
        <v>1032</v>
      </c>
      <c r="U31" s="219">
        <f t="shared" si="3"/>
        <v>0.49142857142857144</v>
      </c>
      <c r="V31" s="303" t="s">
        <v>391</v>
      </c>
      <c r="W31" s="304" t="s">
        <v>392</v>
      </c>
    </row>
    <row r="32" spans="1:23" s="170" customFormat="1" ht="276.75" customHeight="1" x14ac:dyDescent="0.25">
      <c r="A32" s="325" t="s">
        <v>168</v>
      </c>
      <c r="B32" s="295" t="s">
        <v>169</v>
      </c>
      <c r="C32" s="223" t="s">
        <v>337</v>
      </c>
      <c r="D32" s="277" t="s">
        <v>234</v>
      </c>
      <c r="E32" s="223" t="s">
        <v>88</v>
      </c>
      <c r="F32" s="173" t="s">
        <v>142</v>
      </c>
      <c r="G32" s="173">
        <v>0</v>
      </c>
      <c r="H32" s="173" t="s">
        <v>142</v>
      </c>
      <c r="I32" s="173">
        <v>0.5</v>
      </c>
      <c r="J32" s="173">
        <v>0.375</v>
      </c>
      <c r="K32" s="220">
        <v>1</v>
      </c>
      <c r="L32" s="224">
        <v>0</v>
      </c>
      <c r="M32" s="308">
        <v>0.5</v>
      </c>
      <c r="N32" s="309">
        <v>0.8</v>
      </c>
      <c r="O32" s="224"/>
      <c r="P32" s="297">
        <f>IF(N32/K32&gt;100%,100%,N32/K32)</f>
        <v>0.8</v>
      </c>
      <c r="Q32" s="173">
        <v>1</v>
      </c>
      <c r="R32" s="158"/>
      <c r="S32" s="173">
        <f t="shared" si="2"/>
        <v>1</v>
      </c>
      <c r="T32" s="220">
        <f>+N32</f>
        <v>0.8</v>
      </c>
      <c r="U32" s="219">
        <f t="shared" si="3"/>
        <v>0.8</v>
      </c>
      <c r="V32" s="303" t="s">
        <v>393</v>
      </c>
      <c r="W32" s="304" t="s">
        <v>394</v>
      </c>
    </row>
    <row r="33" spans="1:23" s="170" customFormat="1" ht="268.5" customHeight="1" x14ac:dyDescent="0.25">
      <c r="A33" s="325"/>
      <c r="B33" s="295" t="s">
        <v>170</v>
      </c>
      <c r="C33" s="223" t="s">
        <v>337</v>
      </c>
      <c r="D33" s="277" t="s">
        <v>234</v>
      </c>
      <c r="E33" s="223" t="s">
        <v>88</v>
      </c>
      <c r="F33" s="173">
        <v>1</v>
      </c>
      <c r="G33" s="173">
        <v>1</v>
      </c>
      <c r="H33" s="173">
        <v>0.97</v>
      </c>
      <c r="I33" s="173">
        <v>1</v>
      </c>
      <c r="J33" s="173">
        <v>0.98</v>
      </c>
      <c r="K33" s="220">
        <v>1</v>
      </c>
      <c r="L33" s="222">
        <v>0.71630000000000005</v>
      </c>
      <c r="M33" s="222">
        <v>0.80910000000000004</v>
      </c>
      <c r="N33" s="309">
        <v>0.85109999999999997</v>
      </c>
      <c r="O33" s="221"/>
      <c r="P33" s="219">
        <f>+N33/K33</f>
        <v>0.85109999999999997</v>
      </c>
      <c r="Q33" s="173">
        <v>1</v>
      </c>
      <c r="R33" s="158"/>
      <c r="S33" s="173">
        <f t="shared" si="2"/>
        <v>1</v>
      </c>
      <c r="T33" s="220">
        <f>+N33</f>
        <v>0.85109999999999997</v>
      </c>
      <c r="U33" s="219">
        <f>+IF(T33/S33 &gt; 1, 100%, T33/S33)</f>
        <v>0.85109999999999997</v>
      </c>
      <c r="V33" s="303" t="s">
        <v>395</v>
      </c>
      <c r="W33" s="304" t="s">
        <v>396</v>
      </c>
    </row>
    <row r="34" spans="1:23" s="170" customFormat="1" ht="48" customHeight="1" x14ac:dyDescent="0.25">
      <c r="A34" s="175"/>
      <c r="B34" s="278"/>
      <c r="C34" s="278"/>
      <c r="D34" s="278"/>
      <c r="E34" s="278"/>
      <c r="F34" s="278"/>
      <c r="G34" s="176"/>
      <c r="H34" s="177"/>
      <c r="I34" s="178"/>
      <c r="J34" s="177"/>
      <c r="K34" s="177"/>
      <c r="L34" s="177"/>
      <c r="M34" s="178"/>
      <c r="N34" s="178"/>
      <c r="O34" s="178"/>
      <c r="P34" s="178"/>
      <c r="Q34" s="178"/>
      <c r="R34" s="177"/>
      <c r="S34" s="177"/>
      <c r="T34" s="177"/>
      <c r="U34" s="178"/>
      <c r="V34" s="218"/>
      <c r="W34" s="178"/>
    </row>
    <row r="35" spans="1:23" s="170" customFormat="1" ht="37.5" customHeight="1" x14ac:dyDescent="0.25">
      <c r="A35" s="359" t="s">
        <v>321</v>
      </c>
      <c r="B35" s="360"/>
      <c r="C35" s="360"/>
      <c r="D35" s="360"/>
      <c r="E35" s="360"/>
      <c r="F35" s="360"/>
      <c r="G35" s="360"/>
      <c r="H35" s="360"/>
      <c r="I35" s="360"/>
      <c r="J35" s="360"/>
      <c r="K35" s="360"/>
      <c r="L35" s="360"/>
      <c r="M35" s="360"/>
      <c r="N35" s="360"/>
      <c r="O35" s="360"/>
      <c r="P35" s="360"/>
      <c r="Q35" s="360"/>
      <c r="R35" s="360"/>
      <c r="S35" s="360"/>
      <c r="T35" s="360"/>
      <c r="U35" s="360"/>
      <c r="V35" s="360"/>
      <c r="W35" s="360"/>
    </row>
    <row r="36" spans="1:23" ht="46.5" customHeight="1" x14ac:dyDescent="0.25">
      <c r="A36" s="361" t="s">
        <v>322</v>
      </c>
      <c r="B36" s="362"/>
      <c r="C36" s="362"/>
      <c r="D36" s="362"/>
      <c r="E36" s="362"/>
      <c r="F36" s="362"/>
      <c r="G36" s="362"/>
      <c r="H36" s="362"/>
      <c r="I36" s="362"/>
      <c r="J36" s="362"/>
      <c r="K36" s="362"/>
      <c r="L36" s="362"/>
      <c r="M36" s="362"/>
      <c r="N36" s="362"/>
      <c r="O36" s="362"/>
      <c r="P36" s="362"/>
      <c r="Q36" s="362"/>
      <c r="R36" s="362"/>
      <c r="S36" s="362"/>
      <c r="T36" s="362"/>
      <c r="U36" s="362"/>
      <c r="V36" s="362"/>
      <c r="W36" s="362"/>
    </row>
  </sheetData>
  <mergeCells count="34">
    <mergeCell ref="A26:A31"/>
    <mergeCell ref="A32:A33"/>
    <mergeCell ref="A35:W35"/>
    <mergeCell ref="A36:W36"/>
    <mergeCell ref="V7:V8"/>
    <mergeCell ref="W7:W8"/>
    <mergeCell ref="A9:A15"/>
    <mergeCell ref="A16:A18"/>
    <mergeCell ref="A19:A22"/>
    <mergeCell ref="A23:A25"/>
    <mergeCell ref="P7:P8"/>
    <mergeCell ref="Q7:Q8"/>
    <mergeCell ref="R7:R8"/>
    <mergeCell ref="S7:S8"/>
    <mergeCell ref="T7:T8"/>
    <mergeCell ref="U7:U8"/>
    <mergeCell ref="L7:O7"/>
    <mergeCell ref="A7:A8"/>
    <mergeCell ref="B7:B8"/>
    <mergeCell ref="C7:C8"/>
    <mergeCell ref="D7:D8"/>
    <mergeCell ref="E7:E8"/>
    <mergeCell ref="F7:F8"/>
    <mergeCell ref="G7:G8"/>
    <mergeCell ref="H7:H8"/>
    <mergeCell ref="I7:I8"/>
    <mergeCell ref="J7:J8"/>
    <mergeCell ref="K7:K8"/>
    <mergeCell ref="A5:W5"/>
    <mergeCell ref="A1:B3"/>
    <mergeCell ref="C1:T3"/>
    <mergeCell ref="U1:W1"/>
    <mergeCell ref="U2:W2"/>
    <mergeCell ref="U3:W3"/>
  </mergeCells>
  <conditionalFormatting sqref="Q9:T9 Q27:T33 R10:T10 Q11:T25">
    <cfRule type="expression" dxfId="11" priority="10" stopIfTrue="1">
      <formula>$C9="Número"</formula>
    </cfRule>
    <cfRule type="expression" dxfId="10" priority="11" stopIfTrue="1">
      <formula>$C9="Porcentaje"</formula>
    </cfRule>
    <cfRule type="expression" dxfId="9" priority="12" stopIfTrue="1">
      <formula>$C9="Índice"</formula>
    </cfRule>
  </conditionalFormatting>
  <conditionalFormatting sqref="F27:K33 F9:K25">
    <cfRule type="expression" dxfId="8" priority="7" stopIfTrue="1">
      <formula>$C9="Número"</formula>
    </cfRule>
    <cfRule type="expression" dxfId="7" priority="8" stopIfTrue="1">
      <formula>$C9="Porcentaje"</formula>
    </cfRule>
    <cfRule type="expression" dxfId="6" priority="9" stopIfTrue="1">
      <formula>$C9="Índice"</formula>
    </cfRule>
  </conditionalFormatting>
  <conditionalFormatting sqref="Q10">
    <cfRule type="expression" dxfId="5" priority="4" stopIfTrue="1">
      <formula>$C10="Número"</formula>
    </cfRule>
    <cfRule type="expression" dxfId="4" priority="5" stopIfTrue="1">
      <formula>$C10="Porcentaje"</formula>
    </cfRule>
    <cfRule type="expression" dxfId="3" priority="6" stopIfTrue="1">
      <formula>$C10="Índice"</formula>
    </cfRule>
  </conditionalFormatting>
  <conditionalFormatting sqref="N27">
    <cfRule type="expression" dxfId="2" priority="1" stopIfTrue="1">
      <formula>$C27="Número"</formula>
    </cfRule>
    <cfRule type="expression" dxfId="1" priority="2" stopIfTrue="1">
      <formula>$C27="Porcentaje"</formula>
    </cfRule>
    <cfRule type="expression" dxfId="0" priority="3" stopIfTrue="1">
      <formula>$C27="Índice"</formula>
    </cfRule>
  </conditionalFormatting>
  <printOptions horizontalCentered="1"/>
  <pageMargins left="0.23622047244094491" right="0.23622047244094491" top="0.35433070866141736" bottom="0.35433070866141736" header="0.31496062992125984" footer="0.31496062992125984"/>
  <pageSetup scale="26" fitToHeight="2" orientation="landscape" r:id="rId1"/>
  <headerFooter differentFirst="1">
    <oddFooter>&amp;C&amp;"Arial Narrow,Normal"&amp;9Página &amp;P de &amp;N</oddFooter>
  </headerFooter>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CC3B0-F966-EB4D-BF36-E59BCCB69C50}">
  <sheetPr>
    <tabColor rgb="FFFFFF00"/>
  </sheetPr>
  <dimension ref="A1:T254"/>
  <sheetViews>
    <sheetView tabSelected="1" zoomScale="50" zoomScaleNormal="50" zoomScalePageLayoutView="30" workbookViewId="0">
      <pane ySplit="6" topLeftCell="A7" activePane="bottomLeft" state="frozen"/>
      <selection activeCell="B1" sqref="B1"/>
      <selection pane="bottomLeft" activeCell="S124" sqref="S124:S132"/>
    </sheetView>
  </sheetViews>
  <sheetFormatPr baseColWidth="10" defaultColWidth="11.42578125" defaultRowHeight="17.25" x14ac:dyDescent="0.25"/>
  <cols>
    <col min="1" max="1" width="33.42578125" style="39" customWidth="1"/>
    <col min="2" max="2" width="28" style="44" customWidth="1"/>
    <col min="3" max="4" width="37.42578125" style="44" hidden="1" customWidth="1"/>
    <col min="5" max="5" width="23.140625" style="44" customWidth="1"/>
    <col min="6" max="6" width="24.7109375" style="45" customWidth="1"/>
    <col min="7" max="7" width="47.140625" style="46" customWidth="1"/>
    <col min="8" max="8" width="59.42578125" style="47" hidden="1" customWidth="1"/>
    <col min="9" max="9" width="5.85546875" style="46" hidden="1" customWidth="1"/>
    <col min="10" max="10" width="32.140625" style="46" customWidth="1"/>
    <col min="11" max="11" width="12.140625" style="45" customWidth="1"/>
    <col min="12" max="12" width="9.85546875" style="45" bestFit="1" customWidth="1"/>
    <col min="13" max="13" width="16.85546875" style="45" bestFit="1" customWidth="1"/>
    <col min="14" max="14" width="13.28515625" style="45" customWidth="1"/>
    <col min="15" max="15" width="12.42578125" style="45" customWidth="1"/>
    <col min="16" max="16" width="19.85546875" style="45" customWidth="1"/>
    <col min="17" max="17" width="23.85546875" style="45" hidden="1" customWidth="1"/>
    <col min="18" max="18" width="39.42578125" style="45" customWidth="1"/>
    <col min="19" max="19" width="146.85546875" style="34" customWidth="1"/>
    <col min="20" max="16384" width="11.42578125" style="39"/>
  </cols>
  <sheetData>
    <row r="1" spans="1:20" s="31" customFormat="1" ht="44.25" customHeight="1" x14ac:dyDescent="0.25">
      <c r="A1" s="402"/>
      <c r="B1" s="403"/>
      <c r="C1" s="404"/>
      <c r="D1" s="411" t="s">
        <v>402</v>
      </c>
      <c r="E1" s="412"/>
      <c r="F1" s="412"/>
      <c r="G1" s="412"/>
      <c r="H1" s="412"/>
      <c r="I1" s="412"/>
      <c r="J1" s="412"/>
      <c r="K1" s="412"/>
      <c r="L1" s="412"/>
      <c r="M1" s="412"/>
      <c r="N1" s="412"/>
      <c r="O1" s="412"/>
      <c r="P1" s="412"/>
      <c r="Q1" s="413"/>
      <c r="R1" s="30" t="s">
        <v>69</v>
      </c>
    </row>
    <row r="2" spans="1:20" s="31" customFormat="1" ht="30.75" customHeight="1" x14ac:dyDescent="0.25">
      <c r="A2" s="405"/>
      <c r="B2" s="406"/>
      <c r="C2" s="407"/>
      <c r="D2" s="414"/>
      <c r="E2" s="415"/>
      <c r="F2" s="416"/>
      <c r="G2" s="416"/>
      <c r="H2" s="416"/>
      <c r="I2" s="416"/>
      <c r="J2" s="416"/>
      <c r="K2" s="416"/>
      <c r="L2" s="416"/>
      <c r="M2" s="416"/>
      <c r="N2" s="416"/>
      <c r="O2" s="416"/>
      <c r="P2" s="416"/>
      <c r="Q2" s="417"/>
      <c r="R2" s="32" t="s">
        <v>70</v>
      </c>
    </row>
    <row r="3" spans="1:20" s="33" customFormat="1" ht="35.25" customHeight="1" x14ac:dyDescent="0.25">
      <c r="A3" s="408"/>
      <c r="B3" s="409"/>
      <c r="C3" s="410"/>
      <c r="D3" s="418"/>
      <c r="E3" s="419"/>
      <c r="F3" s="419"/>
      <c r="G3" s="419"/>
      <c r="H3" s="419"/>
      <c r="I3" s="419"/>
      <c r="J3" s="419"/>
      <c r="K3" s="419"/>
      <c r="L3" s="419"/>
      <c r="M3" s="419"/>
      <c r="N3" s="419"/>
      <c r="O3" s="419"/>
      <c r="P3" s="419"/>
      <c r="Q3" s="420"/>
      <c r="R3" s="30" t="s">
        <v>71</v>
      </c>
      <c r="S3" s="31"/>
    </row>
    <row r="4" spans="1:20" s="34" customFormat="1" ht="18" thickBot="1" x14ac:dyDescent="0.3">
      <c r="B4" s="35"/>
      <c r="C4" s="35"/>
      <c r="D4" s="35"/>
      <c r="E4" s="35"/>
      <c r="F4" s="36"/>
      <c r="G4" s="37"/>
      <c r="H4" s="38"/>
      <c r="I4" s="37"/>
      <c r="J4" s="37"/>
      <c r="K4" s="36"/>
      <c r="L4" s="36"/>
      <c r="M4" s="36"/>
      <c r="N4" s="36"/>
      <c r="O4" s="36"/>
      <c r="P4" s="36"/>
      <c r="Q4" s="36"/>
      <c r="R4" s="36"/>
    </row>
    <row r="5" spans="1:20" ht="50.25" customHeight="1" x14ac:dyDescent="0.25">
      <c r="A5" s="421" t="s">
        <v>72</v>
      </c>
      <c r="B5" s="423" t="s">
        <v>0</v>
      </c>
      <c r="C5" s="424" t="s">
        <v>73</v>
      </c>
      <c r="D5" s="424" t="s">
        <v>74</v>
      </c>
      <c r="E5" s="424" t="s">
        <v>211</v>
      </c>
      <c r="F5" s="423" t="s">
        <v>204</v>
      </c>
      <c r="G5" s="423" t="s">
        <v>1</v>
      </c>
      <c r="H5" s="424" t="s">
        <v>75</v>
      </c>
      <c r="I5" s="424" t="s">
        <v>76</v>
      </c>
      <c r="J5" s="424" t="s">
        <v>77</v>
      </c>
      <c r="K5" s="423" t="s">
        <v>78</v>
      </c>
      <c r="L5" s="423" t="s">
        <v>79</v>
      </c>
      <c r="M5" s="423"/>
      <c r="N5" s="423"/>
      <c r="O5" s="423"/>
      <c r="P5" s="423"/>
      <c r="Q5" s="423" t="s">
        <v>80</v>
      </c>
      <c r="R5" s="421" t="s">
        <v>2</v>
      </c>
      <c r="S5" s="400" t="s">
        <v>406</v>
      </c>
      <c r="T5" s="39" t="s">
        <v>63</v>
      </c>
    </row>
    <row r="6" spans="1:20" ht="46.5" customHeight="1" thickBot="1" x14ac:dyDescent="0.3">
      <c r="A6" s="422"/>
      <c r="B6" s="424"/>
      <c r="C6" s="425"/>
      <c r="D6" s="425"/>
      <c r="E6" s="426"/>
      <c r="F6" s="424"/>
      <c r="G6" s="424"/>
      <c r="H6" s="425"/>
      <c r="I6" s="425"/>
      <c r="J6" s="425"/>
      <c r="K6" s="424"/>
      <c r="L6" s="48" t="s">
        <v>81</v>
      </c>
      <c r="M6" s="48">
        <v>2020</v>
      </c>
      <c r="N6" s="48">
        <v>2021</v>
      </c>
      <c r="O6" s="48">
        <v>2022</v>
      </c>
      <c r="P6" s="59" t="s">
        <v>82</v>
      </c>
      <c r="Q6" s="424"/>
      <c r="R6" s="422"/>
      <c r="S6" s="401"/>
    </row>
    <row r="7" spans="1:20" ht="57" customHeight="1" x14ac:dyDescent="0.25">
      <c r="A7" s="471" t="s">
        <v>179</v>
      </c>
      <c r="B7" s="471" t="s">
        <v>138</v>
      </c>
      <c r="C7" s="452" t="s">
        <v>84</v>
      </c>
      <c r="D7" s="456" t="s">
        <v>85</v>
      </c>
      <c r="E7" s="485" t="s">
        <v>212</v>
      </c>
      <c r="F7" s="482" t="s">
        <v>205</v>
      </c>
      <c r="G7" s="444" t="s">
        <v>303</v>
      </c>
      <c r="H7" s="465" t="s">
        <v>86</v>
      </c>
      <c r="I7" s="468" t="s">
        <v>87</v>
      </c>
      <c r="J7" s="60" t="s">
        <v>88</v>
      </c>
      <c r="K7" s="66">
        <v>6.7999999999999996E-3</v>
      </c>
      <c r="L7" s="66">
        <v>8.9999999999999993E-3</v>
      </c>
      <c r="M7" s="66" t="s">
        <v>185</v>
      </c>
      <c r="N7" s="66" t="s">
        <v>404</v>
      </c>
      <c r="O7" s="66" t="s">
        <v>405</v>
      </c>
      <c r="P7" s="67" t="s">
        <v>190</v>
      </c>
      <c r="Q7" s="430" t="s">
        <v>89</v>
      </c>
      <c r="R7" s="367" t="s">
        <v>403</v>
      </c>
      <c r="S7" s="427" t="s">
        <v>410</v>
      </c>
    </row>
    <row r="8" spans="1:20" ht="21" customHeight="1" x14ac:dyDescent="0.25">
      <c r="A8" s="472"/>
      <c r="B8" s="472"/>
      <c r="C8" s="453"/>
      <c r="D8" s="457"/>
      <c r="E8" s="486"/>
      <c r="F8" s="483"/>
      <c r="G8" s="445"/>
      <c r="H8" s="466"/>
      <c r="I8" s="469"/>
      <c r="J8" s="55" t="s">
        <v>174</v>
      </c>
      <c r="K8" s="68"/>
      <c r="L8" s="104">
        <v>7.3600000000000002E-3</v>
      </c>
      <c r="M8" s="68"/>
      <c r="N8" s="68"/>
      <c r="O8" s="68"/>
      <c r="P8" s="112">
        <v>7.3600000000000002E-3</v>
      </c>
      <c r="Q8" s="431"/>
      <c r="R8" s="368"/>
      <c r="S8" s="428"/>
    </row>
    <row r="9" spans="1:20" ht="23.25" customHeight="1" x14ac:dyDescent="0.25">
      <c r="A9" s="472"/>
      <c r="B9" s="472"/>
      <c r="C9" s="453"/>
      <c r="D9" s="457"/>
      <c r="E9" s="486"/>
      <c r="F9" s="483"/>
      <c r="G9" s="445"/>
      <c r="H9" s="466"/>
      <c r="I9" s="469"/>
      <c r="J9" s="55" t="s">
        <v>177</v>
      </c>
      <c r="K9" s="68"/>
      <c r="L9" s="69">
        <f>+L8/L7</f>
        <v>0.81777777777777783</v>
      </c>
      <c r="M9" s="68"/>
      <c r="N9" s="68"/>
      <c r="O9" s="68"/>
      <c r="P9" s="70">
        <v>0.49099999999999999</v>
      </c>
      <c r="Q9" s="431"/>
      <c r="R9" s="368"/>
      <c r="S9" s="428"/>
    </row>
    <row r="10" spans="1:20" ht="23.25" customHeight="1" x14ac:dyDescent="0.25">
      <c r="A10" s="472"/>
      <c r="B10" s="472"/>
      <c r="C10" s="453"/>
      <c r="D10" s="457"/>
      <c r="E10" s="486"/>
      <c r="F10" s="483"/>
      <c r="G10" s="445"/>
      <c r="H10" s="466"/>
      <c r="I10" s="469"/>
      <c r="J10" s="56" t="s">
        <v>175</v>
      </c>
      <c r="K10" s="68"/>
      <c r="L10" s="68"/>
      <c r="M10" s="236">
        <v>8.3999999999999995E-3</v>
      </c>
      <c r="N10" s="68"/>
      <c r="O10" s="68"/>
      <c r="P10" s="238">
        <v>8.3999999999999995E-3</v>
      </c>
      <c r="Q10" s="431"/>
      <c r="R10" s="368"/>
      <c r="S10" s="428"/>
    </row>
    <row r="11" spans="1:20" x14ac:dyDescent="0.25">
      <c r="A11" s="472"/>
      <c r="B11" s="472"/>
      <c r="C11" s="453"/>
      <c r="D11" s="457"/>
      <c r="E11" s="486"/>
      <c r="F11" s="483"/>
      <c r="G11" s="445"/>
      <c r="H11" s="466"/>
      <c r="I11" s="469"/>
      <c r="J11" s="245" t="s">
        <v>178</v>
      </c>
      <c r="K11" s="249"/>
      <c r="L11" s="249"/>
      <c r="M11" s="236">
        <v>7.6E-3</v>
      </c>
      <c r="N11" s="249"/>
      <c r="O11" s="249"/>
      <c r="P11" s="238">
        <v>0.56000000000000005</v>
      </c>
      <c r="Q11" s="431"/>
      <c r="R11" s="368"/>
      <c r="S11" s="428"/>
    </row>
    <row r="12" spans="1:20" ht="30.75" customHeight="1" thickBot="1" x14ac:dyDescent="0.3">
      <c r="A12" s="472"/>
      <c r="B12" s="472"/>
      <c r="C12" s="453"/>
      <c r="D12" s="457"/>
      <c r="E12" s="486"/>
      <c r="F12" s="483"/>
      <c r="G12" s="445"/>
      <c r="H12" s="467"/>
      <c r="I12" s="470"/>
      <c r="J12" s="246" t="s">
        <v>176</v>
      </c>
      <c r="K12" s="250"/>
      <c r="L12" s="247"/>
      <c r="M12" s="247"/>
      <c r="N12" s="294">
        <v>0</v>
      </c>
      <c r="O12" s="247"/>
      <c r="P12" s="462">
        <v>0</v>
      </c>
      <c r="Q12" s="432"/>
      <c r="R12" s="368"/>
      <c r="S12" s="428"/>
    </row>
    <row r="13" spans="1:20" ht="30.75" customHeight="1" x14ac:dyDescent="0.25">
      <c r="A13" s="472"/>
      <c r="B13" s="472"/>
      <c r="C13" s="453"/>
      <c r="D13" s="457"/>
      <c r="E13" s="486"/>
      <c r="F13" s="483"/>
      <c r="G13" s="445"/>
      <c r="H13" s="192"/>
      <c r="I13" s="252"/>
      <c r="J13" s="246" t="s">
        <v>346</v>
      </c>
      <c r="K13" s="261"/>
      <c r="L13" s="107"/>
      <c r="M13" s="107"/>
      <c r="N13" s="242">
        <v>0</v>
      </c>
      <c r="O13" s="107"/>
      <c r="P13" s="462"/>
      <c r="Q13" s="431"/>
      <c r="R13" s="368"/>
      <c r="S13" s="428"/>
    </row>
    <row r="14" spans="1:20" ht="30.75" customHeight="1" x14ac:dyDescent="0.25">
      <c r="A14" s="472"/>
      <c r="B14" s="472"/>
      <c r="C14" s="453"/>
      <c r="D14" s="457"/>
      <c r="E14" s="486"/>
      <c r="F14" s="483"/>
      <c r="G14" s="445"/>
      <c r="H14" s="290"/>
      <c r="I14" s="252"/>
      <c r="J14" s="246" t="s">
        <v>407</v>
      </c>
      <c r="K14" s="261"/>
      <c r="L14" s="107"/>
      <c r="M14" s="262"/>
      <c r="N14" s="294">
        <v>0</v>
      </c>
      <c r="O14" s="253"/>
      <c r="P14" s="462"/>
      <c r="Q14" s="431"/>
      <c r="R14" s="368"/>
      <c r="S14" s="428"/>
    </row>
    <row r="15" spans="1:20" ht="30.75" customHeight="1" thickBot="1" x14ac:dyDescent="0.3">
      <c r="A15" s="472"/>
      <c r="B15" s="472"/>
      <c r="C15" s="453"/>
      <c r="D15" s="457"/>
      <c r="E15" s="486"/>
      <c r="F15" s="483"/>
      <c r="G15" s="446"/>
      <c r="H15" s="192"/>
      <c r="I15" s="193"/>
      <c r="J15" s="240" t="s">
        <v>347</v>
      </c>
      <c r="K15" s="241"/>
      <c r="L15" s="107"/>
      <c r="M15" s="262"/>
      <c r="N15" s="314">
        <v>0</v>
      </c>
      <c r="O15" s="253"/>
      <c r="P15" s="243">
        <v>0.56000000000000005</v>
      </c>
      <c r="Q15" s="431"/>
      <c r="R15" s="369"/>
      <c r="S15" s="429"/>
    </row>
    <row r="16" spans="1:20" ht="32.1" customHeight="1" x14ac:dyDescent="0.25">
      <c r="A16" s="472"/>
      <c r="B16" s="472"/>
      <c r="C16" s="453"/>
      <c r="D16" s="457"/>
      <c r="E16" s="486"/>
      <c r="F16" s="483"/>
      <c r="G16" s="444" t="s">
        <v>141</v>
      </c>
      <c r="H16" s="108"/>
      <c r="I16" s="109"/>
      <c r="J16" s="60" t="s">
        <v>88</v>
      </c>
      <c r="K16" s="110" t="s">
        <v>172</v>
      </c>
      <c r="L16" s="110" t="s">
        <v>186</v>
      </c>
      <c r="M16" s="110" t="s">
        <v>186</v>
      </c>
      <c r="N16" s="115" t="s">
        <v>187</v>
      </c>
      <c r="O16" s="114" t="s">
        <v>188</v>
      </c>
      <c r="P16" s="118" t="s">
        <v>189</v>
      </c>
      <c r="Q16" s="431"/>
      <c r="R16" s="441" t="s">
        <v>183</v>
      </c>
      <c r="S16" s="479" t="s">
        <v>424</v>
      </c>
    </row>
    <row r="17" spans="1:19" ht="26.25" customHeight="1" x14ac:dyDescent="0.25">
      <c r="A17" s="472"/>
      <c r="B17" s="472"/>
      <c r="C17" s="453"/>
      <c r="D17" s="457"/>
      <c r="E17" s="486"/>
      <c r="F17" s="483"/>
      <c r="G17" s="445"/>
      <c r="H17" s="57"/>
      <c r="I17" s="58"/>
      <c r="J17" s="55" t="s">
        <v>174</v>
      </c>
      <c r="K17" s="107"/>
      <c r="L17" s="69">
        <v>0</v>
      </c>
      <c r="M17" s="107"/>
      <c r="N17" s="107"/>
      <c r="O17" s="107"/>
      <c r="P17" s="70"/>
      <c r="Q17" s="431"/>
      <c r="R17" s="442"/>
      <c r="S17" s="480"/>
    </row>
    <row r="18" spans="1:19" ht="24.75" customHeight="1" x14ac:dyDescent="0.25">
      <c r="A18" s="472"/>
      <c r="B18" s="472"/>
      <c r="C18" s="453"/>
      <c r="D18" s="457"/>
      <c r="E18" s="486"/>
      <c r="F18" s="483"/>
      <c r="G18" s="445"/>
      <c r="H18" s="57"/>
      <c r="I18" s="58"/>
      <c r="J18" s="55" t="s">
        <v>177</v>
      </c>
      <c r="K18" s="107"/>
      <c r="L18" s="69">
        <v>0</v>
      </c>
      <c r="M18" s="107"/>
      <c r="N18" s="107"/>
      <c r="O18" s="107"/>
      <c r="P18" s="70"/>
      <c r="Q18" s="431"/>
      <c r="R18" s="442"/>
      <c r="S18" s="480"/>
    </row>
    <row r="19" spans="1:19" ht="24.75" customHeight="1" x14ac:dyDescent="0.25">
      <c r="A19" s="472"/>
      <c r="B19" s="472"/>
      <c r="C19" s="453"/>
      <c r="D19" s="457"/>
      <c r="E19" s="486"/>
      <c r="F19" s="483"/>
      <c r="G19" s="445"/>
      <c r="H19" s="57"/>
      <c r="I19" s="58"/>
      <c r="J19" s="56" t="s">
        <v>175</v>
      </c>
      <c r="K19" s="107"/>
      <c r="L19" s="107"/>
      <c r="M19" s="105">
        <v>0</v>
      </c>
      <c r="N19" s="107"/>
      <c r="O19" s="107"/>
      <c r="P19" s="113"/>
      <c r="Q19" s="431"/>
      <c r="R19" s="442"/>
      <c r="S19" s="480"/>
    </row>
    <row r="20" spans="1:19" x14ac:dyDescent="0.25">
      <c r="A20" s="472"/>
      <c r="B20" s="472"/>
      <c r="C20" s="453"/>
      <c r="D20" s="457"/>
      <c r="E20" s="486"/>
      <c r="F20" s="483"/>
      <c r="G20" s="445"/>
      <c r="H20" s="57"/>
      <c r="I20" s="58"/>
      <c r="J20" s="245" t="s">
        <v>178</v>
      </c>
      <c r="K20" s="107"/>
      <c r="L20" s="107"/>
      <c r="M20" s="105">
        <v>0</v>
      </c>
      <c r="N20" s="107"/>
      <c r="O20" s="107"/>
      <c r="P20" s="113"/>
      <c r="Q20" s="431"/>
      <c r="R20" s="442"/>
      <c r="S20" s="480"/>
    </row>
    <row r="21" spans="1:19" ht="18" thickBot="1" x14ac:dyDescent="0.3">
      <c r="A21" s="472"/>
      <c r="B21" s="472"/>
      <c r="C21" s="453"/>
      <c r="D21" s="457"/>
      <c r="E21" s="486"/>
      <c r="F21" s="483"/>
      <c r="G21" s="445"/>
      <c r="H21" s="63"/>
      <c r="I21" s="244"/>
      <c r="J21" s="246" t="s">
        <v>176</v>
      </c>
      <c r="K21" s="247"/>
      <c r="L21" s="247"/>
      <c r="M21" s="247"/>
      <c r="N21" s="248">
        <v>0</v>
      </c>
      <c r="O21" s="247"/>
      <c r="P21" s="463">
        <v>0</v>
      </c>
      <c r="Q21" s="432"/>
      <c r="R21" s="442"/>
      <c r="S21" s="480"/>
    </row>
    <row r="22" spans="1:19" x14ac:dyDescent="0.25">
      <c r="A22" s="472"/>
      <c r="B22" s="472"/>
      <c r="C22" s="453"/>
      <c r="D22" s="457"/>
      <c r="E22" s="486"/>
      <c r="F22" s="483"/>
      <c r="G22" s="445"/>
      <c r="H22" s="192"/>
      <c r="I22" s="193"/>
      <c r="J22" s="240" t="s">
        <v>346</v>
      </c>
      <c r="K22" s="107"/>
      <c r="L22" s="107"/>
      <c r="M22" s="107"/>
      <c r="N22" s="242">
        <v>0</v>
      </c>
      <c r="O22" s="107"/>
      <c r="P22" s="463"/>
      <c r="Q22" s="431"/>
      <c r="R22" s="442"/>
      <c r="S22" s="480"/>
    </row>
    <row r="23" spans="1:19" x14ac:dyDescent="0.25">
      <c r="A23" s="472"/>
      <c r="B23" s="472"/>
      <c r="C23" s="453"/>
      <c r="D23" s="457"/>
      <c r="E23" s="486"/>
      <c r="F23" s="483"/>
      <c r="G23" s="445"/>
      <c r="H23" s="290"/>
      <c r="I23" s="252"/>
      <c r="J23" s="246" t="s">
        <v>407</v>
      </c>
      <c r="K23" s="253"/>
      <c r="L23" s="107"/>
      <c r="M23" s="107"/>
      <c r="N23" s="242">
        <v>0</v>
      </c>
      <c r="O23" s="107"/>
      <c r="P23" s="463"/>
      <c r="Q23" s="431"/>
      <c r="R23" s="442"/>
      <c r="S23" s="480"/>
    </row>
    <row r="24" spans="1:19" ht="18" thickBot="1" x14ac:dyDescent="0.3">
      <c r="A24" s="472"/>
      <c r="B24" s="472"/>
      <c r="C24" s="453"/>
      <c r="D24" s="457"/>
      <c r="E24" s="486"/>
      <c r="F24" s="483"/>
      <c r="G24" s="446"/>
      <c r="H24" s="192"/>
      <c r="I24" s="252"/>
      <c r="J24" s="246" t="s">
        <v>347</v>
      </c>
      <c r="K24" s="253"/>
      <c r="L24" s="107"/>
      <c r="M24" s="107"/>
      <c r="N24" s="242">
        <v>0</v>
      </c>
      <c r="O24" s="107"/>
      <c r="P24" s="319">
        <v>0</v>
      </c>
      <c r="Q24" s="431"/>
      <c r="R24" s="443"/>
      <c r="S24" s="481"/>
    </row>
    <row r="25" spans="1:19" ht="33.950000000000003" customHeight="1" x14ac:dyDescent="0.25">
      <c r="A25" s="472"/>
      <c r="B25" s="472"/>
      <c r="C25" s="453"/>
      <c r="D25" s="457"/>
      <c r="E25" s="486"/>
      <c r="F25" s="483"/>
      <c r="G25" s="444" t="s">
        <v>304</v>
      </c>
      <c r="H25" s="108"/>
      <c r="I25" s="109"/>
      <c r="J25" s="184" t="s">
        <v>88</v>
      </c>
      <c r="K25" s="60">
        <v>3492</v>
      </c>
      <c r="L25" s="60" t="s">
        <v>191</v>
      </c>
      <c r="M25" s="60" t="s">
        <v>192</v>
      </c>
      <c r="N25" s="60" t="s">
        <v>193</v>
      </c>
      <c r="O25" s="60" t="s">
        <v>194</v>
      </c>
      <c r="P25" s="118">
        <v>3680</v>
      </c>
      <c r="Q25" s="431"/>
      <c r="R25" s="367" t="s">
        <v>66</v>
      </c>
      <c r="S25" s="427" t="s">
        <v>411</v>
      </c>
    </row>
    <row r="26" spans="1:19" ht="27" customHeight="1" x14ac:dyDescent="0.25">
      <c r="A26" s="472"/>
      <c r="B26" s="472"/>
      <c r="C26" s="453"/>
      <c r="D26" s="457"/>
      <c r="E26" s="486"/>
      <c r="F26" s="483"/>
      <c r="G26" s="445"/>
      <c r="H26" s="57"/>
      <c r="I26" s="58"/>
      <c r="J26" s="55" t="s">
        <v>174</v>
      </c>
      <c r="K26" s="107"/>
      <c r="L26" s="133">
        <v>953</v>
      </c>
      <c r="M26" s="107"/>
      <c r="N26" s="107"/>
      <c r="O26" s="107"/>
      <c r="P26" s="135">
        <v>953</v>
      </c>
      <c r="Q26" s="431"/>
      <c r="R26" s="368"/>
      <c r="S26" s="428"/>
    </row>
    <row r="27" spans="1:19" ht="28.5" customHeight="1" x14ac:dyDescent="0.25">
      <c r="A27" s="472"/>
      <c r="B27" s="472"/>
      <c r="C27" s="453"/>
      <c r="D27" s="457"/>
      <c r="E27" s="486"/>
      <c r="F27" s="483"/>
      <c r="G27" s="445"/>
      <c r="H27" s="57"/>
      <c r="I27" s="58"/>
      <c r="J27" s="55" t="s">
        <v>177</v>
      </c>
      <c r="K27" s="107"/>
      <c r="L27" s="69">
        <v>1.036</v>
      </c>
      <c r="M27" s="107"/>
      <c r="N27" s="107"/>
      <c r="O27" s="107"/>
      <c r="P27" s="70">
        <f>P26/P25</f>
        <v>0.25896739130434782</v>
      </c>
      <c r="Q27" s="431"/>
      <c r="R27" s="368"/>
      <c r="S27" s="428"/>
    </row>
    <row r="28" spans="1:19" ht="28.5" customHeight="1" x14ac:dyDescent="0.25">
      <c r="A28" s="472"/>
      <c r="B28" s="472"/>
      <c r="C28" s="453"/>
      <c r="D28" s="457"/>
      <c r="E28" s="486"/>
      <c r="F28" s="483"/>
      <c r="G28" s="445"/>
      <c r="H28" s="57"/>
      <c r="I28" s="58"/>
      <c r="J28" s="56" t="s">
        <v>175</v>
      </c>
      <c r="K28" s="107"/>
      <c r="L28" s="107"/>
      <c r="M28" s="134">
        <v>870</v>
      </c>
      <c r="N28" s="107"/>
      <c r="O28" s="107"/>
      <c r="P28" s="136">
        <v>1823</v>
      </c>
      <c r="Q28" s="431"/>
      <c r="R28" s="368"/>
      <c r="S28" s="428"/>
    </row>
    <row r="29" spans="1:19" ht="23.25" customHeight="1" x14ac:dyDescent="0.25">
      <c r="A29" s="472"/>
      <c r="B29" s="472"/>
      <c r="C29" s="453"/>
      <c r="D29" s="457"/>
      <c r="E29" s="486"/>
      <c r="F29" s="483"/>
      <c r="G29" s="445"/>
      <c r="H29" s="57"/>
      <c r="I29" s="58"/>
      <c r="J29" s="245" t="s">
        <v>178</v>
      </c>
      <c r="K29" s="107"/>
      <c r="L29" s="107"/>
      <c r="M29" s="105">
        <v>0.94599999999999995</v>
      </c>
      <c r="N29" s="107"/>
      <c r="O29" s="107"/>
      <c r="P29" s="106">
        <v>0.495</v>
      </c>
      <c r="Q29" s="431"/>
      <c r="R29" s="368"/>
      <c r="S29" s="428"/>
    </row>
    <row r="30" spans="1:19" ht="27" customHeight="1" thickBot="1" x14ac:dyDescent="0.3">
      <c r="A30" s="472"/>
      <c r="B30" s="472"/>
      <c r="C30" s="453"/>
      <c r="D30" s="457"/>
      <c r="E30" s="486"/>
      <c r="F30" s="483"/>
      <c r="G30" s="445"/>
      <c r="H30" s="63"/>
      <c r="I30" s="244"/>
      <c r="J30" s="246" t="s">
        <v>176</v>
      </c>
      <c r="K30" s="247"/>
      <c r="L30" s="247"/>
      <c r="M30" s="247"/>
      <c r="N30" s="254">
        <v>0</v>
      </c>
      <c r="O30" s="247"/>
      <c r="P30" s="371">
        <v>3698</v>
      </c>
      <c r="Q30" s="432"/>
      <c r="R30" s="368"/>
      <c r="S30" s="428"/>
    </row>
    <row r="31" spans="1:19" ht="27" customHeight="1" x14ac:dyDescent="0.25">
      <c r="A31" s="472"/>
      <c r="B31" s="472"/>
      <c r="C31" s="453"/>
      <c r="D31" s="457"/>
      <c r="E31" s="486"/>
      <c r="F31" s="483"/>
      <c r="G31" s="445"/>
      <c r="H31" s="192"/>
      <c r="I31" s="252"/>
      <c r="J31" s="246" t="s">
        <v>346</v>
      </c>
      <c r="K31" s="253"/>
      <c r="L31" s="107"/>
      <c r="M31" s="107"/>
      <c r="N31" s="251">
        <v>179</v>
      </c>
      <c r="O31" s="107"/>
      <c r="P31" s="371"/>
      <c r="Q31" s="432"/>
      <c r="R31" s="368"/>
      <c r="S31" s="428"/>
    </row>
    <row r="32" spans="1:19" ht="27" customHeight="1" x14ac:dyDescent="0.25">
      <c r="A32" s="472"/>
      <c r="B32" s="472"/>
      <c r="C32" s="453"/>
      <c r="D32" s="457"/>
      <c r="E32" s="486"/>
      <c r="F32" s="483"/>
      <c r="G32" s="445"/>
      <c r="H32" s="290"/>
      <c r="I32" s="252"/>
      <c r="J32" s="246" t="s">
        <v>407</v>
      </c>
      <c r="K32" s="253"/>
      <c r="L32" s="107"/>
      <c r="M32" s="107"/>
      <c r="N32" s="251">
        <v>219</v>
      </c>
      <c r="O32" s="107"/>
      <c r="P32" s="371"/>
      <c r="Q32" s="432"/>
      <c r="R32" s="368"/>
      <c r="S32" s="428"/>
    </row>
    <row r="33" spans="1:19" ht="27" customHeight="1" thickBot="1" x14ac:dyDescent="0.3">
      <c r="A33" s="472"/>
      <c r="B33" s="472"/>
      <c r="C33" s="453"/>
      <c r="D33" s="457"/>
      <c r="E33" s="486"/>
      <c r="F33" s="483"/>
      <c r="G33" s="446"/>
      <c r="H33" s="192"/>
      <c r="I33" s="193"/>
      <c r="J33" s="240" t="s">
        <v>347</v>
      </c>
      <c r="K33" s="107"/>
      <c r="L33" s="107"/>
      <c r="M33" s="107"/>
      <c r="N33" s="257">
        <v>0.23799999999999999</v>
      </c>
      <c r="O33" s="107"/>
      <c r="P33" s="272">
        <v>0.55489999999999995</v>
      </c>
      <c r="Q33" s="431"/>
      <c r="R33" s="369"/>
      <c r="S33" s="429"/>
    </row>
    <row r="34" spans="1:19" ht="33.950000000000003" customHeight="1" x14ac:dyDescent="0.25">
      <c r="A34" s="472"/>
      <c r="B34" s="472"/>
      <c r="C34" s="453"/>
      <c r="D34" s="457"/>
      <c r="E34" s="486"/>
      <c r="F34" s="483"/>
      <c r="G34" s="444" t="s">
        <v>305</v>
      </c>
      <c r="H34" s="108"/>
      <c r="I34" s="109"/>
      <c r="J34" s="60" t="s">
        <v>88</v>
      </c>
      <c r="K34" s="114">
        <v>327</v>
      </c>
      <c r="L34" s="114">
        <v>200</v>
      </c>
      <c r="M34" s="114" t="s">
        <v>195</v>
      </c>
      <c r="N34" s="114" t="s">
        <v>196</v>
      </c>
      <c r="O34" s="114" t="s">
        <v>197</v>
      </c>
      <c r="P34" s="118">
        <v>800</v>
      </c>
      <c r="Q34" s="431"/>
      <c r="R34" s="367" t="s">
        <v>66</v>
      </c>
      <c r="S34" s="438" t="s">
        <v>173</v>
      </c>
    </row>
    <row r="35" spans="1:19" x14ac:dyDescent="0.25">
      <c r="A35" s="472"/>
      <c r="B35" s="472"/>
      <c r="C35" s="453"/>
      <c r="D35" s="457"/>
      <c r="E35" s="486"/>
      <c r="F35" s="483"/>
      <c r="G35" s="445"/>
      <c r="H35" s="57"/>
      <c r="I35" s="58"/>
      <c r="J35" s="55" t="s">
        <v>174</v>
      </c>
      <c r="K35" s="107"/>
      <c r="L35" s="133">
        <v>201</v>
      </c>
      <c r="M35" s="107"/>
      <c r="N35" s="107"/>
      <c r="O35" s="107"/>
      <c r="P35" s="135">
        <v>201</v>
      </c>
      <c r="Q35" s="431"/>
      <c r="R35" s="368"/>
      <c r="S35" s="439"/>
    </row>
    <row r="36" spans="1:19" x14ac:dyDescent="0.25">
      <c r="A36" s="472"/>
      <c r="B36" s="472"/>
      <c r="C36" s="453"/>
      <c r="D36" s="457"/>
      <c r="E36" s="486"/>
      <c r="F36" s="483"/>
      <c r="G36" s="445"/>
      <c r="H36" s="57"/>
      <c r="I36" s="58"/>
      <c r="J36" s="55" t="s">
        <v>177</v>
      </c>
      <c r="K36" s="107"/>
      <c r="L36" s="69">
        <v>1.0049999999999999</v>
      </c>
      <c r="M36" s="107"/>
      <c r="N36" s="107"/>
      <c r="O36" s="107"/>
      <c r="P36" s="70">
        <f>P35/P34</f>
        <v>0.25124999999999997</v>
      </c>
      <c r="Q36" s="431"/>
      <c r="R36" s="368"/>
      <c r="S36" s="439"/>
    </row>
    <row r="37" spans="1:19" x14ac:dyDescent="0.25">
      <c r="A37" s="472"/>
      <c r="B37" s="472"/>
      <c r="C37" s="453"/>
      <c r="D37" s="457"/>
      <c r="E37" s="486"/>
      <c r="F37" s="483"/>
      <c r="G37" s="445"/>
      <c r="H37" s="57"/>
      <c r="I37" s="58"/>
      <c r="J37" s="56" t="s">
        <v>175</v>
      </c>
      <c r="K37" s="107"/>
      <c r="L37" s="107"/>
      <c r="M37" s="134">
        <v>246</v>
      </c>
      <c r="N37" s="107"/>
      <c r="O37" s="107"/>
      <c r="P37" s="136">
        <v>447</v>
      </c>
      <c r="Q37" s="431"/>
      <c r="R37" s="368"/>
      <c r="S37" s="439"/>
    </row>
    <row r="38" spans="1:19" x14ac:dyDescent="0.25">
      <c r="A38" s="472"/>
      <c r="B38" s="472"/>
      <c r="C38" s="453"/>
      <c r="D38" s="457"/>
      <c r="E38" s="486"/>
      <c r="F38" s="483"/>
      <c r="G38" s="445"/>
      <c r="H38" s="57"/>
      <c r="I38" s="58"/>
      <c r="J38" s="245" t="s">
        <v>178</v>
      </c>
      <c r="K38" s="107"/>
      <c r="L38" s="107"/>
      <c r="M38" s="105">
        <v>1.23</v>
      </c>
      <c r="N38" s="107"/>
      <c r="O38" s="107"/>
      <c r="P38" s="106">
        <v>0.55900000000000005</v>
      </c>
      <c r="Q38" s="431"/>
      <c r="R38" s="368"/>
      <c r="S38" s="439"/>
    </row>
    <row r="39" spans="1:19" ht="18" thickBot="1" x14ac:dyDescent="0.3">
      <c r="A39" s="472"/>
      <c r="B39" s="472"/>
      <c r="C39" s="453"/>
      <c r="D39" s="457"/>
      <c r="E39" s="486"/>
      <c r="F39" s="483"/>
      <c r="G39" s="445"/>
      <c r="H39" s="63"/>
      <c r="I39" s="244"/>
      <c r="J39" s="246" t="s">
        <v>176</v>
      </c>
      <c r="K39" s="247"/>
      <c r="L39" s="247"/>
      <c r="M39" s="247"/>
      <c r="N39" s="248">
        <v>0</v>
      </c>
      <c r="O39" s="247"/>
      <c r="P39" s="371">
        <v>163</v>
      </c>
      <c r="Q39" s="432"/>
      <c r="R39" s="368"/>
      <c r="S39" s="439"/>
    </row>
    <row r="40" spans="1:19" x14ac:dyDescent="0.25">
      <c r="A40" s="472"/>
      <c r="B40" s="472"/>
      <c r="C40" s="453"/>
      <c r="D40" s="457"/>
      <c r="E40" s="486"/>
      <c r="F40" s="483"/>
      <c r="G40" s="445"/>
      <c r="H40" s="192"/>
      <c r="I40" s="193"/>
      <c r="J40" s="246" t="s">
        <v>346</v>
      </c>
      <c r="K40" s="107"/>
      <c r="L40" s="107"/>
      <c r="M40" s="107"/>
      <c r="N40" s="251">
        <v>163</v>
      </c>
      <c r="O40" s="107"/>
      <c r="P40" s="371"/>
      <c r="Q40" s="431"/>
      <c r="R40" s="368"/>
      <c r="S40" s="439"/>
    </row>
    <row r="41" spans="1:19" x14ac:dyDescent="0.25">
      <c r="A41" s="472"/>
      <c r="B41" s="472"/>
      <c r="C41" s="453"/>
      <c r="D41" s="457"/>
      <c r="E41" s="486"/>
      <c r="F41" s="483"/>
      <c r="G41" s="445"/>
      <c r="H41" s="290"/>
      <c r="I41" s="291"/>
      <c r="J41" s="246" t="s">
        <v>407</v>
      </c>
      <c r="K41" s="107"/>
      <c r="L41" s="107"/>
      <c r="M41" s="107"/>
      <c r="N41" s="251">
        <v>0</v>
      </c>
      <c r="O41" s="107"/>
      <c r="P41" s="371"/>
      <c r="Q41" s="431"/>
      <c r="R41" s="368"/>
      <c r="S41" s="439"/>
    </row>
    <row r="42" spans="1:19" ht="18" thickBot="1" x14ac:dyDescent="0.3">
      <c r="A42" s="472"/>
      <c r="B42" s="472"/>
      <c r="C42" s="453"/>
      <c r="D42" s="457"/>
      <c r="E42" s="486"/>
      <c r="F42" s="483"/>
      <c r="G42" s="446"/>
      <c r="H42" s="192"/>
      <c r="I42" s="193"/>
      <c r="J42" s="240" t="s">
        <v>347</v>
      </c>
      <c r="K42" s="107"/>
      <c r="L42" s="107"/>
      <c r="M42" s="107"/>
      <c r="N42" s="315">
        <v>0.81499999999999995</v>
      </c>
      <c r="O42" s="107"/>
      <c r="P42" s="243" t="s">
        <v>348</v>
      </c>
      <c r="Q42" s="431"/>
      <c r="R42" s="369"/>
      <c r="S42" s="440"/>
    </row>
    <row r="43" spans="1:19" ht="32.1" customHeight="1" x14ac:dyDescent="0.25">
      <c r="A43" s="472"/>
      <c r="B43" s="472"/>
      <c r="C43" s="453"/>
      <c r="D43" s="457"/>
      <c r="E43" s="486"/>
      <c r="F43" s="483"/>
      <c r="G43" s="447" t="s">
        <v>306</v>
      </c>
      <c r="H43" s="108"/>
      <c r="I43" s="109"/>
      <c r="J43" s="60" t="s">
        <v>88</v>
      </c>
      <c r="K43" s="114">
        <v>1160</v>
      </c>
      <c r="L43" s="114" t="s">
        <v>198</v>
      </c>
      <c r="M43" s="114" t="s">
        <v>199</v>
      </c>
      <c r="N43" s="115" t="s">
        <v>200</v>
      </c>
      <c r="O43" s="114" t="s">
        <v>201</v>
      </c>
      <c r="P43" s="117" t="s">
        <v>202</v>
      </c>
      <c r="Q43" s="431"/>
      <c r="R43" s="367" t="s">
        <v>66</v>
      </c>
      <c r="S43" s="438" t="s">
        <v>173</v>
      </c>
    </row>
    <row r="44" spans="1:19" x14ac:dyDescent="0.25">
      <c r="A44" s="472"/>
      <c r="B44" s="472"/>
      <c r="C44" s="453"/>
      <c r="D44" s="457"/>
      <c r="E44" s="486"/>
      <c r="F44" s="483"/>
      <c r="G44" s="448"/>
      <c r="H44" s="57"/>
      <c r="I44" s="58"/>
      <c r="J44" s="55" t="s">
        <v>174</v>
      </c>
      <c r="K44" s="107"/>
      <c r="L44" s="133">
        <v>641</v>
      </c>
      <c r="M44" s="107"/>
      <c r="N44" s="107"/>
      <c r="O44" s="107"/>
      <c r="P44" s="135">
        <v>641</v>
      </c>
      <c r="Q44" s="431"/>
      <c r="R44" s="368"/>
      <c r="S44" s="439"/>
    </row>
    <row r="45" spans="1:19" x14ac:dyDescent="0.25">
      <c r="A45" s="472"/>
      <c r="B45" s="472"/>
      <c r="C45" s="453"/>
      <c r="D45" s="457"/>
      <c r="E45" s="486"/>
      <c r="F45" s="483"/>
      <c r="G45" s="448"/>
      <c r="H45" s="57"/>
      <c r="I45" s="58"/>
      <c r="J45" s="55" t="s">
        <v>177</v>
      </c>
      <c r="K45" s="107"/>
      <c r="L45" s="69">
        <v>0.94299999999999995</v>
      </c>
      <c r="M45" s="107"/>
      <c r="N45" s="107"/>
      <c r="O45" s="107"/>
      <c r="P45" s="70">
        <v>0.18</v>
      </c>
      <c r="Q45" s="431"/>
      <c r="R45" s="368"/>
      <c r="S45" s="439"/>
    </row>
    <row r="46" spans="1:19" x14ac:dyDescent="0.25">
      <c r="A46" s="472"/>
      <c r="B46" s="472"/>
      <c r="C46" s="453"/>
      <c r="D46" s="457"/>
      <c r="E46" s="486"/>
      <c r="F46" s="483"/>
      <c r="G46" s="448"/>
      <c r="H46" s="57"/>
      <c r="I46" s="58"/>
      <c r="J46" s="56" t="s">
        <v>175</v>
      </c>
      <c r="K46" s="107"/>
      <c r="L46" s="107"/>
      <c r="M46" s="134">
        <v>884</v>
      </c>
      <c r="N46" s="107"/>
      <c r="O46" s="107"/>
      <c r="P46" s="138">
        <v>1525</v>
      </c>
      <c r="Q46" s="431"/>
      <c r="R46" s="368"/>
      <c r="S46" s="439"/>
    </row>
    <row r="47" spans="1:19" x14ac:dyDescent="0.25">
      <c r="A47" s="472"/>
      <c r="B47" s="472"/>
      <c r="C47" s="453"/>
      <c r="D47" s="457"/>
      <c r="E47" s="486"/>
      <c r="F47" s="483"/>
      <c r="G47" s="448"/>
      <c r="H47" s="57"/>
      <c r="I47" s="58"/>
      <c r="J47" s="245" t="s">
        <v>178</v>
      </c>
      <c r="K47" s="107"/>
      <c r="L47" s="107"/>
      <c r="M47" s="105">
        <v>1.4730000000000001</v>
      </c>
      <c r="N47" s="107"/>
      <c r="O47" s="107"/>
      <c r="P47" s="106">
        <v>0.42799999999999999</v>
      </c>
      <c r="Q47" s="431"/>
      <c r="R47" s="368"/>
      <c r="S47" s="439"/>
    </row>
    <row r="48" spans="1:19" ht="18" thickBot="1" x14ac:dyDescent="0.3">
      <c r="A48" s="472"/>
      <c r="B48" s="472"/>
      <c r="C48" s="453"/>
      <c r="D48" s="457"/>
      <c r="E48" s="486"/>
      <c r="F48" s="483"/>
      <c r="G48" s="448"/>
      <c r="H48" s="63"/>
      <c r="I48" s="244"/>
      <c r="J48" s="246" t="s">
        <v>176</v>
      </c>
      <c r="K48" s="247"/>
      <c r="L48" s="247"/>
      <c r="M48" s="247"/>
      <c r="N48" s="248">
        <v>0</v>
      </c>
      <c r="O48" s="247"/>
      <c r="P48" s="371">
        <v>544</v>
      </c>
      <c r="Q48" s="432"/>
      <c r="R48" s="368"/>
      <c r="S48" s="439"/>
    </row>
    <row r="49" spans="1:19" x14ac:dyDescent="0.25">
      <c r="A49" s="472"/>
      <c r="B49" s="472"/>
      <c r="C49" s="453"/>
      <c r="D49" s="457"/>
      <c r="E49" s="486"/>
      <c r="F49" s="483"/>
      <c r="G49" s="448"/>
      <c r="H49" s="192"/>
      <c r="I49" s="193"/>
      <c r="J49" s="246" t="s">
        <v>346</v>
      </c>
      <c r="K49" s="107"/>
      <c r="L49" s="107"/>
      <c r="M49" s="107"/>
      <c r="N49" s="251">
        <v>544</v>
      </c>
      <c r="O49" s="107"/>
      <c r="P49" s="371"/>
      <c r="Q49" s="431"/>
      <c r="R49" s="368"/>
      <c r="S49" s="439"/>
    </row>
    <row r="50" spans="1:19" x14ac:dyDescent="0.25">
      <c r="A50" s="472"/>
      <c r="B50" s="472"/>
      <c r="C50" s="453"/>
      <c r="D50" s="457"/>
      <c r="E50" s="486"/>
      <c r="F50" s="483"/>
      <c r="G50" s="448"/>
      <c r="H50" s="290"/>
      <c r="I50" s="291"/>
      <c r="J50" s="246" t="s">
        <v>407</v>
      </c>
      <c r="K50" s="107"/>
      <c r="L50" s="107"/>
      <c r="M50" s="107"/>
      <c r="N50" s="251">
        <v>0</v>
      </c>
      <c r="O50" s="107"/>
      <c r="P50" s="283"/>
      <c r="Q50" s="431"/>
      <c r="R50" s="368"/>
      <c r="S50" s="439"/>
    </row>
    <row r="51" spans="1:19" ht="18" thickBot="1" x14ac:dyDescent="0.3">
      <c r="A51" s="472"/>
      <c r="B51" s="472"/>
      <c r="C51" s="453"/>
      <c r="D51" s="457"/>
      <c r="E51" s="486"/>
      <c r="F51" s="483"/>
      <c r="G51" s="449"/>
      <c r="H51" s="192"/>
      <c r="I51" s="193"/>
      <c r="J51" s="240" t="s">
        <v>347</v>
      </c>
      <c r="K51" s="107"/>
      <c r="L51" s="107"/>
      <c r="M51" s="107"/>
      <c r="N51" s="260">
        <v>0.32</v>
      </c>
      <c r="O51" s="107"/>
      <c r="P51" s="255">
        <v>0.58120000000000005</v>
      </c>
      <c r="Q51" s="431"/>
      <c r="R51" s="369"/>
      <c r="S51" s="440"/>
    </row>
    <row r="52" spans="1:19" ht="17.100000000000001" customHeight="1" x14ac:dyDescent="0.25">
      <c r="A52" s="472"/>
      <c r="B52" s="472"/>
      <c r="C52" s="453"/>
      <c r="D52" s="457"/>
      <c r="E52" s="486"/>
      <c r="F52" s="483"/>
      <c r="G52" s="444" t="s">
        <v>146</v>
      </c>
      <c r="H52" s="108"/>
      <c r="I52" s="109"/>
      <c r="J52" s="60" t="s">
        <v>88</v>
      </c>
      <c r="K52" s="114">
        <v>0</v>
      </c>
      <c r="L52" s="114">
        <v>3500</v>
      </c>
      <c r="M52" s="114">
        <v>5000</v>
      </c>
      <c r="N52" s="115">
        <v>17000</v>
      </c>
      <c r="O52" s="114">
        <v>8500</v>
      </c>
      <c r="P52" s="118">
        <v>34000</v>
      </c>
      <c r="Q52" s="431"/>
      <c r="R52" s="441" t="s">
        <v>66</v>
      </c>
      <c r="S52" s="427" t="s">
        <v>408</v>
      </c>
    </row>
    <row r="53" spans="1:19" x14ac:dyDescent="0.25">
      <c r="A53" s="472"/>
      <c r="B53" s="472"/>
      <c r="C53" s="453"/>
      <c r="D53" s="457"/>
      <c r="E53" s="486"/>
      <c r="F53" s="483"/>
      <c r="G53" s="445"/>
      <c r="H53" s="57"/>
      <c r="I53" s="58"/>
      <c r="J53" s="55" t="s">
        <v>174</v>
      </c>
      <c r="K53" s="107"/>
      <c r="L53" s="133">
        <v>3776</v>
      </c>
      <c r="M53" s="107"/>
      <c r="N53" s="107"/>
      <c r="O53" s="107"/>
      <c r="P53" s="135">
        <v>3776</v>
      </c>
      <c r="Q53" s="431"/>
      <c r="R53" s="442"/>
      <c r="S53" s="439"/>
    </row>
    <row r="54" spans="1:19" x14ac:dyDescent="0.25">
      <c r="A54" s="472"/>
      <c r="B54" s="472"/>
      <c r="C54" s="453"/>
      <c r="D54" s="457"/>
      <c r="E54" s="486"/>
      <c r="F54" s="483"/>
      <c r="G54" s="445"/>
      <c r="H54" s="57"/>
      <c r="I54" s="58"/>
      <c r="J54" s="55" t="s">
        <v>177</v>
      </c>
      <c r="K54" s="107"/>
      <c r="L54" s="69">
        <f>L53/L52</f>
        <v>1.078857142857143</v>
      </c>
      <c r="M54" s="107"/>
      <c r="N54" s="107"/>
      <c r="O54" s="107"/>
      <c r="P54" s="70">
        <v>1.079</v>
      </c>
      <c r="Q54" s="431"/>
      <c r="R54" s="442"/>
      <c r="S54" s="439"/>
    </row>
    <row r="55" spans="1:19" x14ac:dyDescent="0.25">
      <c r="A55" s="472"/>
      <c r="B55" s="472"/>
      <c r="C55" s="453"/>
      <c r="D55" s="457"/>
      <c r="E55" s="486"/>
      <c r="F55" s="483"/>
      <c r="G55" s="445"/>
      <c r="H55" s="57"/>
      <c r="I55" s="58"/>
      <c r="J55" s="56" t="s">
        <v>175</v>
      </c>
      <c r="K55" s="107"/>
      <c r="L55" s="107"/>
      <c r="M55" s="134">
        <v>5000</v>
      </c>
      <c r="N55" s="107"/>
      <c r="O55" s="107"/>
      <c r="P55" s="138">
        <f>M55+L53</f>
        <v>8776</v>
      </c>
      <c r="Q55" s="431"/>
      <c r="R55" s="442"/>
      <c r="S55" s="439"/>
    </row>
    <row r="56" spans="1:19" x14ac:dyDescent="0.25">
      <c r="A56" s="472"/>
      <c r="B56" s="472"/>
      <c r="C56" s="453"/>
      <c r="D56" s="457"/>
      <c r="E56" s="486"/>
      <c r="F56" s="483"/>
      <c r="G56" s="445"/>
      <c r="H56" s="57"/>
      <c r="I56" s="58"/>
      <c r="J56" s="245" t="s">
        <v>178</v>
      </c>
      <c r="K56" s="107"/>
      <c r="L56" s="107"/>
      <c r="M56" s="105">
        <f>M55/M52</f>
        <v>1</v>
      </c>
      <c r="N56" s="107"/>
      <c r="O56" s="107"/>
      <c r="P56" s="106">
        <f>P55/P52</f>
        <v>0.25811764705882351</v>
      </c>
      <c r="Q56" s="431"/>
      <c r="R56" s="442"/>
      <c r="S56" s="439"/>
    </row>
    <row r="57" spans="1:19" ht="18" thickBot="1" x14ac:dyDescent="0.3">
      <c r="A57" s="472"/>
      <c r="B57" s="472"/>
      <c r="C57" s="453"/>
      <c r="D57" s="457"/>
      <c r="E57" s="486"/>
      <c r="F57" s="483"/>
      <c r="G57" s="445"/>
      <c r="H57" s="63"/>
      <c r="I57" s="244"/>
      <c r="J57" s="246" t="s">
        <v>176</v>
      </c>
      <c r="K57" s="247"/>
      <c r="L57" s="247"/>
      <c r="M57" s="247"/>
      <c r="N57" s="254">
        <v>0</v>
      </c>
      <c r="O57" s="247"/>
      <c r="P57" s="464">
        <v>6000</v>
      </c>
      <c r="Q57" s="432"/>
      <c r="R57" s="442"/>
      <c r="S57" s="439"/>
    </row>
    <row r="58" spans="1:19" x14ac:dyDescent="0.25">
      <c r="A58" s="472"/>
      <c r="B58" s="472"/>
      <c r="C58" s="453"/>
      <c r="D58" s="457"/>
      <c r="E58" s="486"/>
      <c r="F58" s="483"/>
      <c r="G58" s="445"/>
      <c r="H58" s="192"/>
      <c r="I58" s="193"/>
      <c r="J58" s="246" t="s">
        <v>346</v>
      </c>
      <c r="K58" s="107"/>
      <c r="L58" s="107"/>
      <c r="M58" s="107"/>
      <c r="N58" s="251">
        <v>0</v>
      </c>
      <c r="O58" s="107"/>
      <c r="P58" s="464"/>
      <c r="Q58" s="432"/>
      <c r="R58" s="442"/>
      <c r="S58" s="439"/>
    </row>
    <row r="59" spans="1:19" x14ac:dyDescent="0.25">
      <c r="A59" s="472"/>
      <c r="B59" s="472"/>
      <c r="C59" s="453"/>
      <c r="D59" s="457"/>
      <c r="E59" s="486"/>
      <c r="F59" s="483"/>
      <c r="G59" s="445"/>
      <c r="H59" s="290"/>
      <c r="I59" s="291"/>
      <c r="J59" s="246" t="s">
        <v>407</v>
      </c>
      <c r="K59" s="107"/>
      <c r="L59" s="107"/>
      <c r="M59" s="107"/>
      <c r="N59" s="251">
        <v>6000</v>
      </c>
      <c r="O59" s="107"/>
      <c r="P59" s="464"/>
      <c r="Q59" s="432"/>
      <c r="R59" s="442"/>
      <c r="S59" s="439"/>
    </row>
    <row r="60" spans="1:19" ht="18" thickBot="1" x14ac:dyDescent="0.3">
      <c r="A60" s="472"/>
      <c r="B60" s="472"/>
      <c r="C60" s="453"/>
      <c r="D60" s="457"/>
      <c r="E60" s="486"/>
      <c r="F60" s="483"/>
      <c r="G60" s="446"/>
      <c r="H60" s="192"/>
      <c r="I60" s="193"/>
      <c r="J60" s="240" t="s">
        <v>347</v>
      </c>
      <c r="K60" s="107"/>
      <c r="L60" s="107"/>
      <c r="M60" s="107"/>
      <c r="N60" s="257">
        <v>0.35289999999999999</v>
      </c>
      <c r="O60" s="107"/>
      <c r="P60" s="255">
        <v>0.43459999999999999</v>
      </c>
      <c r="Q60" s="431"/>
      <c r="R60" s="443"/>
      <c r="S60" s="440"/>
    </row>
    <row r="61" spans="1:19" x14ac:dyDescent="0.25">
      <c r="A61" s="472"/>
      <c r="B61" s="472"/>
      <c r="C61" s="453"/>
      <c r="D61" s="457"/>
      <c r="E61" s="486"/>
      <c r="F61" s="483"/>
      <c r="G61" s="444" t="s">
        <v>147</v>
      </c>
      <c r="H61" s="397" t="s">
        <v>90</v>
      </c>
      <c r="I61" s="397" t="s">
        <v>91</v>
      </c>
      <c r="J61" s="65" t="s">
        <v>92</v>
      </c>
      <c r="K61" s="116">
        <v>0.31</v>
      </c>
      <c r="L61" s="116">
        <v>0.77</v>
      </c>
      <c r="M61" s="73">
        <v>0.8</v>
      </c>
      <c r="N61" s="73">
        <v>0.8</v>
      </c>
      <c r="O61" s="73">
        <v>0.8</v>
      </c>
      <c r="P61" s="74">
        <v>0.8</v>
      </c>
      <c r="Q61" s="431"/>
      <c r="R61" s="367" t="s">
        <v>68</v>
      </c>
      <c r="S61" s="435" t="s">
        <v>173</v>
      </c>
    </row>
    <row r="62" spans="1:19" x14ac:dyDescent="0.25">
      <c r="A62" s="472"/>
      <c r="B62" s="472"/>
      <c r="C62" s="454"/>
      <c r="D62" s="458"/>
      <c r="E62" s="486"/>
      <c r="F62" s="483"/>
      <c r="G62" s="445"/>
      <c r="H62" s="398"/>
      <c r="I62" s="398"/>
      <c r="J62" s="55" t="s">
        <v>174</v>
      </c>
      <c r="K62" s="68"/>
      <c r="L62" s="69">
        <v>0.98</v>
      </c>
      <c r="M62" s="68"/>
      <c r="N62" s="68"/>
      <c r="O62" s="68"/>
      <c r="P62" s="70"/>
      <c r="Q62" s="433"/>
      <c r="R62" s="368"/>
      <c r="S62" s="436"/>
    </row>
    <row r="63" spans="1:19" x14ac:dyDescent="0.25">
      <c r="A63" s="472"/>
      <c r="B63" s="472"/>
      <c r="C63" s="454"/>
      <c r="D63" s="458"/>
      <c r="E63" s="486"/>
      <c r="F63" s="483"/>
      <c r="G63" s="445"/>
      <c r="H63" s="398"/>
      <c r="I63" s="398"/>
      <c r="J63" s="55" t="s">
        <v>177</v>
      </c>
      <c r="K63" s="68"/>
      <c r="L63" s="69">
        <f>L62/L61</f>
        <v>1.2727272727272727</v>
      </c>
      <c r="M63" s="68"/>
      <c r="N63" s="68"/>
      <c r="O63" s="68"/>
      <c r="P63" s="70"/>
      <c r="Q63" s="433"/>
      <c r="R63" s="368"/>
      <c r="S63" s="436"/>
    </row>
    <row r="64" spans="1:19" x14ac:dyDescent="0.25">
      <c r="A64" s="472"/>
      <c r="B64" s="472"/>
      <c r="C64" s="454"/>
      <c r="D64" s="458"/>
      <c r="E64" s="486"/>
      <c r="F64" s="483"/>
      <c r="G64" s="445"/>
      <c r="H64" s="398"/>
      <c r="I64" s="398"/>
      <c r="J64" s="56" t="s">
        <v>175</v>
      </c>
      <c r="K64" s="68"/>
      <c r="L64" s="68"/>
      <c r="M64" s="71">
        <v>1.07</v>
      </c>
      <c r="N64" s="68"/>
      <c r="O64" s="68"/>
      <c r="P64" s="72"/>
      <c r="Q64" s="433"/>
      <c r="R64" s="368"/>
      <c r="S64" s="436"/>
    </row>
    <row r="65" spans="1:19" x14ac:dyDescent="0.25">
      <c r="A65" s="472"/>
      <c r="B65" s="472"/>
      <c r="C65" s="454"/>
      <c r="D65" s="458"/>
      <c r="E65" s="486"/>
      <c r="F65" s="483"/>
      <c r="G65" s="445"/>
      <c r="H65" s="398"/>
      <c r="I65" s="398"/>
      <c r="J65" s="245" t="s">
        <v>178</v>
      </c>
      <c r="K65" s="249"/>
      <c r="L65" s="249"/>
      <c r="M65" s="105">
        <f>M64/M61</f>
        <v>1.3374999999999999</v>
      </c>
      <c r="N65" s="249"/>
      <c r="O65" s="249"/>
      <c r="P65" s="106"/>
      <c r="Q65" s="433"/>
      <c r="R65" s="368"/>
      <c r="S65" s="436"/>
    </row>
    <row r="66" spans="1:19" ht="18" thickBot="1" x14ac:dyDescent="0.3">
      <c r="A66" s="472"/>
      <c r="B66" s="472"/>
      <c r="C66" s="455"/>
      <c r="D66" s="459"/>
      <c r="E66" s="486"/>
      <c r="F66" s="483"/>
      <c r="G66" s="445"/>
      <c r="H66" s="450"/>
      <c r="I66" s="451"/>
      <c r="J66" s="246" t="s">
        <v>176</v>
      </c>
      <c r="K66" s="247"/>
      <c r="L66" s="247"/>
      <c r="M66" s="247"/>
      <c r="N66" s="248">
        <v>0</v>
      </c>
      <c r="O66" s="247"/>
      <c r="P66" s="370">
        <v>0.74</v>
      </c>
      <c r="Q66" s="434"/>
      <c r="R66" s="368"/>
      <c r="S66" s="436"/>
    </row>
    <row r="67" spans="1:19" x14ac:dyDescent="0.25">
      <c r="A67" s="472"/>
      <c r="B67" s="472"/>
      <c r="C67" s="190"/>
      <c r="D67" s="191"/>
      <c r="E67" s="486"/>
      <c r="F67" s="483"/>
      <c r="G67" s="445"/>
      <c r="H67" s="183"/>
      <c r="I67" s="183"/>
      <c r="J67" s="246" t="s">
        <v>346</v>
      </c>
      <c r="K67" s="107"/>
      <c r="L67" s="107"/>
      <c r="M67" s="107"/>
      <c r="N67" s="242">
        <v>0.19</v>
      </c>
      <c r="O67" s="107"/>
      <c r="P67" s="370"/>
      <c r="Q67" s="256"/>
      <c r="R67" s="368"/>
      <c r="S67" s="436"/>
    </row>
    <row r="68" spans="1:19" x14ac:dyDescent="0.25">
      <c r="A68" s="472"/>
      <c r="B68" s="472"/>
      <c r="C68" s="288"/>
      <c r="D68" s="289"/>
      <c r="E68" s="486"/>
      <c r="F68" s="483"/>
      <c r="G68" s="445"/>
      <c r="H68" s="287"/>
      <c r="I68" s="287"/>
      <c r="J68" s="246" t="s">
        <v>407</v>
      </c>
      <c r="K68" s="107"/>
      <c r="L68" s="107"/>
      <c r="M68" s="107"/>
      <c r="N68" s="242">
        <v>0.74</v>
      </c>
      <c r="O68" s="107"/>
      <c r="P68" s="370"/>
      <c r="Q68" s="256"/>
      <c r="R68" s="368"/>
      <c r="S68" s="436"/>
    </row>
    <row r="69" spans="1:19" ht="18" thickBot="1" x14ac:dyDescent="0.3">
      <c r="A69" s="472"/>
      <c r="B69" s="472"/>
      <c r="C69" s="190"/>
      <c r="D69" s="191"/>
      <c r="E69" s="487"/>
      <c r="F69" s="484"/>
      <c r="G69" s="446"/>
      <c r="H69" s="183"/>
      <c r="I69" s="183"/>
      <c r="J69" s="240" t="s">
        <v>347</v>
      </c>
      <c r="K69" s="107"/>
      <c r="L69" s="107"/>
      <c r="M69" s="107"/>
      <c r="N69" s="257">
        <v>0.92500000000000004</v>
      </c>
      <c r="O69" s="107"/>
      <c r="P69" s="243">
        <v>0.74</v>
      </c>
      <c r="Q69" s="256"/>
      <c r="R69" s="369"/>
      <c r="S69" s="437"/>
    </row>
    <row r="70" spans="1:19" ht="18" customHeight="1" x14ac:dyDescent="0.25">
      <c r="A70" s="472"/>
      <c r="B70" s="488" t="s">
        <v>180</v>
      </c>
      <c r="C70" s="460" t="s">
        <v>93</v>
      </c>
      <c r="D70" s="456"/>
      <c r="E70" s="485" t="s">
        <v>213</v>
      </c>
      <c r="F70" s="482" t="s">
        <v>206</v>
      </c>
      <c r="G70" s="444" t="s">
        <v>67</v>
      </c>
      <c r="H70" s="60" t="s">
        <v>94</v>
      </c>
      <c r="I70" s="60"/>
      <c r="J70" s="60" t="s">
        <v>88</v>
      </c>
      <c r="K70" s="119">
        <v>84</v>
      </c>
      <c r="L70" s="119">
        <v>13</v>
      </c>
      <c r="M70" s="119">
        <v>30</v>
      </c>
      <c r="N70" s="119">
        <v>20</v>
      </c>
      <c r="O70" s="119">
        <v>37</v>
      </c>
      <c r="P70" s="120">
        <v>100</v>
      </c>
      <c r="Q70" s="81"/>
      <c r="R70" s="367" t="s">
        <v>149</v>
      </c>
      <c r="S70" s="435" t="s">
        <v>425</v>
      </c>
    </row>
    <row r="71" spans="1:19" x14ac:dyDescent="0.25">
      <c r="A71" s="472"/>
      <c r="B71" s="489"/>
      <c r="C71" s="461"/>
      <c r="D71" s="457"/>
      <c r="E71" s="486"/>
      <c r="F71" s="483"/>
      <c r="G71" s="445"/>
      <c r="H71" s="54"/>
      <c r="I71" s="54"/>
      <c r="J71" s="55" t="s">
        <v>174</v>
      </c>
      <c r="K71" s="68"/>
      <c r="L71" s="133">
        <v>13</v>
      </c>
      <c r="M71" s="68"/>
      <c r="N71" s="68"/>
      <c r="O71" s="68"/>
      <c r="P71" s="135">
        <v>13</v>
      </c>
      <c r="Q71" s="82"/>
      <c r="R71" s="368"/>
      <c r="S71" s="436"/>
    </row>
    <row r="72" spans="1:19" x14ac:dyDescent="0.25">
      <c r="A72" s="472"/>
      <c r="B72" s="489"/>
      <c r="C72" s="461"/>
      <c r="D72" s="457"/>
      <c r="E72" s="486"/>
      <c r="F72" s="483"/>
      <c r="G72" s="445"/>
      <c r="H72" s="54"/>
      <c r="I72" s="54"/>
      <c r="J72" s="55" t="s">
        <v>177</v>
      </c>
      <c r="K72" s="68"/>
      <c r="L72" s="69">
        <v>1</v>
      </c>
      <c r="M72" s="68"/>
      <c r="N72" s="68"/>
      <c r="O72" s="68"/>
      <c r="P72" s="70">
        <f>P71/P70</f>
        <v>0.13</v>
      </c>
      <c r="Q72" s="82"/>
      <c r="R72" s="368"/>
      <c r="S72" s="436"/>
    </row>
    <row r="73" spans="1:19" x14ac:dyDescent="0.25">
      <c r="A73" s="472"/>
      <c r="B73" s="489"/>
      <c r="C73" s="461"/>
      <c r="D73" s="457"/>
      <c r="E73" s="486"/>
      <c r="F73" s="483"/>
      <c r="G73" s="445"/>
      <c r="H73" s="54"/>
      <c r="I73" s="54"/>
      <c r="J73" s="56" t="s">
        <v>175</v>
      </c>
      <c r="K73" s="68"/>
      <c r="L73" s="68"/>
      <c r="M73" s="139">
        <v>30</v>
      </c>
      <c r="N73" s="68"/>
      <c r="O73" s="68"/>
      <c r="P73" s="138">
        <v>43</v>
      </c>
      <c r="Q73" s="82"/>
      <c r="R73" s="368"/>
      <c r="S73" s="436"/>
    </row>
    <row r="74" spans="1:19" x14ac:dyDescent="0.25">
      <c r="A74" s="472"/>
      <c r="B74" s="489"/>
      <c r="C74" s="461"/>
      <c r="D74" s="457"/>
      <c r="E74" s="486"/>
      <c r="F74" s="483"/>
      <c r="G74" s="445"/>
      <c r="H74" s="54"/>
      <c r="I74" s="54"/>
      <c r="J74" s="245" t="s">
        <v>178</v>
      </c>
      <c r="K74" s="249"/>
      <c r="L74" s="249"/>
      <c r="M74" s="105">
        <v>1</v>
      </c>
      <c r="N74" s="249"/>
      <c r="O74" s="249"/>
      <c r="P74" s="106">
        <f>P73/P70</f>
        <v>0.43</v>
      </c>
      <c r="Q74" s="82"/>
      <c r="R74" s="368"/>
      <c r="S74" s="436"/>
    </row>
    <row r="75" spans="1:19" ht="18" thickBot="1" x14ac:dyDescent="0.3">
      <c r="A75" s="472"/>
      <c r="B75" s="489"/>
      <c r="C75" s="461"/>
      <c r="D75" s="457"/>
      <c r="E75" s="486"/>
      <c r="F75" s="483"/>
      <c r="G75" s="445"/>
      <c r="H75" s="62"/>
      <c r="I75" s="259"/>
      <c r="J75" s="246" t="s">
        <v>176</v>
      </c>
      <c r="K75" s="247"/>
      <c r="L75" s="247"/>
      <c r="M75" s="247"/>
      <c r="N75" s="248">
        <v>0</v>
      </c>
      <c r="O75" s="247"/>
      <c r="P75" s="370">
        <v>0</v>
      </c>
      <c r="Q75" s="83"/>
      <c r="R75" s="368"/>
      <c r="S75" s="436"/>
    </row>
    <row r="76" spans="1:19" x14ac:dyDescent="0.25">
      <c r="A76" s="472"/>
      <c r="B76" s="489"/>
      <c r="C76" s="461"/>
      <c r="D76" s="457"/>
      <c r="E76" s="486"/>
      <c r="F76" s="483"/>
      <c r="G76" s="445"/>
      <c r="H76" s="183"/>
      <c r="I76" s="183"/>
      <c r="J76" s="246" t="s">
        <v>346</v>
      </c>
      <c r="K76" s="107"/>
      <c r="L76" s="107"/>
      <c r="M76" s="107"/>
      <c r="N76" s="242">
        <v>0</v>
      </c>
      <c r="O76" s="107"/>
      <c r="P76" s="370"/>
      <c r="Q76" s="258"/>
      <c r="R76" s="368"/>
      <c r="S76" s="436"/>
    </row>
    <row r="77" spans="1:19" x14ac:dyDescent="0.25">
      <c r="A77" s="472"/>
      <c r="B77" s="489"/>
      <c r="C77" s="461"/>
      <c r="D77" s="457"/>
      <c r="E77" s="486"/>
      <c r="F77" s="483"/>
      <c r="G77" s="445"/>
      <c r="H77" s="287"/>
      <c r="I77" s="287"/>
      <c r="J77" s="246" t="s">
        <v>407</v>
      </c>
      <c r="K77" s="107"/>
      <c r="L77" s="107"/>
      <c r="M77" s="107"/>
      <c r="N77" s="242">
        <v>0</v>
      </c>
      <c r="O77" s="107"/>
      <c r="P77" s="370"/>
      <c r="Q77" s="293"/>
      <c r="R77" s="368"/>
      <c r="S77" s="436"/>
    </row>
    <row r="78" spans="1:19" ht="18" thickBot="1" x14ac:dyDescent="0.3">
      <c r="A78" s="472"/>
      <c r="B78" s="489"/>
      <c r="C78" s="461"/>
      <c r="D78" s="457"/>
      <c r="E78" s="486"/>
      <c r="F78" s="483"/>
      <c r="G78" s="446"/>
      <c r="H78" s="183"/>
      <c r="I78" s="183"/>
      <c r="J78" s="240" t="s">
        <v>347</v>
      </c>
      <c r="K78" s="107"/>
      <c r="L78" s="107"/>
      <c r="M78" s="107"/>
      <c r="N78" s="242">
        <v>0</v>
      </c>
      <c r="O78" s="107"/>
      <c r="P78" s="243">
        <v>0.43</v>
      </c>
      <c r="Q78" s="258"/>
      <c r="R78" s="369"/>
      <c r="S78" s="437"/>
    </row>
    <row r="79" spans="1:19" ht="35.1" customHeight="1" x14ac:dyDescent="0.25">
      <c r="A79" s="472"/>
      <c r="B79" s="489"/>
      <c r="C79" s="461"/>
      <c r="D79" s="457"/>
      <c r="E79" s="486"/>
      <c r="F79" s="483"/>
      <c r="G79" s="444" t="s">
        <v>150</v>
      </c>
      <c r="H79" s="60" t="s">
        <v>96</v>
      </c>
      <c r="I79" s="60"/>
      <c r="J79" s="60" t="s">
        <v>88</v>
      </c>
      <c r="K79" s="121">
        <v>5</v>
      </c>
      <c r="L79" s="148" t="s">
        <v>203</v>
      </c>
      <c r="M79" s="131" t="s">
        <v>203</v>
      </c>
      <c r="N79" s="321">
        <v>5</v>
      </c>
      <c r="O79" s="121">
        <v>5</v>
      </c>
      <c r="P79" s="122">
        <v>10</v>
      </c>
      <c r="Q79" s="81"/>
      <c r="R79" s="367" t="s">
        <v>149</v>
      </c>
      <c r="S79" s="435" t="s">
        <v>409</v>
      </c>
    </row>
    <row r="80" spans="1:19" ht="18" customHeight="1" x14ac:dyDescent="0.25">
      <c r="A80" s="472"/>
      <c r="B80" s="489"/>
      <c r="C80" s="461"/>
      <c r="D80" s="457"/>
      <c r="E80" s="486"/>
      <c r="F80" s="483"/>
      <c r="G80" s="445"/>
      <c r="H80" s="54"/>
      <c r="I80" s="54"/>
      <c r="J80" s="55" t="s">
        <v>174</v>
      </c>
      <c r="K80" s="68"/>
      <c r="L80" s="69" t="s">
        <v>142</v>
      </c>
      <c r="M80" s="68"/>
      <c r="N80" s="68"/>
      <c r="O80" s="68"/>
      <c r="P80" s="70" t="s">
        <v>142</v>
      </c>
      <c r="Q80" s="82"/>
      <c r="R80" s="368"/>
      <c r="S80" s="436"/>
    </row>
    <row r="81" spans="1:19" x14ac:dyDescent="0.25">
      <c r="A81" s="472"/>
      <c r="B81" s="489"/>
      <c r="C81" s="461"/>
      <c r="D81" s="457"/>
      <c r="E81" s="486"/>
      <c r="F81" s="483"/>
      <c r="G81" s="445"/>
      <c r="H81" s="54"/>
      <c r="I81" s="54"/>
      <c r="J81" s="55" t="s">
        <v>177</v>
      </c>
      <c r="K81" s="68"/>
      <c r="L81" s="69" t="s">
        <v>142</v>
      </c>
      <c r="M81" s="68"/>
      <c r="N81" s="68"/>
      <c r="O81" s="68"/>
      <c r="P81" s="70" t="s">
        <v>142</v>
      </c>
      <c r="Q81" s="82"/>
      <c r="R81" s="368"/>
      <c r="S81" s="436"/>
    </row>
    <row r="82" spans="1:19" x14ac:dyDescent="0.25">
      <c r="A82" s="472"/>
      <c r="B82" s="489"/>
      <c r="C82" s="461"/>
      <c r="D82" s="457"/>
      <c r="E82" s="486"/>
      <c r="F82" s="483"/>
      <c r="G82" s="445"/>
      <c r="H82" s="54"/>
      <c r="I82" s="54"/>
      <c r="J82" s="56" t="s">
        <v>175</v>
      </c>
      <c r="K82" s="68"/>
      <c r="L82" s="68"/>
      <c r="M82" s="71" t="s">
        <v>142</v>
      </c>
      <c r="N82" s="68"/>
      <c r="O82" s="68"/>
      <c r="P82" s="72" t="s">
        <v>142</v>
      </c>
      <c r="Q82" s="82"/>
      <c r="R82" s="368"/>
      <c r="S82" s="436"/>
    </row>
    <row r="83" spans="1:19" x14ac:dyDescent="0.25">
      <c r="A83" s="472"/>
      <c r="B83" s="489"/>
      <c r="C83" s="461"/>
      <c r="D83" s="457"/>
      <c r="E83" s="486"/>
      <c r="F83" s="483"/>
      <c r="G83" s="445"/>
      <c r="H83" s="54"/>
      <c r="I83" s="54"/>
      <c r="J83" s="245" t="s">
        <v>178</v>
      </c>
      <c r="K83" s="249"/>
      <c r="L83" s="249"/>
      <c r="M83" s="105" t="s">
        <v>142</v>
      </c>
      <c r="N83" s="249"/>
      <c r="O83" s="249"/>
      <c r="P83" s="106" t="s">
        <v>142</v>
      </c>
      <c r="Q83" s="82"/>
      <c r="R83" s="368"/>
      <c r="S83" s="436"/>
    </row>
    <row r="84" spans="1:19" ht="18" thickBot="1" x14ac:dyDescent="0.3">
      <c r="A84" s="472"/>
      <c r="B84" s="489"/>
      <c r="C84" s="461"/>
      <c r="D84" s="457"/>
      <c r="E84" s="486"/>
      <c r="F84" s="483"/>
      <c r="G84" s="445"/>
      <c r="H84" s="62"/>
      <c r="I84" s="259"/>
      <c r="J84" s="246" t="s">
        <v>176</v>
      </c>
      <c r="K84" s="247"/>
      <c r="L84" s="247"/>
      <c r="M84" s="247"/>
      <c r="N84" s="248">
        <v>0</v>
      </c>
      <c r="O84" s="247"/>
      <c r="P84" s="248">
        <v>0</v>
      </c>
      <c r="Q84" s="83"/>
      <c r="R84" s="368"/>
      <c r="S84" s="436"/>
    </row>
    <row r="85" spans="1:19" x14ac:dyDescent="0.25">
      <c r="A85" s="472"/>
      <c r="B85" s="489"/>
      <c r="C85" s="461"/>
      <c r="D85" s="457"/>
      <c r="E85" s="486"/>
      <c r="F85" s="483"/>
      <c r="G85" s="445"/>
      <c r="H85" s="183"/>
      <c r="I85" s="183"/>
      <c r="J85" s="246" t="s">
        <v>346</v>
      </c>
      <c r="K85" s="107"/>
      <c r="L85" s="107"/>
      <c r="M85" s="107"/>
      <c r="N85" s="242">
        <v>0</v>
      </c>
      <c r="O85" s="107"/>
      <c r="P85" s="243">
        <v>0</v>
      </c>
      <c r="Q85" s="258"/>
      <c r="R85" s="368"/>
      <c r="S85" s="436"/>
    </row>
    <row r="86" spans="1:19" x14ac:dyDescent="0.25">
      <c r="A86" s="472"/>
      <c r="B86" s="489"/>
      <c r="C86" s="461"/>
      <c r="D86" s="457"/>
      <c r="E86" s="486"/>
      <c r="F86" s="483"/>
      <c r="G86" s="445"/>
      <c r="H86" s="287"/>
      <c r="I86" s="287"/>
      <c r="J86" s="246" t="s">
        <v>407</v>
      </c>
      <c r="K86" s="107"/>
      <c r="L86" s="107"/>
      <c r="M86" s="107"/>
      <c r="N86" s="242">
        <v>0</v>
      </c>
      <c r="O86" s="107"/>
      <c r="P86" s="243">
        <v>0</v>
      </c>
      <c r="Q86" s="293"/>
      <c r="R86" s="368"/>
      <c r="S86" s="436"/>
    </row>
    <row r="87" spans="1:19" ht="18" thickBot="1" x14ac:dyDescent="0.3">
      <c r="A87" s="472"/>
      <c r="B87" s="489"/>
      <c r="C87" s="461"/>
      <c r="D87" s="457"/>
      <c r="E87" s="486"/>
      <c r="F87" s="483"/>
      <c r="G87" s="446"/>
      <c r="H87" s="183"/>
      <c r="I87" s="183"/>
      <c r="J87" s="240" t="s">
        <v>347</v>
      </c>
      <c r="K87" s="107"/>
      <c r="L87" s="107"/>
      <c r="M87" s="107"/>
      <c r="N87" s="242">
        <v>0</v>
      </c>
      <c r="O87" s="107"/>
      <c r="P87" s="243">
        <v>0</v>
      </c>
      <c r="Q87" s="258"/>
      <c r="R87" s="369"/>
      <c r="S87" s="437"/>
    </row>
    <row r="88" spans="1:19" ht="33" customHeight="1" x14ac:dyDescent="0.25">
      <c r="A88" s="472"/>
      <c r="B88" s="489"/>
      <c r="C88" s="461"/>
      <c r="D88" s="457"/>
      <c r="E88" s="486"/>
      <c r="F88" s="483"/>
      <c r="G88" s="444" t="s">
        <v>151</v>
      </c>
      <c r="H88" s="60" t="s">
        <v>97</v>
      </c>
      <c r="I88" s="60" t="s">
        <v>98</v>
      </c>
      <c r="J88" s="60" t="s">
        <v>92</v>
      </c>
      <c r="K88" s="76">
        <v>5</v>
      </c>
      <c r="L88" s="76" t="s">
        <v>203</v>
      </c>
      <c r="M88" s="76" t="s">
        <v>203</v>
      </c>
      <c r="N88" s="76">
        <v>10</v>
      </c>
      <c r="O88" s="76">
        <v>10</v>
      </c>
      <c r="P88" s="77">
        <v>20</v>
      </c>
      <c r="Q88" s="366"/>
      <c r="R88" s="367" t="s">
        <v>149</v>
      </c>
      <c r="S88" s="435" t="s">
        <v>173</v>
      </c>
    </row>
    <row r="89" spans="1:19" x14ac:dyDescent="0.25">
      <c r="A89" s="472"/>
      <c r="B89" s="489"/>
      <c r="C89" s="461"/>
      <c r="D89" s="457"/>
      <c r="E89" s="486"/>
      <c r="F89" s="483"/>
      <c r="G89" s="445"/>
      <c r="H89" s="184"/>
      <c r="I89" s="184"/>
      <c r="J89" s="55" t="s">
        <v>174</v>
      </c>
      <c r="K89" s="68"/>
      <c r="L89" s="69" t="s">
        <v>142</v>
      </c>
      <c r="M89" s="68"/>
      <c r="N89" s="68"/>
      <c r="O89" s="68"/>
      <c r="P89" s="70" t="s">
        <v>142</v>
      </c>
      <c r="Q89" s="366"/>
      <c r="R89" s="368"/>
      <c r="S89" s="436"/>
    </row>
    <row r="90" spans="1:19" x14ac:dyDescent="0.25">
      <c r="A90" s="472"/>
      <c r="B90" s="489"/>
      <c r="C90" s="461"/>
      <c r="D90" s="457"/>
      <c r="E90" s="486"/>
      <c r="F90" s="483"/>
      <c r="G90" s="445"/>
      <c r="H90" s="184"/>
      <c r="I90" s="184"/>
      <c r="J90" s="55" t="s">
        <v>177</v>
      </c>
      <c r="K90" s="68"/>
      <c r="L90" s="69" t="s">
        <v>142</v>
      </c>
      <c r="M90" s="68"/>
      <c r="N90" s="68"/>
      <c r="O90" s="68"/>
      <c r="P90" s="70" t="s">
        <v>142</v>
      </c>
      <c r="Q90" s="366"/>
      <c r="R90" s="368"/>
      <c r="S90" s="436"/>
    </row>
    <row r="91" spans="1:19" x14ac:dyDescent="0.25">
      <c r="A91" s="472"/>
      <c r="B91" s="489"/>
      <c r="C91" s="461"/>
      <c r="D91" s="457"/>
      <c r="E91" s="486"/>
      <c r="F91" s="483"/>
      <c r="G91" s="445"/>
      <c r="H91" s="184"/>
      <c r="I91" s="184"/>
      <c r="J91" s="56" t="s">
        <v>175</v>
      </c>
      <c r="K91" s="68"/>
      <c r="L91" s="68"/>
      <c r="M91" s="71" t="s">
        <v>142</v>
      </c>
      <c r="N91" s="68"/>
      <c r="O91" s="68"/>
      <c r="P91" s="72" t="s">
        <v>142</v>
      </c>
      <c r="Q91" s="366"/>
      <c r="R91" s="368"/>
      <c r="S91" s="436"/>
    </row>
    <row r="92" spans="1:19" x14ac:dyDescent="0.25">
      <c r="A92" s="472"/>
      <c r="B92" s="489"/>
      <c r="C92" s="461"/>
      <c r="D92" s="457"/>
      <c r="E92" s="486"/>
      <c r="F92" s="483"/>
      <c r="G92" s="445"/>
      <c r="H92" s="184"/>
      <c r="I92" s="184"/>
      <c r="J92" s="245" t="s">
        <v>178</v>
      </c>
      <c r="K92" s="249"/>
      <c r="L92" s="249"/>
      <c r="M92" s="105" t="s">
        <v>142</v>
      </c>
      <c r="N92" s="249"/>
      <c r="O92" s="249"/>
      <c r="P92" s="106" t="s">
        <v>142</v>
      </c>
      <c r="Q92" s="366"/>
      <c r="R92" s="368"/>
      <c r="S92" s="436"/>
    </row>
    <row r="93" spans="1:19" ht="18" thickBot="1" x14ac:dyDescent="0.3">
      <c r="A93" s="472"/>
      <c r="B93" s="489"/>
      <c r="C93" s="461"/>
      <c r="D93" s="457"/>
      <c r="E93" s="486"/>
      <c r="F93" s="483"/>
      <c r="G93" s="445"/>
      <c r="H93" s="189"/>
      <c r="I93" s="259"/>
      <c r="J93" s="246" t="s">
        <v>176</v>
      </c>
      <c r="K93" s="247"/>
      <c r="L93" s="247"/>
      <c r="M93" s="247"/>
      <c r="N93" s="248">
        <v>0</v>
      </c>
      <c r="O93" s="247"/>
      <c r="P93" s="371">
        <v>2</v>
      </c>
      <c r="Q93" s="366"/>
      <c r="R93" s="368"/>
      <c r="S93" s="436"/>
    </row>
    <row r="94" spans="1:19" x14ac:dyDescent="0.25">
      <c r="A94" s="472"/>
      <c r="B94" s="489"/>
      <c r="C94" s="185"/>
      <c r="D94" s="186"/>
      <c r="E94" s="486"/>
      <c r="F94" s="483"/>
      <c r="G94" s="445"/>
      <c r="H94" s="183"/>
      <c r="I94" s="183"/>
      <c r="J94" s="246" t="s">
        <v>346</v>
      </c>
      <c r="K94" s="107"/>
      <c r="L94" s="107"/>
      <c r="M94" s="107"/>
      <c r="N94" s="251">
        <v>2</v>
      </c>
      <c r="O94" s="107"/>
      <c r="P94" s="371"/>
      <c r="Q94" s="194"/>
      <c r="R94" s="368"/>
      <c r="S94" s="436"/>
    </row>
    <row r="95" spans="1:19" x14ac:dyDescent="0.25">
      <c r="A95" s="472"/>
      <c r="B95" s="489"/>
      <c r="C95" s="280"/>
      <c r="D95" s="281"/>
      <c r="E95" s="486"/>
      <c r="F95" s="483"/>
      <c r="G95" s="445"/>
      <c r="H95" s="287"/>
      <c r="I95" s="287"/>
      <c r="J95" s="246" t="s">
        <v>407</v>
      </c>
      <c r="K95" s="107"/>
      <c r="L95" s="107"/>
      <c r="M95" s="107"/>
      <c r="N95" s="251">
        <v>0</v>
      </c>
      <c r="O95" s="107"/>
      <c r="P95" s="371"/>
      <c r="Q95" s="292"/>
      <c r="R95" s="368"/>
      <c r="S95" s="436"/>
    </row>
    <row r="96" spans="1:19" ht="18" thickBot="1" x14ac:dyDescent="0.3">
      <c r="A96" s="472"/>
      <c r="B96" s="490"/>
      <c r="C96" s="185"/>
      <c r="D96" s="186"/>
      <c r="E96" s="487"/>
      <c r="F96" s="484"/>
      <c r="G96" s="446"/>
      <c r="H96" s="189"/>
      <c r="I96" s="189"/>
      <c r="J96" s="240" t="s">
        <v>347</v>
      </c>
      <c r="K96" s="111"/>
      <c r="L96" s="111"/>
      <c r="M96" s="111"/>
      <c r="N96" s="260">
        <v>0.2</v>
      </c>
      <c r="O96" s="111"/>
      <c r="P96" s="137">
        <v>0.2</v>
      </c>
      <c r="Q96" s="194"/>
      <c r="R96" s="369"/>
      <c r="S96" s="437"/>
    </row>
    <row r="97" spans="1:19" ht="36" customHeight="1" x14ac:dyDescent="0.25">
      <c r="A97" s="472" t="s">
        <v>83</v>
      </c>
      <c r="B97" s="367" t="s">
        <v>153</v>
      </c>
      <c r="C97" s="461" t="s">
        <v>100</v>
      </c>
      <c r="D97" s="457" t="s">
        <v>101</v>
      </c>
      <c r="E97" s="485" t="s">
        <v>214</v>
      </c>
      <c r="F97" s="495" t="s">
        <v>207</v>
      </c>
      <c r="G97" s="473" t="s">
        <v>65</v>
      </c>
      <c r="H97" s="50" t="s">
        <v>102</v>
      </c>
      <c r="I97" s="50" t="s">
        <v>103</v>
      </c>
      <c r="J97" s="50" t="s">
        <v>92</v>
      </c>
      <c r="K97" s="75">
        <v>0.88</v>
      </c>
      <c r="L97" s="51">
        <v>0.89</v>
      </c>
      <c r="M97" s="51" t="s">
        <v>218</v>
      </c>
      <c r="N97" s="51" t="s">
        <v>219</v>
      </c>
      <c r="O97" s="51" t="s">
        <v>219</v>
      </c>
      <c r="P97" s="84">
        <v>0.9</v>
      </c>
      <c r="Q97" s="85"/>
      <c r="R97" s="476" t="s">
        <v>95</v>
      </c>
      <c r="S97" s="435" t="s">
        <v>412</v>
      </c>
    </row>
    <row r="98" spans="1:19" x14ac:dyDescent="0.25">
      <c r="A98" s="472"/>
      <c r="B98" s="368"/>
      <c r="C98" s="461"/>
      <c r="D98" s="457"/>
      <c r="E98" s="486"/>
      <c r="F98" s="496"/>
      <c r="G98" s="474"/>
      <c r="H98" s="50"/>
      <c r="I98" s="50"/>
      <c r="J98" s="55" t="s">
        <v>174</v>
      </c>
      <c r="K98" s="68"/>
      <c r="L98" s="133">
        <v>0.89</v>
      </c>
      <c r="M98" s="68"/>
      <c r="N98" s="68"/>
      <c r="O98" s="68"/>
      <c r="P98" s="70"/>
      <c r="Q98" s="85"/>
      <c r="R98" s="477"/>
      <c r="S98" s="436"/>
    </row>
    <row r="99" spans="1:19" x14ac:dyDescent="0.25">
      <c r="A99" s="472"/>
      <c r="B99" s="368"/>
      <c r="C99" s="461"/>
      <c r="D99" s="457"/>
      <c r="E99" s="486"/>
      <c r="F99" s="496"/>
      <c r="G99" s="474"/>
      <c r="H99" s="50"/>
      <c r="I99" s="50"/>
      <c r="J99" s="55" t="s">
        <v>177</v>
      </c>
      <c r="K99" s="68"/>
      <c r="L99" s="69">
        <v>1</v>
      </c>
      <c r="M99" s="68"/>
      <c r="N99" s="68"/>
      <c r="O99" s="68"/>
      <c r="P99" s="70"/>
      <c r="Q99" s="85"/>
      <c r="R99" s="477"/>
      <c r="S99" s="436"/>
    </row>
    <row r="100" spans="1:19" x14ac:dyDescent="0.25">
      <c r="A100" s="472"/>
      <c r="B100" s="368"/>
      <c r="C100" s="461"/>
      <c r="D100" s="457"/>
      <c r="E100" s="486"/>
      <c r="F100" s="496"/>
      <c r="G100" s="474"/>
      <c r="H100" s="50"/>
      <c r="I100" s="50"/>
      <c r="J100" s="56" t="s">
        <v>175</v>
      </c>
      <c r="K100" s="68"/>
      <c r="L100" s="68"/>
      <c r="M100" s="139">
        <v>0.91</v>
      </c>
      <c r="N100" s="68"/>
      <c r="O100" s="68"/>
      <c r="P100" s="72"/>
      <c r="Q100" s="85"/>
      <c r="R100" s="477"/>
      <c r="S100" s="436"/>
    </row>
    <row r="101" spans="1:19" x14ac:dyDescent="0.25">
      <c r="A101" s="472"/>
      <c r="B101" s="368"/>
      <c r="C101" s="461"/>
      <c r="D101" s="457"/>
      <c r="E101" s="486"/>
      <c r="F101" s="496"/>
      <c r="G101" s="474"/>
      <c r="H101" s="50"/>
      <c r="I101" s="50"/>
      <c r="J101" s="245" t="s">
        <v>178</v>
      </c>
      <c r="K101" s="249"/>
      <c r="L101" s="249"/>
      <c r="M101" s="105">
        <f>0.91/0.89</f>
        <v>1.0224719101123596</v>
      </c>
      <c r="N101" s="249"/>
      <c r="O101" s="249"/>
      <c r="P101" s="106"/>
      <c r="Q101" s="85"/>
      <c r="R101" s="477"/>
      <c r="S101" s="436"/>
    </row>
    <row r="102" spans="1:19" ht="18" thickBot="1" x14ac:dyDescent="0.3">
      <c r="A102" s="472"/>
      <c r="B102" s="368"/>
      <c r="C102" s="461"/>
      <c r="D102" s="457"/>
      <c r="E102" s="486"/>
      <c r="F102" s="496"/>
      <c r="G102" s="474"/>
      <c r="H102" s="62"/>
      <c r="I102" s="259"/>
      <c r="J102" s="246" t="s">
        <v>176</v>
      </c>
      <c r="K102" s="247"/>
      <c r="L102" s="247"/>
      <c r="M102" s="247"/>
      <c r="N102" s="248">
        <v>0</v>
      </c>
      <c r="O102" s="247"/>
      <c r="P102" s="370">
        <v>0</v>
      </c>
      <c r="Q102" s="85"/>
      <c r="R102" s="477"/>
      <c r="S102" s="436"/>
    </row>
    <row r="103" spans="1:19" x14ac:dyDescent="0.25">
      <c r="A103" s="472"/>
      <c r="B103" s="368"/>
      <c r="C103" s="461"/>
      <c r="D103" s="457"/>
      <c r="E103" s="486"/>
      <c r="F103" s="496"/>
      <c r="G103" s="474"/>
      <c r="H103" s="183"/>
      <c r="I103" s="183"/>
      <c r="J103" s="246" t="s">
        <v>346</v>
      </c>
      <c r="K103" s="107"/>
      <c r="L103" s="107"/>
      <c r="M103" s="107"/>
      <c r="N103" s="242">
        <v>0</v>
      </c>
      <c r="O103" s="107"/>
      <c r="P103" s="370"/>
      <c r="Q103" s="195"/>
      <c r="R103" s="477"/>
      <c r="S103" s="436"/>
    </row>
    <row r="104" spans="1:19" x14ac:dyDescent="0.25">
      <c r="A104" s="472"/>
      <c r="B104" s="368"/>
      <c r="C104" s="461"/>
      <c r="D104" s="457"/>
      <c r="E104" s="486"/>
      <c r="F104" s="496"/>
      <c r="G104" s="474"/>
      <c r="H104" s="287"/>
      <c r="I104" s="287"/>
      <c r="J104" s="246" t="s">
        <v>407</v>
      </c>
      <c r="K104" s="107"/>
      <c r="L104" s="107"/>
      <c r="M104" s="107"/>
      <c r="N104" s="242">
        <v>0</v>
      </c>
      <c r="O104" s="107"/>
      <c r="P104" s="370"/>
      <c r="Q104" s="284"/>
      <c r="R104" s="477"/>
      <c r="S104" s="436"/>
    </row>
    <row r="105" spans="1:19" ht="18" thickBot="1" x14ac:dyDescent="0.3">
      <c r="A105" s="472"/>
      <c r="B105" s="368"/>
      <c r="C105" s="461"/>
      <c r="D105" s="457"/>
      <c r="E105" s="486"/>
      <c r="F105" s="496"/>
      <c r="G105" s="475"/>
      <c r="H105" s="183"/>
      <c r="I105" s="183"/>
      <c r="J105" s="240" t="s">
        <v>347</v>
      </c>
      <c r="K105" s="107"/>
      <c r="L105" s="107"/>
      <c r="M105" s="107"/>
      <c r="N105" s="242">
        <v>0</v>
      </c>
      <c r="O105" s="107"/>
      <c r="P105" s="243">
        <v>0</v>
      </c>
      <c r="Q105" s="195"/>
      <c r="R105" s="478"/>
      <c r="S105" s="437"/>
    </row>
    <row r="106" spans="1:19" ht="20.25" customHeight="1" x14ac:dyDescent="0.25">
      <c r="A106" s="472"/>
      <c r="B106" s="368"/>
      <c r="C106" s="461"/>
      <c r="D106" s="457"/>
      <c r="E106" s="486"/>
      <c r="F106" s="496"/>
      <c r="G106" s="473" t="s">
        <v>307</v>
      </c>
      <c r="H106" s="60" t="s">
        <v>104</v>
      </c>
      <c r="I106" s="60" t="s">
        <v>105</v>
      </c>
      <c r="J106" s="60" t="s">
        <v>92</v>
      </c>
      <c r="K106" s="76">
        <v>28998</v>
      </c>
      <c r="L106" s="80">
        <v>12000</v>
      </c>
      <c r="M106" s="80">
        <v>13000</v>
      </c>
      <c r="N106" s="80">
        <v>14500</v>
      </c>
      <c r="O106" s="80">
        <v>15500</v>
      </c>
      <c r="P106" s="77">
        <v>55000</v>
      </c>
      <c r="Q106" s="498" t="s">
        <v>106</v>
      </c>
      <c r="R106" s="476" t="s">
        <v>95</v>
      </c>
      <c r="S106" s="435" t="s">
        <v>173</v>
      </c>
    </row>
    <row r="107" spans="1:19" x14ac:dyDescent="0.25">
      <c r="A107" s="472"/>
      <c r="B107" s="368"/>
      <c r="C107" s="461"/>
      <c r="D107" s="457"/>
      <c r="E107" s="486"/>
      <c r="F107" s="496"/>
      <c r="G107" s="474"/>
      <c r="H107" s="52"/>
      <c r="I107" s="52"/>
      <c r="J107" s="55" t="s">
        <v>174</v>
      </c>
      <c r="K107" s="68"/>
      <c r="L107" s="133">
        <v>12388</v>
      </c>
      <c r="M107" s="68"/>
      <c r="N107" s="68"/>
      <c r="O107" s="68"/>
      <c r="P107" s="135">
        <v>12388</v>
      </c>
      <c r="Q107" s="498"/>
      <c r="R107" s="477"/>
      <c r="S107" s="436"/>
    </row>
    <row r="108" spans="1:19" x14ac:dyDescent="0.25">
      <c r="A108" s="472"/>
      <c r="B108" s="368"/>
      <c r="C108" s="461"/>
      <c r="D108" s="457"/>
      <c r="E108" s="486"/>
      <c r="F108" s="496"/>
      <c r="G108" s="474"/>
      <c r="H108" s="52"/>
      <c r="I108" s="52"/>
      <c r="J108" s="55" t="s">
        <v>177</v>
      </c>
      <c r="K108" s="68"/>
      <c r="L108" s="69">
        <f>L107/L106</f>
        <v>1.0323333333333333</v>
      </c>
      <c r="M108" s="68"/>
      <c r="N108" s="68"/>
      <c r="O108" s="68"/>
      <c r="P108" s="70">
        <f>P107/P106</f>
        <v>0.22523636363636362</v>
      </c>
      <c r="Q108" s="498"/>
      <c r="R108" s="477"/>
      <c r="S108" s="436"/>
    </row>
    <row r="109" spans="1:19" x14ac:dyDescent="0.25">
      <c r="A109" s="472"/>
      <c r="B109" s="368"/>
      <c r="C109" s="461"/>
      <c r="D109" s="457"/>
      <c r="E109" s="486"/>
      <c r="F109" s="496"/>
      <c r="G109" s="474"/>
      <c r="H109" s="52"/>
      <c r="I109" s="52"/>
      <c r="J109" s="56" t="s">
        <v>175</v>
      </c>
      <c r="K109" s="68"/>
      <c r="L109" s="68"/>
      <c r="M109" s="168">
        <v>15045</v>
      </c>
      <c r="N109" s="68"/>
      <c r="O109" s="68"/>
      <c r="P109" s="138">
        <v>27433</v>
      </c>
      <c r="Q109" s="498"/>
      <c r="R109" s="477"/>
      <c r="S109" s="436"/>
    </row>
    <row r="110" spans="1:19" ht="30.75" customHeight="1" x14ac:dyDescent="0.25">
      <c r="A110" s="472"/>
      <c r="B110" s="368"/>
      <c r="C110" s="461"/>
      <c r="D110" s="457"/>
      <c r="E110" s="486"/>
      <c r="F110" s="496"/>
      <c r="G110" s="474"/>
      <c r="H110" s="52"/>
      <c r="I110" s="52"/>
      <c r="J110" s="245" t="s">
        <v>178</v>
      </c>
      <c r="K110" s="249"/>
      <c r="L110" s="249"/>
      <c r="M110" s="105">
        <f>M109/M106</f>
        <v>1.1573076923076924</v>
      </c>
      <c r="N110" s="249"/>
      <c r="O110" s="249"/>
      <c r="P110" s="106">
        <f>P109/P106</f>
        <v>0.49878181818181816</v>
      </c>
      <c r="Q110" s="498"/>
      <c r="R110" s="477"/>
      <c r="S110" s="436"/>
    </row>
    <row r="111" spans="1:19" ht="30.75" customHeight="1" thickBot="1" x14ac:dyDescent="0.3">
      <c r="A111" s="472"/>
      <c r="B111" s="368"/>
      <c r="C111" s="461"/>
      <c r="D111" s="457"/>
      <c r="E111" s="486"/>
      <c r="F111" s="496"/>
      <c r="G111" s="474"/>
      <c r="H111" s="61"/>
      <c r="I111" s="263"/>
      <c r="J111" s="246" t="s">
        <v>176</v>
      </c>
      <c r="K111" s="247"/>
      <c r="L111" s="247"/>
      <c r="M111" s="247"/>
      <c r="N111" s="254">
        <v>4111</v>
      </c>
      <c r="O111" s="247"/>
      <c r="P111" s="371">
        <v>12010</v>
      </c>
      <c r="Q111" s="498"/>
      <c r="R111" s="477"/>
      <c r="S111" s="436"/>
    </row>
    <row r="112" spans="1:19" ht="30.75" customHeight="1" x14ac:dyDescent="0.25">
      <c r="A112" s="472"/>
      <c r="B112" s="368"/>
      <c r="C112" s="461"/>
      <c r="D112" s="457"/>
      <c r="E112" s="486"/>
      <c r="F112" s="496"/>
      <c r="G112" s="474"/>
      <c r="H112" s="183"/>
      <c r="I112" s="183"/>
      <c r="J112" s="246" t="s">
        <v>346</v>
      </c>
      <c r="K112" s="107"/>
      <c r="L112" s="107"/>
      <c r="M112" s="107"/>
      <c r="N112" s="251">
        <v>7887</v>
      </c>
      <c r="O112" s="107"/>
      <c r="P112" s="371"/>
      <c r="Q112" s="498"/>
      <c r="R112" s="477"/>
      <c r="S112" s="436"/>
    </row>
    <row r="113" spans="1:19" ht="30.75" customHeight="1" x14ac:dyDescent="0.25">
      <c r="A113" s="472"/>
      <c r="B113" s="368"/>
      <c r="C113" s="461"/>
      <c r="D113" s="457"/>
      <c r="E113" s="486"/>
      <c r="F113" s="496"/>
      <c r="G113" s="474"/>
      <c r="H113" s="287"/>
      <c r="I113" s="287"/>
      <c r="J113" s="246" t="s">
        <v>407</v>
      </c>
      <c r="K113" s="107"/>
      <c r="L113" s="107"/>
      <c r="M113" s="107"/>
      <c r="N113" s="251">
        <v>12010</v>
      </c>
      <c r="O113" s="107"/>
      <c r="P113" s="371"/>
      <c r="Q113" s="498"/>
      <c r="R113" s="477"/>
      <c r="S113" s="436"/>
    </row>
    <row r="114" spans="1:19" ht="30.75" customHeight="1" thickBot="1" x14ac:dyDescent="0.3">
      <c r="A114" s="472"/>
      <c r="B114" s="368"/>
      <c r="C114" s="461"/>
      <c r="D114" s="457"/>
      <c r="E114" s="486"/>
      <c r="F114" s="496"/>
      <c r="G114" s="475"/>
      <c r="H114" s="183"/>
      <c r="I114" s="183"/>
      <c r="J114" s="240" t="s">
        <v>347</v>
      </c>
      <c r="K114" s="107"/>
      <c r="L114" s="107"/>
      <c r="M114" s="107"/>
      <c r="N114" s="257">
        <v>0.82830000000000004</v>
      </c>
      <c r="O114" s="107"/>
      <c r="P114" s="255">
        <v>0.71709999999999996</v>
      </c>
      <c r="Q114" s="498"/>
      <c r="R114" s="478"/>
      <c r="S114" s="437"/>
    </row>
    <row r="115" spans="1:19" ht="26.25" customHeight="1" x14ac:dyDescent="0.25">
      <c r="A115" s="472"/>
      <c r="B115" s="368"/>
      <c r="C115" s="461"/>
      <c r="D115" s="457"/>
      <c r="E115" s="486"/>
      <c r="F115" s="496"/>
      <c r="G115" s="444" t="s">
        <v>64</v>
      </c>
      <c r="H115" s="60" t="s">
        <v>107</v>
      </c>
      <c r="I115" s="60" t="s">
        <v>62</v>
      </c>
      <c r="J115" s="60" t="s">
        <v>92</v>
      </c>
      <c r="K115" s="76">
        <v>1200</v>
      </c>
      <c r="L115" s="76">
        <v>216</v>
      </c>
      <c r="M115" s="76">
        <v>317</v>
      </c>
      <c r="N115" s="76">
        <v>179</v>
      </c>
      <c r="O115" s="76">
        <v>179</v>
      </c>
      <c r="P115" s="78">
        <v>891</v>
      </c>
      <c r="Q115" s="498"/>
      <c r="R115" s="476" t="s">
        <v>95</v>
      </c>
      <c r="S115" s="491" t="s">
        <v>428</v>
      </c>
    </row>
    <row r="116" spans="1:19" x14ac:dyDescent="0.25">
      <c r="A116" s="472"/>
      <c r="B116" s="368"/>
      <c r="C116" s="461"/>
      <c r="D116" s="457"/>
      <c r="E116" s="486"/>
      <c r="F116" s="496"/>
      <c r="G116" s="445"/>
      <c r="H116" s="52"/>
      <c r="I116" s="52"/>
      <c r="J116" s="55" t="s">
        <v>174</v>
      </c>
      <c r="K116" s="68"/>
      <c r="L116" s="133">
        <v>217</v>
      </c>
      <c r="M116" s="68"/>
      <c r="N116" s="68"/>
      <c r="O116" s="68"/>
      <c r="P116" s="135">
        <v>217</v>
      </c>
      <c r="Q116" s="498"/>
      <c r="R116" s="477"/>
      <c r="S116" s="492"/>
    </row>
    <row r="117" spans="1:19" x14ac:dyDescent="0.25">
      <c r="A117" s="472"/>
      <c r="B117" s="368"/>
      <c r="C117" s="461"/>
      <c r="D117" s="457"/>
      <c r="E117" s="486"/>
      <c r="F117" s="496"/>
      <c r="G117" s="445"/>
      <c r="H117" s="52"/>
      <c r="I117" s="52"/>
      <c r="J117" s="55" t="s">
        <v>177</v>
      </c>
      <c r="K117" s="68"/>
      <c r="L117" s="69">
        <f>L116/L115</f>
        <v>1.0046296296296295</v>
      </c>
      <c r="M117" s="68"/>
      <c r="N117" s="68"/>
      <c r="O117" s="68"/>
      <c r="P117" s="70">
        <f>P116/P115</f>
        <v>0.24354657687991021</v>
      </c>
      <c r="Q117" s="498"/>
      <c r="R117" s="477"/>
      <c r="S117" s="492"/>
    </row>
    <row r="118" spans="1:19" x14ac:dyDescent="0.25">
      <c r="A118" s="472"/>
      <c r="B118" s="368"/>
      <c r="C118" s="461"/>
      <c r="D118" s="457"/>
      <c r="E118" s="486"/>
      <c r="F118" s="496"/>
      <c r="G118" s="445"/>
      <c r="H118" s="52"/>
      <c r="I118" s="52"/>
      <c r="J118" s="56" t="s">
        <v>175</v>
      </c>
      <c r="K118" s="68"/>
      <c r="L118" s="68"/>
      <c r="M118" s="139">
        <v>207</v>
      </c>
      <c r="N118" s="68"/>
      <c r="O118" s="68"/>
      <c r="P118" s="138">
        <v>424</v>
      </c>
      <c r="Q118" s="498"/>
      <c r="R118" s="477"/>
      <c r="S118" s="492"/>
    </row>
    <row r="119" spans="1:19" x14ac:dyDescent="0.25">
      <c r="A119" s="472"/>
      <c r="B119" s="368"/>
      <c r="C119" s="461"/>
      <c r="D119" s="457"/>
      <c r="E119" s="486"/>
      <c r="F119" s="496"/>
      <c r="G119" s="445"/>
      <c r="H119" s="52"/>
      <c r="I119" s="52"/>
      <c r="J119" s="245" t="s">
        <v>178</v>
      </c>
      <c r="K119" s="249"/>
      <c r="L119" s="249"/>
      <c r="M119" s="105">
        <f>M118/M115</f>
        <v>0.65299684542586756</v>
      </c>
      <c r="N119" s="249"/>
      <c r="O119" s="249"/>
      <c r="P119" s="106">
        <f>P118/P115</f>
        <v>0.47586980920314254</v>
      </c>
      <c r="Q119" s="498"/>
      <c r="R119" s="477"/>
      <c r="S119" s="492"/>
    </row>
    <row r="120" spans="1:19" ht="18" thickBot="1" x14ac:dyDescent="0.3">
      <c r="A120" s="472"/>
      <c r="B120" s="368"/>
      <c r="C120" s="461"/>
      <c r="D120" s="457"/>
      <c r="E120" s="486"/>
      <c r="F120" s="496"/>
      <c r="G120" s="445"/>
      <c r="H120" s="61"/>
      <c r="I120" s="263"/>
      <c r="J120" s="246" t="s">
        <v>176</v>
      </c>
      <c r="K120" s="247"/>
      <c r="L120" s="247"/>
      <c r="M120" s="247"/>
      <c r="N120" s="254">
        <v>67</v>
      </c>
      <c r="O120" s="247"/>
      <c r="P120" s="371">
        <v>111</v>
      </c>
      <c r="Q120" s="498"/>
      <c r="R120" s="477"/>
      <c r="S120" s="492"/>
    </row>
    <row r="121" spans="1:19" x14ac:dyDescent="0.25">
      <c r="A121" s="472"/>
      <c r="B121" s="368"/>
      <c r="C121" s="461"/>
      <c r="D121" s="457"/>
      <c r="E121" s="486"/>
      <c r="F121" s="496"/>
      <c r="G121" s="445"/>
      <c r="H121" s="183"/>
      <c r="I121" s="183"/>
      <c r="J121" s="246" t="s">
        <v>346</v>
      </c>
      <c r="K121" s="107"/>
      <c r="L121" s="107"/>
      <c r="M121" s="107"/>
      <c r="N121" s="251">
        <v>71</v>
      </c>
      <c r="O121" s="107"/>
      <c r="P121" s="371"/>
      <c r="Q121" s="498"/>
      <c r="R121" s="477"/>
      <c r="S121" s="492"/>
    </row>
    <row r="122" spans="1:19" x14ac:dyDescent="0.25">
      <c r="A122" s="472"/>
      <c r="B122" s="368"/>
      <c r="C122" s="461"/>
      <c r="D122" s="457"/>
      <c r="E122" s="486"/>
      <c r="F122" s="496"/>
      <c r="G122" s="445"/>
      <c r="H122" s="287"/>
      <c r="I122" s="287"/>
      <c r="J122" s="246" t="s">
        <v>407</v>
      </c>
      <c r="K122" s="107"/>
      <c r="L122" s="107"/>
      <c r="M122" s="107"/>
      <c r="N122" s="317" t="s">
        <v>427</v>
      </c>
      <c r="O122" s="107"/>
      <c r="P122" s="371"/>
      <c r="Q122" s="498"/>
      <c r="R122" s="477"/>
      <c r="S122" s="492"/>
    </row>
    <row r="123" spans="1:19" ht="18" thickBot="1" x14ac:dyDescent="0.3">
      <c r="A123" s="472"/>
      <c r="B123" s="368"/>
      <c r="C123" s="461"/>
      <c r="D123" s="457"/>
      <c r="E123" s="486"/>
      <c r="F123" s="496"/>
      <c r="G123" s="446"/>
      <c r="H123" s="183"/>
      <c r="I123" s="183"/>
      <c r="J123" s="240" t="s">
        <v>347</v>
      </c>
      <c r="K123" s="107"/>
      <c r="L123" s="107"/>
      <c r="M123" s="107"/>
      <c r="N123" s="242" t="s">
        <v>413</v>
      </c>
      <c r="O123" s="107"/>
      <c r="P123" s="243" t="s">
        <v>414</v>
      </c>
      <c r="Q123" s="498"/>
      <c r="R123" s="478"/>
      <c r="S123" s="493"/>
    </row>
    <row r="124" spans="1:19" ht="32.25" customHeight="1" x14ac:dyDescent="0.25">
      <c r="A124" s="472"/>
      <c r="B124" s="368"/>
      <c r="C124" s="461"/>
      <c r="D124" s="457"/>
      <c r="E124" s="486"/>
      <c r="F124" s="496"/>
      <c r="G124" s="377" t="s">
        <v>154</v>
      </c>
      <c r="H124" s="60" t="s">
        <v>108</v>
      </c>
      <c r="I124" s="60" t="s">
        <v>109</v>
      </c>
      <c r="J124" s="60" t="s">
        <v>92</v>
      </c>
      <c r="K124" s="76">
        <v>0</v>
      </c>
      <c r="L124" s="80" t="s">
        <v>142</v>
      </c>
      <c r="M124" s="80">
        <v>3</v>
      </c>
      <c r="N124" s="80">
        <v>3</v>
      </c>
      <c r="O124" s="80">
        <v>3</v>
      </c>
      <c r="P124" s="78">
        <v>9</v>
      </c>
      <c r="Q124" s="498"/>
      <c r="R124" s="476" t="s">
        <v>149</v>
      </c>
      <c r="S124" s="491" t="s">
        <v>426</v>
      </c>
    </row>
    <row r="125" spans="1:19" ht="26.25" customHeight="1" x14ac:dyDescent="0.25">
      <c r="A125" s="472"/>
      <c r="B125" s="368"/>
      <c r="C125" s="461"/>
      <c r="D125" s="457"/>
      <c r="E125" s="486"/>
      <c r="F125" s="496"/>
      <c r="G125" s="378"/>
      <c r="H125" s="52"/>
      <c r="I125" s="52"/>
      <c r="J125" s="55" t="s">
        <v>174</v>
      </c>
      <c r="K125" s="68"/>
      <c r="L125" s="69" t="s">
        <v>142</v>
      </c>
      <c r="M125" s="68"/>
      <c r="N125" s="68"/>
      <c r="O125" s="68"/>
      <c r="P125" s="70" t="s">
        <v>142</v>
      </c>
      <c r="Q125" s="498"/>
      <c r="R125" s="477"/>
      <c r="S125" s="492"/>
    </row>
    <row r="126" spans="1:19" ht="30" customHeight="1" x14ac:dyDescent="0.25">
      <c r="A126" s="472"/>
      <c r="B126" s="368"/>
      <c r="C126" s="461"/>
      <c r="D126" s="457"/>
      <c r="E126" s="486"/>
      <c r="F126" s="496"/>
      <c r="G126" s="378"/>
      <c r="H126" s="52"/>
      <c r="I126" s="52"/>
      <c r="J126" s="55" t="s">
        <v>177</v>
      </c>
      <c r="K126" s="68"/>
      <c r="L126" s="69" t="s">
        <v>142</v>
      </c>
      <c r="M126" s="68"/>
      <c r="N126" s="68"/>
      <c r="O126" s="68"/>
      <c r="P126" s="70" t="s">
        <v>142</v>
      </c>
      <c r="Q126" s="498"/>
      <c r="R126" s="477"/>
      <c r="S126" s="492"/>
    </row>
    <row r="127" spans="1:19" ht="21" customHeight="1" x14ac:dyDescent="0.25">
      <c r="A127" s="472"/>
      <c r="B127" s="368"/>
      <c r="C127" s="461"/>
      <c r="D127" s="457"/>
      <c r="E127" s="486"/>
      <c r="F127" s="496"/>
      <c r="G127" s="378"/>
      <c r="H127" s="52"/>
      <c r="I127" s="52"/>
      <c r="J127" s="56" t="s">
        <v>175</v>
      </c>
      <c r="K127" s="68"/>
      <c r="L127" s="68"/>
      <c r="M127" s="139">
        <v>0</v>
      </c>
      <c r="N127" s="68"/>
      <c r="O127" s="68"/>
      <c r="P127" s="72">
        <v>0</v>
      </c>
      <c r="Q127" s="498"/>
      <c r="R127" s="477"/>
      <c r="S127" s="492"/>
    </row>
    <row r="128" spans="1:19" ht="26.25" customHeight="1" x14ac:dyDescent="0.25">
      <c r="A128" s="472"/>
      <c r="B128" s="368"/>
      <c r="C128" s="461"/>
      <c r="D128" s="457"/>
      <c r="E128" s="486"/>
      <c r="F128" s="496"/>
      <c r="G128" s="378"/>
      <c r="H128" s="52"/>
      <c r="I128" s="52"/>
      <c r="J128" s="56" t="s">
        <v>178</v>
      </c>
      <c r="K128" s="68"/>
      <c r="L128" s="68"/>
      <c r="M128" s="71">
        <v>0</v>
      </c>
      <c r="N128" s="68"/>
      <c r="O128" s="68"/>
      <c r="P128" s="72">
        <v>0</v>
      </c>
      <c r="Q128" s="498"/>
      <c r="R128" s="477"/>
      <c r="S128" s="492"/>
    </row>
    <row r="129" spans="1:19" ht="24" customHeight="1" x14ac:dyDescent="0.25">
      <c r="A129" s="472"/>
      <c r="B129" s="368"/>
      <c r="C129" s="461"/>
      <c r="D129" s="457"/>
      <c r="E129" s="486"/>
      <c r="F129" s="496"/>
      <c r="G129" s="378"/>
      <c r="H129" s="49"/>
      <c r="I129" s="49"/>
      <c r="J129" s="264" t="s">
        <v>176</v>
      </c>
      <c r="K129" s="249"/>
      <c r="L129" s="249"/>
      <c r="M129" s="249"/>
      <c r="N129" s="265">
        <v>0</v>
      </c>
      <c r="O129" s="249"/>
      <c r="P129" s="499">
        <v>0</v>
      </c>
      <c r="Q129" s="498"/>
      <c r="R129" s="477"/>
      <c r="S129" s="492"/>
    </row>
    <row r="130" spans="1:19" ht="24" customHeight="1" x14ac:dyDescent="0.25">
      <c r="A130" s="472"/>
      <c r="B130" s="368"/>
      <c r="C130" s="185"/>
      <c r="D130" s="186"/>
      <c r="E130" s="486"/>
      <c r="F130" s="496"/>
      <c r="G130" s="378"/>
      <c r="H130" s="64"/>
      <c r="I130" s="64"/>
      <c r="J130" s="246" t="s">
        <v>346</v>
      </c>
      <c r="K130" s="247"/>
      <c r="L130" s="247"/>
      <c r="M130" s="247"/>
      <c r="N130" s="248">
        <v>0</v>
      </c>
      <c r="O130" s="247"/>
      <c r="P130" s="370"/>
      <c r="Q130" s="194"/>
      <c r="R130" s="477"/>
      <c r="S130" s="492"/>
    </row>
    <row r="131" spans="1:19" ht="24" customHeight="1" x14ac:dyDescent="0.25">
      <c r="A131" s="472"/>
      <c r="B131" s="368"/>
      <c r="C131" s="280"/>
      <c r="D131" s="281"/>
      <c r="E131" s="486"/>
      <c r="F131" s="496"/>
      <c r="G131" s="378"/>
      <c r="H131" s="285"/>
      <c r="I131" s="285"/>
      <c r="J131" s="246" t="s">
        <v>407</v>
      </c>
      <c r="K131" s="247"/>
      <c r="L131" s="247"/>
      <c r="M131" s="247"/>
      <c r="N131" s="318">
        <v>0</v>
      </c>
      <c r="O131" s="247"/>
      <c r="P131" s="370"/>
      <c r="Q131" s="292"/>
      <c r="R131" s="477"/>
      <c r="S131" s="492"/>
    </row>
    <row r="132" spans="1:19" ht="24" customHeight="1" thickBot="1" x14ac:dyDescent="0.3">
      <c r="A132" s="494"/>
      <c r="B132" s="369"/>
      <c r="C132" s="185"/>
      <c r="D132" s="186"/>
      <c r="E132" s="487"/>
      <c r="F132" s="497"/>
      <c r="G132" s="379"/>
      <c r="H132" s="183"/>
      <c r="I132" s="183"/>
      <c r="J132" s="240" t="s">
        <v>347</v>
      </c>
      <c r="K132" s="107"/>
      <c r="L132" s="107"/>
      <c r="M132" s="107"/>
      <c r="N132" s="242">
        <v>0</v>
      </c>
      <c r="O132" s="107"/>
      <c r="P132" s="243">
        <v>0</v>
      </c>
      <c r="Q132" s="194"/>
      <c r="R132" s="478"/>
      <c r="S132" s="493"/>
    </row>
    <row r="133" spans="1:19" ht="36.950000000000003" customHeight="1" x14ac:dyDescent="0.25">
      <c r="A133" s="500" t="s">
        <v>181</v>
      </c>
      <c r="B133" s="500" t="s">
        <v>182</v>
      </c>
      <c r="C133" s="460" t="s">
        <v>110</v>
      </c>
      <c r="D133" s="506" t="s">
        <v>111</v>
      </c>
      <c r="E133" s="485" t="s">
        <v>215</v>
      </c>
      <c r="F133" s="482" t="s">
        <v>208</v>
      </c>
      <c r="G133" s="377" t="s">
        <v>308</v>
      </c>
      <c r="H133" s="60" t="s">
        <v>112</v>
      </c>
      <c r="I133" s="60" t="s">
        <v>113</v>
      </c>
      <c r="J133" s="60" t="s">
        <v>92</v>
      </c>
      <c r="K133" s="76">
        <v>84</v>
      </c>
      <c r="L133" s="60" t="s">
        <v>220</v>
      </c>
      <c r="M133" s="60">
        <v>20</v>
      </c>
      <c r="N133" s="60">
        <v>30</v>
      </c>
      <c r="O133" s="60" t="s">
        <v>221</v>
      </c>
      <c r="P133" s="78">
        <v>126</v>
      </c>
      <c r="Q133" s="508" t="s">
        <v>114</v>
      </c>
      <c r="R133" s="441" t="s">
        <v>158</v>
      </c>
      <c r="S133" s="435" t="s">
        <v>417</v>
      </c>
    </row>
    <row r="134" spans="1:19" x14ac:dyDescent="0.25">
      <c r="A134" s="501"/>
      <c r="B134" s="501"/>
      <c r="C134" s="461"/>
      <c r="D134" s="507"/>
      <c r="E134" s="486"/>
      <c r="F134" s="483"/>
      <c r="G134" s="378"/>
      <c r="H134" s="50"/>
      <c r="I134" s="50"/>
      <c r="J134" s="55" t="s">
        <v>174</v>
      </c>
      <c r="K134" s="68"/>
      <c r="L134" s="133">
        <v>16</v>
      </c>
      <c r="M134" s="68"/>
      <c r="N134" s="68"/>
      <c r="O134" s="68"/>
      <c r="P134" s="135">
        <v>16</v>
      </c>
      <c r="Q134" s="509"/>
      <c r="R134" s="442"/>
      <c r="S134" s="436"/>
    </row>
    <row r="135" spans="1:19" x14ac:dyDescent="0.25">
      <c r="A135" s="501"/>
      <c r="B135" s="501"/>
      <c r="C135" s="461"/>
      <c r="D135" s="507"/>
      <c r="E135" s="486"/>
      <c r="F135" s="483"/>
      <c r="G135" s="378"/>
      <c r="H135" s="50"/>
      <c r="I135" s="50"/>
      <c r="J135" s="55" t="s">
        <v>177</v>
      </c>
      <c r="K135" s="68"/>
      <c r="L135" s="69">
        <v>1.6</v>
      </c>
      <c r="M135" s="68"/>
      <c r="N135" s="68"/>
      <c r="O135" s="68"/>
      <c r="P135" s="70">
        <f>P134/P133</f>
        <v>0.12698412698412698</v>
      </c>
      <c r="Q135" s="509"/>
      <c r="R135" s="442"/>
      <c r="S135" s="436"/>
    </row>
    <row r="136" spans="1:19" x14ac:dyDescent="0.25">
      <c r="A136" s="501"/>
      <c r="B136" s="501"/>
      <c r="C136" s="461"/>
      <c r="D136" s="507"/>
      <c r="E136" s="486"/>
      <c r="F136" s="483"/>
      <c r="G136" s="378"/>
      <c r="H136" s="50"/>
      <c r="I136" s="50"/>
      <c r="J136" s="56" t="s">
        <v>175</v>
      </c>
      <c r="K136" s="68"/>
      <c r="L136" s="68"/>
      <c r="M136" s="139">
        <v>20</v>
      </c>
      <c r="N136" s="68"/>
      <c r="O136" s="68"/>
      <c r="P136" s="138">
        <v>36</v>
      </c>
      <c r="Q136" s="509"/>
      <c r="R136" s="442"/>
      <c r="S136" s="436"/>
    </row>
    <row r="137" spans="1:19" x14ac:dyDescent="0.25">
      <c r="A137" s="501"/>
      <c r="B137" s="501"/>
      <c r="C137" s="461"/>
      <c r="D137" s="507"/>
      <c r="E137" s="486"/>
      <c r="F137" s="483"/>
      <c r="G137" s="378"/>
      <c r="H137" s="183"/>
      <c r="I137" s="183"/>
      <c r="J137" s="245" t="s">
        <v>178</v>
      </c>
      <c r="K137" s="249"/>
      <c r="L137" s="249"/>
      <c r="M137" s="105">
        <f>M136/M133</f>
        <v>1</v>
      </c>
      <c r="N137" s="249"/>
      <c r="O137" s="249"/>
      <c r="P137" s="238">
        <f>P136/P133</f>
        <v>0.2857142857142857</v>
      </c>
      <c r="Q137" s="509"/>
      <c r="R137" s="442"/>
      <c r="S137" s="436"/>
    </row>
    <row r="138" spans="1:19" x14ac:dyDescent="0.25">
      <c r="A138" s="501"/>
      <c r="B138" s="501"/>
      <c r="C138" s="461"/>
      <c r="D138" s="507"/>
      <c r="E138" s="486"/>
      <c r="F138" s="483"/>
      <c r="G138" s="378"/>
      <c r="H138" s="64"/>
      <c r="I138" s="64"/>
      <c r="J138" s="246" t="s">
        <v>176</v>
      </c>
      <c r="K138" s="247" t="s">
        <v>63</v>
      </c>
      <c r="L138" s="247"/>
      <c r="M138" s="247"/>
      <c r="N138" s="254">
        <v>0</v>
      </c>
      <c r="O138" s="247"/>
      <c r="P138" s="464">
        <v>0</v>
      </c>
      <c r="Q138" s="509"/>
      <c r="R138" s="442"/>
      <c r="S138" s="436"/>
    </row>
    <row r="139" spans="1:19" x14ac:dyDescent="0.25">
      <c r="A139" s="501"/>
      <c r="B139" s="501"/>
      <c r="C139" s="461"/>
      <c r="D139" s="507"/>
      <c r="E139" s="486"/>
      <c r="F139" s="483"/>
      <c r="G139" s="378"/>
      <c r="H139" s="183"/>
      <c r="I139" s="183"/>
      <c r="J139" s="246" t="s">
        <v>346</v>
      </c>
      <c r="K139" s="107"/>
      <c r="L139" s="107"/>
      <c r="M139" s="107"/>
      <c r="N139" s="251">
        <v>0</v>
      </c>
      <c r="O139" s="107"/>
      <c r="P139" s="464"/>
      <c r="Q139" s="510"/>
      <c r="R139" s="442"/>
      <c r="S139" s="436"/>
    </row>
    <row r="140" spans="1:19" x14ac:dyDescent="0.25">
      <c r="A140" s="501"/>
      <c r="B140" s="501"/>
      <c r="C140" s="461"/>
      <c r="D140" s="507"/>
      <c r="E140" s="486"/>
      <c r="F140" s="483"/>
      <c r="G140" s="378"/>
      <c r="H140" s="287"/>
      <c r="I140" s="287"/>
      <c r="J140" s="246" t="s">
        <v>407</v>
      </c>
      <c r="K140" s="107"/>
      <c r="L140" s="107"/>
      <c r="M140" s="107"/>
      <c r="N140" s="251">
        <v>4</v>
      </c>
      <c r="O140" s="107"/>
      <c r="P140" s="464"/>
      <c r="Q140" s="510"/>
      <c r="R140" s="442"/>
      <c r="S140" s="436"/>
    </row>
    <row r="141" spans="1:19" ht="18" thickBot="1" x14ac:dyDescent="0.3">
      <c r="A141" s="501"/>
      <c r="B141" s="501"/>
      <c r="C141" s="461"/>
      <c r="D141" s="507"/>
      <c r="E141" s="486"/>
      <c r="F141" s="483"/>
      <c r="G141" s="379"/>
      <c r="H141" s="183"/>
      <c r="I141" s="183"/>
      <c r="J141" s="240" t="s">
        <v>347</v>
      </c>
      <c r="K141" s="107"/>
      <c r="L141" s="107"/>
      <c r="M141" s="107"/>
      <c r="N141" s="242" t="s">
        <v>415</v>
      </c>
      <c r="O141" s="107"/>
      <c r="P141" s="255" t="s">
        <v>416</v>
      </c>
      <c r="Q141" s="510"/>
      <c r="R141" s="443"/>
      <c r="S141" s="437"/>
    </row>
    <row r="142" spans="1:19" ht="32.1" customHeight="1" x14ac:dyDescent="0.25">
      <c r="A142" s="501"/>
      <c r="B142" s="501"/>
      <c r="C142" s="461"/>
      <c r="D142" s="507"/>
      <c r="E142" s="486"/>
      <c r="F142" s="483"/>
      <c r="G142" s="511" t="s">
        <v>309</v>
      </c>
      <c r="H142" s="86" t="s">
        <v>115</v>
      </c>
      <c r="I142" s="86" t="s">
        <v>116</v>
      </c>
      <c r="J142" s="86" t="s">
        <v>92</v>
      </c>
      <c r="K142" s="76">
        <v>20</v>
      </c>
      <c r="L142" s="60" t="s">
        <v>222</v>
      </c>
      <c r="M142" s="60" t="s">
        <v>223</v>
      </c>
      <c r="N142" s="60" t="s">
        <v>224</v>
      </c>
      <c r="O142" s="60" t="s">
        <v>225</v>
      </c>
      <c r="P142" s="78">
        <v>25</v>
      </c>
      <c r="Q142" s="510"/>
      <c r="R142" s="367" t="s">
        <v>158</v>
      </c>
      <c r="S142" s="435" t="s">
        <v>173</v>
      </c>
    </row>
    <row r="143" spans="1:19" x14ac:dyDescent="0.25">
      <c r="A143" s="501"/>
      <c r="B143" s="501"/>
      <c r="C143" s="461"/>
      <c r="D143" s="507"/>
      <c r="E143" s="486"/>
      <c r="F143" s="483"/>
      <c r="G143" s="512"/>
      <c r="H143" s="40"/>
      <c r="I143" s="40"/>
      <c r="J143" s="55" t="s">
        <v>174</v>
      </c>
      <c r="K143" s="68"/>
      <c r="L143" s="133">
        <v>1</v>
      </c>
      <c r="M143" s="68"/>
      <c r="N143" s="68"/>
      <c r="O143" s="68"/>
      <c r="P143" s="135">
        <v>1</v>
      </c>
      <c r="Q143" s="510"/>
      <c r="R143" s="368"/>
      <c r="S143" s="436"/>
    </row>
    <row r="144" spans="1:19" x14ac:dyDescent="0.25">
      <c r="A144" s="501"/>
      <c r="B144" s="501"/>
      <c r="C144" s="461"/>
      <c r="D144" s="507"/>
      <c r="E144" s="486"/>
      <c r="F144" s="483"/>
      <c r="G144" s="512"/>
      <c r="H144" s="40"/>
      <c r="I144" s="40"/>
      <c r="J144" s="55" t="s">
        <v>177</v>
      </c>
      <c r="K144" s="68"/>
      <c r="L144" s="69">
        <v>0.25</v>
      </c>
      <c r="M144" s="68"/>
      <c r="N144" s="68"/>
      <c r="O144" s="68"/>
      <c r="P144" s="70">
        <f>P143/P142</f>
        <v>0.04</v>
      </c>
      <c r="Q144" s="510"/>
      <c r="R144" s="368"/>
      <c r="S144" s="436"/>
    </row>
    <row r="145" spans="1:19" x14ac:dyDescent="0.25">
      <c r="A145" s="501"/>
      <c r="B145" s="501"/>
      <c r="C145" s="461"/>
      <c r="D145" s="507"/>
      <c r="E145" s="486"/>
      <c r="F145" s="483"/>
      <c r="G145" s="512"/>
      <c r="H145" s="40"/>
      <c r="I145" s="40"/>
      <c r="J145" s="56" t="s">
        <v>175</v>
      </c>
      <c r="K145" s="68"/>
      <c r="L145" s="68"/>
      <c r="M145" s="139">
        <v>14</v>
      </c>
      <c r="N145" s="68"/>
      <c r="O145" s="68"/>
      <c r="P145" s="138">
        <v>15</v>
      </c>
      <c r="Q145" s="510"/>
      <c r="R145" s="368"/>
      <c r="S145" s="436"/>
    </row>
    <row r="146" spans="1:19" x14ac:dyDescent="0.25">
      <c r="A146" s="501"/>
      <c r="B146" s="501"/>
      <c r="C146" s="461"/>
      <c r="D146" s="507"/>
      <c r="E146" s="486"/>
      <c r="F146" s="483"/>
      <c r="G146" s="512"/>
      <c r="H146" s="40"/>
      <c r="I146" s="40"/>
      <c r="J146" s="245" t="s">
        <v>178</v>
      </c>
      <c r="K146" s="249"/>
      <c r="L146" s="249"/>
      <c r="M146" s="105">
        <v>2</v>
      </c>
      <c r="N146" s="249"/>
      <c r="O146" s="249"/>
      <c r="P146" s="106">
        <f>P145/P142</f>
        <v>0.6</v>
      </c>
      <c r="Q146" s="510"/>
      <c r="R146" s="368"/>
      <c r="S146" s="436"/>
    </row>
    <row r="147" spans="1:19" ht="27" customHeight="1" thickBot="1" x14ac:dyDescent="0.3">
      <c r="A147" s="501"/>
      <c r="B147" s="501"/>
      <c r="C147" s="461"/>
      <c r="D147" s="507"/>
      <c r="E147" s="486"/>
      <c r="F147" s="483"/>
      <c r="G147" s="512"/>
      <c r="H147" s="87"/>
      <c r="I147" s="267"/>
      <c r="J147" s="246" t="s">
        <v>176</v>
      </c>
      <c r="K147" s="247"/>
      <c r="L147" s="247"/>
      <c r="M147" s="247"/>
      <c r="N147" s="254">
        <v>0</v>
      </c>
      <c r="O147" s="247"/>
      <c r="P147" s="371">
        <v>3</v>
      </c>
      <c r="Q147" s="510"/>
      <c r="R147" s="368"/>
      <c r="S147" s="436"/>
    </row>
    <row r="148" spans="1:19" x14ac:dyDescent="0.25">
      <c r="A148" s="501"/>
      <c r="B148" s="501"/>
      <c r="C148" s="461"/>
      <c r="D148" s="507"/>
      <c r="E148" s="486"/>
      <c r="F148" s="483"/>
      <c r="G148" s="512"/>
      <c r="H148" s="266"/>
      <c r="I148" s="266"/>
      <c r="J148" s="246" t="s">
        <v>346</v>
      </c>
      <c r="K148" s="107"/>
      <c r="L148" s="107"/>
      <c r="M148" s="107"/>
      <c r="N148" s="251">
        <v>0</v>
      </c>
      <c r="O148" s="107"/>
      <c r="P148" s="371"/>
      <c r="Q148" s="510"/>
      <c r="R148" s="368"/>
      <c r="S148" s="436"/>
    </row>
    <row r="149" spans="1:19" x14ac:dyDescent="0.25">
      <c r="A149" s="501"/>
      <c r="B149" s="501"/>
      <c r="C149" s="461"/>
      <c r="D149" s="507"/>
      <c r="E149" s="486"/>
      <c r="F149" s="483"/>
      <c r="G149" s="512"/>
      <c r="H149" s="266"/>
      <c r="I149" s="266"/>
      <c r="J149" s="246" t="s">
        <v>407</v>
      </c>
      <c r="K149" s="107"/>
      <c r="L149" s="107"/>
      <c r="M149" s="107"/>
      <c r="N149" s="251">
        <v>3</v>
      </c>
      <c r="O149" s="107"/>
      <c r="P149" s="371"/>
      <c r="Q149" s="510"/>
      <c r="R149" s="368"/>
      <c r="S149" s="436"/>
    </row>
    <row r="150" spans="1:19" ht="18" thickBot="1" x14ac:dyDescent="0.3">
      <c r="A150" s="501"/>
      <c r="B150" s="501"/>
      <c r="C150" s="461"/>
      <c r="D150" s="507"/>
      <c r="E150" s="486"/>
      <c r="F150" s="483"/>
      <c r="G150" s="513"/>
      <c r="H150" s="266"/>
      <c r="I150" s="266"/>
      <c r="J150" s="240" t="s">
        <v>347</v>
      </c>
      <c r="K150" s="107"/>
      <c r="L150" s="107"/>
      <c r="M150" s="107"/>
      <c r="N150" s="257">
        <v>0.42859999999999998</v>
      </c>
      <c r="O150" s="107"/>
      <c r="P150" s="243">
        <v>0.72</v>
      </c>
      <c r="Q150" s="510"/>
      <c r="R150" s="369"/>
      <c r="S150" s="437"/>
    </row>
    <row r="151" spans="1:19" ht="21.75" customHeight="1" x14ac:dyDescent="0.25">
      <c r="A151" s="501"/>
      <c r="B151" s="501"/>
      <c r="C151" s="461"/>
      <c r="D151" s="507"/>
      <c r="E151" s="486"/>
      <c r="F151" s="483"/>
      <c r="G151" s="444" t="s">
        <v>310</v>
      </c>
      <c r="H151" s="86" t="s">
        <v>117</v>
      </c>
      <c r="I151" s="86" t="s">
        <v>118</v>
      </c>
      <c r="J151" s="60" t="s">
        <v>92</v>
      </c>
      <c r="K151" s="76">
        <v>1</v>
      </c>
      <c r="L151" s="60">
        <v>1</v>
      </c>
      <c r="M151" s="60">
        <v>2</v>
      </c>
      <c r="N151" s="80">
        <v>1</v>
      </c>
      <c r="O151" s="80">
        <v>1</v>
      </c>
      <c r="P151" s="78">
        <v>5</v>
      </c>
      <c r="Q151" s="510"/>
      <c r="R151" s="367" t="s">
        <v>158</v>
      </c>
      <c r="S151" s="503" t="s">
        <v>420</v>
      </c>
    </row>
    <row r="152" spans="1:19" x14ac:dyDescent="0.25">
      <c r="A152" s="501"/>
      <c r="B152" s="501"/>
      <c r="C152" s="461"/>
      <c r="D152" s="507"/>
      <c r="E152" s="486"/>
      <c r="F152" s="483"/>
      <c r="G152" s="445"/>
      <c r="H152" s="40"/>
      <c r="I152" s="40"/>
      <c r="J152" s="55" t="s">
        <v>174</v>
      </c>
      <c r="K152" s="68"/>
      <c r="L152" s="133">
        <v>0</v>
      </c>
      <c r="M152" s="68"/>
      <c r="N152" s="68"/>
      <c r="O152" s="68"/>
      <c r="P152" s="135">
        <v>0</v>
      </c>
      <c r="Q152" s="510"/>
      <c r="R152" s="368"/>
      <c r="S152" s="504"/>
    </row>
    <row r="153" spans="1:19" x14ac:dyDescent="0.25">
      <c r="A153" s="501"/>
      <c r="B153" s="501"/>
      <c r="C153" s="461"/>
      <c r="D153" s="507"/>
      <c r="E153" s="486"/>
      <c r="F153" s="483"/>
      <c r="G153" s="445"/>
      <c r="H153" s="40"/>
      <c r="I153" s="40"/>
      <c r="J153" s="55" t="s">
        <v>177</v>
      </c>
      <c r="K153" s="68"/>
      <c r="L153" s="69">
        <v>0</v>
      </c>
      <c r="M153" s="68"/>
      <c r="N153" s="68"/>
      <c r="O153" s="68"/>
      <c r="P153" s="70">
        <v>0</v>
      </c>
      <c r="Q153" s="510"/>
      <c r="R153" s="368"/>
      <c r="S153" s="504"/>
    </row>
    <row r="154" spans="1:19" x14ac:dyDescent="0.25">
      <c r="A154" s="501"/>
      <c r="B154" s="501"/>
      <c r="C154" s="461"/>
      <c r="D154" s="507"/>
      <c r="E154" s="486"/>
      <c r="F154" s="483"/>
      <c r="G154" s="445"/>
      <c r="H154" s="40"/>
      <c r="I154" s="40"/>
      <c r="J154" s="56" t="s">
        <v>175</v>
      </c>
      <c r="K154" s="68"/>
      <c r="L154" s="68"/>
      <c r="M154" s="139">
        <v>3</v>
      </c>
      <c r="N154" s="68"/>
      <c r="O154" s="68"/>
      <c r="P154" s="138">
        <v>3</v>
      </c>
      <c r="Q154" s="510"/>
      <c r="R154" s="368"/>
      <c r="S154" s="504"/>
    </row>
    <row r="155" spans="1:19" x14ac:dyDescent="0.25">
      <c r="A155" s="501"/>
      <c r="B155" s="501"/>
      <c r="C155" s="461"/>
      <c r="D155" s="507"/>
      <c r="E155" s="486"/>
      <c r="F155" s="483"/>
      <c r="G155" s="445"/>
      <c r="H155" s="40"/>
      <c r="I155" s="40"/>
      <c r="J155" s="245" t="s">
        <v>178</v>
      </c>
      <c r="K155" s="249"/>
      <c r="L155" s="249"/>
      <c r="M155" s="105">
        <f>M154/M151</f>
        <v>1.5</v>
      </c>
      <c r="N155" s="249"/>
      <c r="O155" s="249"/>
      <c r="P155" s="106">
        <f>P154/P151</f>
        <v>0.6</v>
      </c>
      <c r="Q155" s="510"/>
      <c r="R155" s="368"/>
      <c r="S155" s="504"/>
    </row>
    <row r="156" spans="1:19" ht="18" thickBot="1" x14ac:dyDescent="0.3">
      <c r="A156" s="501"/>
      <c r="B156" s="501"/>
      <c r="C156" s="461"/>
      <c r="D156" s="507"/>
      <c r="E156" s="486"/>
      <c r="F156" s="483"/>
      <c r="G156" s="445"/>
      <c r="H156" s="87"/>
      <c r="I156" s="267"/>
      <c r="J156" s="246" t="s">
        <v>176</v>
      </c>
      <c r="K156" s="247"/>
      <c r="L156" s="247"/>
      <c r="M156" s="247"/>
      <c r="N156" s="269">
        <v>0</v>
      </c>
      <c r="O156" s="247"/>
      <c r="P156" s="371">
        <v>1</v>
      </c>
      <c r="Q156" s="510"/>
      <c r="R156" s="368"/>
      <c r="S156" s="504"/>
    </row>
    <row r="157" spans="1:19" x14ac:dyDescent="0.25">
      <c r="A157" s="501"/>
      <c r="B157" s="501"/>
      <c r="C157" s="185"/>
      <c r="D157" s="186"/>
      <c r="E157" s="486"/>
      <c r="F157" s="483"/>
      <c r="G157" s="445"/>
      <c r="H157" s="266"/>
      <c r="I157" s="266"/>
      <c r="J157" s="246" t="s">
        <v>346</v>
      </c>
      <c r="K157" s="107"/>
      <c r="L157" s="107"/>
      <c r="M157" s="107"/>
      <c r="N157" s="316">
        <v>0</v>
      </c>
      <c r="O157" s="107"/>
      <c r="P157" s="371"/>
      <c r="Q157" s="188"/>
      <c r="R157" s="368"/>
      <c r="S157" s="504"/>
    </row>
    <row r="158" spans="1:19" x14ac:dyDescent="0.25">
      <c r="A158" s="501"/>
      <c r="B158" s="501"/>
      <c r="C158" s="280"/>
      <c r="D158" s="281"/>
      <c r="E158" s="486"/>
      <c r="F158" s="483"/>
      <c r="G158" s="445"/>
      <c r="H158" s="266"/>
      <c r="I158" s="266"/>
      <c r="J158" s="246" t="s">
        <v>407</v>
      </c>
      <c r="K158" s="107"/>
      <c r="L158" s="107"/>
      <c r="M158" s="107"/>
      <c r="N158" s="316">
        <v>1</v>
      </c>
      <c r="O158" s="107"/>
      <c r="P158" s="371"/>
      <c r="Q158" s="282"/>
      <c r="R158" s="368"/>
      <c r="S158" s="504"/>
    </row>
    <row r="159" spans="1:19" ht="18" thickBot="1" x14ac:dyDescent="0.3">
      <c r="A159" s="502"/>
      <c r="B159" s="502"/>
      <c r="C159" s="185"/>
      <c r="D159" s="186"/>
      <c r="E159" s="487"/>
      <c r="F159" s="484"/>
      <c r="G159" s="446"/>
      <c r="H159" s="266"/>
      <c r="I159" s="266"/>
      <c r="J159" s="240" t="s">
        <v>347</v>
      </c>
      <c r="K159" s="107"/>
      <c r="L159" s="107"/>
      <c r="M159" s="107"/>
      <c r="N159" s="242">
        <v>1</v>
      </c>
      <c r="O159" s="107"/>
      <c r="P159" s="243">
        <v>0.8</v>
      </c>
      <c r="Q159" s="188"/>
      <c r="R159" s="369"/>
      <c r="S159" s="505"/>
    </row>
    <row r="160" spans="1:19" s="34" customFormat="1" ht="30" customHeight="1" x14ac:dyDescent="0.25">
      <c r="A160" s="500" t="s">
        <v>99</v>
      </c>
      <c r="B160" s="500" t="s">
        <v>160</v>
      </c>
      <c r="C160" s="460" t="s">
        <v>119</v>
      </c>
      <c r="D160" s="456" t="s">
        <v>120</v>
      </c>
      <c r="E160" s="485" t="s">
        <v>216</v>
      </c>
      <c r="F160" s="482" t="s">
        <v>209</v>
      </c>
      <c r="G160" s="444" t="s">
        <v>161</v>
      </c>
      <c r="H160" s="60" t="s">
        <v>121</v>
      </c>
      <c r="I160" s="60" t="s">
        <v>122</v>
      </c>
      <c r="J160" s="60" t="s">
        <v>92</v>
      </c>
      <c r="K160" s="79">
        <v>2.1</v>
      </c>
      <c r="L160" s="79" t="s">
        <v>226</v>
      </c>
      <c r="M160" s="79" t="s">
        <v>227</v>
      </c>
      <c r="N160" s="79" t="s">
        <v>228</v>
      </c>
      <c r="O160" s="79" t="s">
        <v>229</v>
      </c>
      <c r="P160" s="77" t="s">
        <v>230</v>
      </c>
      <c r="Q160" s="508" t="s">
        <v>123</v>
      </c>
      <c r="R160" s="471" t="s">
        <v>158</v>
      </c>
      <c r="S160" s="435" t="s">
        <v>173</v>
      </c>
    </row>
    <row r="161" spans="1:19" s="34" customFormat="1" x14ac:dyDescent="0.25">
      <c r="A161" s="501"/>
      <c r="B161" s="501"/>
      <c r="C161" s="461"/>
      <c r="D161" s="457"/>
      <c r="E161" s="486"/>
      <c r="F161" s="483"/>
      <c r="G161" s="445"/>
      <c r="H161" s="50"/>
      <c r="I161" s="50"/>
      <c r="J161" s="55" t="s">
        <v>174</v>
      </c>
      <c r="K161" s="68"/>
      <c r="L161" s="133">
        <v>1</v>
      </c>
      <c r="M161" s="68"/>
      <c r="N161" s="68"/>
      <c r="O161" s="68"/>
      <c r="P161" s="135">
        <v>1</v>
      </c>
      <c r="Q161" s="519"/>
      <c r="R161" s="472"/>
      <c r="S161" s="436"/>
    </row>
    <row r="162" spans="1:19" s="34" customFormat="1" x14ac:dyDescent="0.25">
      <c r="A162" s="501"/>
      <c r="B162" s="501"/>
      <c r="C162" s="461"/>
      <c r="D162" s="457"/>
      <c r="E162" s="486"/>
      <c r="F162" s="483"/>
      <c r="G162" s="445"/>
      <c r="H162" s="50"/>
      <c r="I162" s="50"/>
      <c r="J162" s="55" t="s">
        <v>177</v>
      </c>
      <c r="K162" s="68"/>
      <c r="L162" s="69">
        <v>1</v>
      </c>
      <c r="M162" s="68"/>
      <c r="N162" s="68"/>
      <c r="O162" s="68"/>
      <c r="P162" s="70">
        <v>0.156</v>
      </c>
      <c r="Q162" s="519"/>
      <c r="R162" s="472"/>
      <c r="S162" s="436"/>
    </row>
    <row r="163" spans="1:19" s="34" customFormat="1" x14ac:dyDescent="0.25">
      <c r="A163" s="501"/>
      <c r="B163" s="501"/>
      <c r="C163" s="461"/>
      <c r="D163" s="457"/>
      <c r="E163" s="486"/>
      <c r="F163" s="483"/>
      <c r="G163" s="445"/>
      <c r="H163" s="50"/>
      <c r="I163" s="50"/>
      <c r="J163" s="56" t="s">
        <v>175</v>
      </c>
      <c r="K163" s="68"/>
      <c r="L163" s="68"/>
      <c r="M163" s="139">
        <v>1.5</v>
      </c>
      <c r="N163" s="68"/>
      <c r="O163" s="68"/>
      <c r="P163" s="138">
        <v>2.5</v>
      </c>
      <c r="Q163" s="519"/>
      <c r="R163" s="472"/>
      <c r="S163" s="436"/>
    </row>
    <row r="164" spans="1:19" s="34" customFormat="1" x14ac:dyDescent="0.25">
      <c r="A164" s="501"/>
      <c r="B164" s="501"/>
      <c r="C164" s="461"/>
      <c r="D164" s="457"/>
      <c r="E164" s="486"/>
      <c r="F164" s="483"/>
      <c r="G164" s="445"/>
      <c r="H164" s="50"/>
      <c r="I164" s="50"/>
      <c r="J164" s="245" t="s">
        <v>178</v>
      </c>
      <c r="K164" s="249"/>
      <c r="L164" s="249"/>
      <c r="M164" s="105">
        <v>1</v>
      </c>
      <c r="N164" s="249"/>
      <c r="O164" s="249"/>
      <c r="P164" s="106">
        <v>0.39100000000000001</v>
      </c>
      <c r="Q164" s="519"/>
      <c r="R164" s="472"/>
      <c r="S164" s="436"/>
    </row>
    <row r="165" spans="1:19" s="34" customFormat="1" ht="18" thickBot="1" x14ac:dyDescent="0.3">
      <c r="A165" s="501"/>
      <c r="B165" s="501"/>
      <c r="C165" s="461"/>
      <c r="D165" s="457"/>
      <c r="E165" s="486"/>
      <c r="F165" s="483"/>
      <c r="G165" s="445"/>
      <c r="H165" s="62"/>
      <c r="I165" s="259"/>
      <c r="J165" s="246" t="s">
        <v>176</v>
      </c>
      <c r="K165" s="247"/>
      <c r="L165" s="247"/>
      <c r="M165" s="247"/>
      <c r="N165" s="248">
        <v>0</v>
      </c>
      <c r="O165" s="247"/>
      <c r="P165" s="523">
        <v>6.3E-3</v>
      </c>
      <c r="Q165" s="519"/>
      <c r="R165" s="472"/>
      <c r="S165" s="436"/>
    </row>
    <row r="166" spans="1:19" s="34" customFormat="1" x14ac:dyDescent="0.25">
      <c r="A166" s="501"/>
      <c r="B166" s="501"/>
      <c r="C166" s="461"/>
      <c r="D166" s="457"/>
      <c r="E166" s="486"/>
      <c r="F166" s="483"/>
      <c r="G166" s="445"/>
      <c r="H166" s="183"/>
      <c r="I166" s="183"/>
      <c r="J166" s="246" t="s">
        <v>346</v>
      </c>
      <c r="K166" s="107"/>
      <c r="L166" s="107"/>
      <c r="M166" s="107"/>
      <c r="N166" s="257">
        <v>6.3E-3</v>
      </c>
      <c r="O166" s="107"/>
      <c r="P166" s="523"/>
      <c r="Q166" s="520"/>
      <c r="R166" s="472"/>
      <c r="S166" s="436"/>
    </row>
    <row r="167" spans="1:19" s="34" customFormat="1" x14ac:dyDescent="0.25">
      <c r="A167" s="501"/>
      <c r="B167" s="501"/>
      <c r="C167" s="461"/>
      <c r="D167" s="457"/>
      <c r="E167" s="486"/>
      <c r="F167" s="483"/>
      <c r="G167" s="445"/>
      <c r="H167" s="287"/>
      <c r="I167" s="287"/>
      <c r="J167" s="246" t="s">
        <v>407</v>
      </c>
      <c r="K167" s="107"/>
      <c r="L167" s="107"/>
      <c r="M167" s="107"/>
      <c r="N167" s="257" t="s">
        <v>418</v>
      </c>
      <c r="O167" s="107"/>
      <c r="P167" s="523"/>
      <c r="Q167" s="520"/>
      <c r="R167" s="472"/>
      <c r="S167" s="436"/>
    </row>
    <row r="168" spans="1:19" s="34" customFormat="1" ht="18" thickBot="1" x14ac:dyDescent="0.3">
      <c r="A168" s="501"/>
      <c r="B168" s="501"/>
      <c r="C168" s="461"/>
      <c r="D168" s="457"/>
      <c r="E168" s="486"/>
      <c r="F168" s="483"/>
      <c r="G168" s="446"/>
      <c r="H168" s="183"/>
      <c r="I168" s="183"/>
      <c r="J168" s="240" t="s">
        <v>347</v>
      </c>
      <c r="K168" s="107"/>
      <c r="L168" s="107"/>
      <c r="M168" s="107"/>
      <c r="N168" s="257">
        <v>0.34189999999999998</v>
      </c>
      <c r="O168" s="107"/>
      <c r="P168" s="276">
        <v>0.49209999999999998</v>
      </c>
      <c r="Q168" s="520"/>
      <c r="R168" s="494"/>
      <c r="S168" s="437"/>
    </row>
    <row r="169" spans="1:19" s="34" customFormat="1" ht="23.25" customHeight="1" x14ac:dyDescent="0.25">
      <c r="A169" s="501"/>
      <c r="B169" s="501"/>
      <c r="C169" s="461"/>
      <c r="D169" s="457"/>
      <c r="E169" s="486"/>
      <c r="F169" s="483"/>
      <c r="G169" s="514" t="s">
        <v>311</v>
      </c>
      <c r="H169" s="60" t="s">
        <v>124</v>
      </c>
      <c r="I169" s="60" t="s">
        <v>125</v>
      </c>
      <c r="J169" s="60" t="s">
        <v>92</v>
      </c>
      <c r="K169" s="127">
        <v>1.2E-2</v>
      </c>
      <c r="L169" s="127">
        <v>1.4999999999999999E-2</v>
      </c>
      <c r="M169" s="127">
        <v>1.6E-2</v>
      </c>
      <c r="N169" s="127">
        <v>1.7999999999999999E-2</v>
      </c>
      <c r="O169" s="127">
        <v>0.02</v>
      </c>
      <c r="P169" s="128">
        <v>0.02</v>
      </c>
      <c r="Q169" s="510"/>
      <c r="R169" s="500" t="s">
        <v>183</v>
      </c>
      <c r="S169" s="503" t="s">
        <v>419</v>
      </c>
    </row>
    <row r="170" spans="1:19" s="34" customFormat="1" x14ac:dyDescent="0.25">
      <c r="A170" s="501"/>
      <c r="B170" s="501"/>
      <c r="C170" s="461"/>
      <c r="D170" s="457"/>
      <c r="E170" s="486"/>
      <c r="F170" s="483"/>
      <c r="G170" s="515"/>
      <c r="H170" s="52"/>
      <c r="I170" s="52"/>
      <c r="J170" s="55" t="s">
        <v>174</v>
      </c>
      <c r="K170" s="68"/>
      <c r="L170" s="69">
        <v>2.4E-2</v>
      </c>
      <c r="M170" s="68"/>
      <c r="N170" s="68"/>
      <c r="O170" s="68"/>
      <c r="P170" s="70">
        <v>2.4E-2</v>
      </c>
      <c r="Q170" s="510"/>
      <c r="R170" s="501"/>
      <c r="S170" s="504"/>
    </row>
    <row r="171" spans="1:19" s="34" customFormat="1" x14ac:dyDescent="0.25">
      <c r="A171" s="501"/>
      <c r="B171" s="501"/>
      <c r="C171" s="461"/>
      <c r="D171" s="457"/>
      <c r="E171" s="486"/>
      <c r="F171" s="483"/>
      <c r="G171" s="515"/>
      <c r="H171" s="52"/>
      <c r="I171" s="52"/>
      <c r="J171" s="55" t="s">
        <v>177</v>
      </c>
      <c r="K171" s="68"/>
      <c r="L171" s="69">
        <f>L170/L169</f>
        <v>1.6</v>
      </c>
      <c r="M171" s="68"/>
      <c r="N171" s="68"/>
      <c r="O171" s="68"/>
      <c r="P171" s="70"/>
      <c r="Q171" s="510"/>
      <c r="R171" s="501"/>
      <c r="S171" s="504"/>
    </row>
    <row r="172" spans="1:19" s="34" customFormat="1" x14ac:dyDescent="0.25">
      <c r="A172" s="501"/>
      <c r="B172" s="501"/>
      <c r="C172" s="461"/>
      <c r="D172" s="457"/>
      <c r="E172" s="486"/>
      <c r="F172" s="483"/>
      <c r="G172" s="515"/>
      <c r="H172" s="52"/>
      <c r="I172" s="52"/>
      <c r="J172" s="56" t="s">
        <v>175</v>
      </c>
      <c r="K172" s="68"/>
      <c r="L172" s="68"/>
      <c r="M172" s="71">
        <v>2.4E-2</v>
      </c>
      <c r="N172" s="68"/>
      <c r="O172" s="68"/>
      <c r="P172" s="72">
        <v>2.4E-2</v>
      </c>
      <c r="Q172" s="510"/>
      <c r="R172" s="501"/>
      <c r="S172" s="504"/>
    </row>
    <row r="173" spans="1:19" s="34" customFormat="1" x14ac:dyDescent="0.25">
      <c r="A173" s="501"/>
      <c r="B173" s="501"/>
      <c r="C173" s="461"/>
      <c r="D173" s="457"/>
      <c r="E173" s="486"/>
      <c r="F173" s="483"/>
      <c r="G173" s="515"/>
      <c r="H173" s="52"/>
      <c r="I173" s="52"/>
      <c r="J173" s="245" t="s">
        <v>178</v>
      </c>
      <c r="K173" s="249"/>
      <c r="L173" s="249"/>
      <c r="M173" s="105">
        <f>M172/M169</f>
        <v>1.5</v>
      </c>
      <c r="N173" s="249"/>
      <c r="O173" s="249"/>
      <c r="P173" s="106"/>
      <c r="Q173" s="510"/>
      <c r="R173" s="501"/>
      <c r="S173" s="504"/>
    </row>
    <row r="174" spans="1:19" s="34" customFormat="1" ht="18" thickBot="1" x14ac:dyDescent="0.3">
      <c r="A174" s="501"/>
      <c r="B174" s="501"/>
      <c r="C174" s="461"/>
      <c r="D174" s="457"/>
      <c r="E174" s="486"/>
      <c r="F174" s="483"/>
      <c r="G174" s="515"/>
      <c r="H174" s="61"/>
      <c r="I174" s="263"/>
      <c r="J174" s="246" t="s">
        <v>176</v>
      </c>
      <c r="K174" s="247"/>
      <c r="L174" s="247"/>
      <c r="M174" s="247"/>
      <c r="N174" s="248">
        <v>0</v>
      </c>
      <c r="O174" s="247"/>
      <c r="P174" s="524">
        <v>2.4E-2</v>
      </c>
      <c r="Q174" s="510"/>
      <c r="R174" s="501"/>
      <c r="S174" s="504"/>
    </row>
    <row r="175" spans="1:19" s="34" customFormat="1" x14ac:dyDescent="0.25">
      <c r="A175" s="501"/>
      <c r="B175" s="501"/>
      <c r="C175" s="461"/>
      <c r="D175" s="457"/>
      <c r="E175" s="486"/>
      <c r="F175" s="483"/>
      <c r="G175" s="515"/>
      <c r="H175" s="183"/>
      <c r="I175" s="183"/>
      <c r="J175" s="246" t="s">
        <v>346</v>
      </c>
      <c r="K175" s="107"/>
      <c r="L175" s="107"/>
      <c r="M175" s="107"/>
      <c r="N175" s="242">
        <v>0</v>
      </c>
      <c r="O175" s="107"/>
      <c r="P175" s="524"/>
      <c r="Q175" s="510"/>
      <c r="R175" s="501"/>
      <c r="S175" s="504"/>
    </row>
    <row r="176" spans="1:19" s="34" customFormat="1" x14ac:dyDescent="0.25">
      <c r="A176" s="501"/>
      <c r="B176" s="501"/>
      <c r="C176" s="461"/>
      <c r="D176" s="457"/>
      <c r="E176" s="486"/>
      <c r="F176" s="483"/>
      <c r="G176" s="515"/>
      <c r="H176" s="287"/>
      <c r="I176" s="287"/>
      <c r="J176" s="246" t="s">
        <v>407</v>
      </c>
      <c r="K176" s="107"/>
      <c r="L176" s="107"/>
      <c r="M176" s="107"/>
      <c r="N176" s="257">
        <v>2.4E-2</v>
      </c>
      <c r="O176" s="107"/>
      <c r="P176" s="524"/>
      <c r="Q176" s="510"/>
      <c r="R176" s="501"/>
      <c r="S176" s="504"/>
    </row>
    <row r="177" spans="1:19" s="34" customFormat="1" ht="18" thickBot="1" x14ac:dyDescent="0.3">
      <c r="A177" s="501"/>
      <c r="B177" s="501"/>
      <c r="C177" s="461"/>
      <c r="D177" s="457"/>
      <c r="E177" s="486"/>
      <c r="F177" s="483"/>
      <c r="G177" s="516"/>
      <c r="H177" s="183"/>
      <c r="I177" s="183"/>
      <c r="J177" s="240" t="s">
        <v>347</v>
      </c>
      <c r="K177" s="107"/>
      <c r="L177" s="107"/>
      <c r="M177" s="107"/>
      <c r="N177" s="242">
        <v>1</v>
      </c>
      <c r="O177" s="107"/>
      <c r="P177" s="243" t="s">
        <v>349</v>
      </c>
      <c r="Q177" s="510"/>
      <c r="R177" s="502"/>
      <c r="S177" s="505"/>
    </row>
    <row r="178" spans="1:19" s="34" customFormat="1" ht="23.25" customHeight="1" thickBot="1" x14ac:dyDescent="0.3">
      <c r="A178" s="501"/>
      <c r="B178" s="501"/>
      <c r="C178" s="517"/>
      <c r="D178" s="518"/>
      <c r="E178" s="486"/>
      <c r="F178" s="483"/>
      <c r="G178" s="444" t="s">
        <v>312</v>
      </c>
      <c r="H178" s="60" t="s">
        <v>124</v>
      </c>
      <c r="I178" s="60" t="s">
        <v>125</v>
      </c>
      <c r="J178" s="60" t="s">
        <v>337</v>
      </c>
      <c r="K178" s="129">
        <v>1.6999999999999999E-3</v>
      </c>
      <c r="L178" s="129">
        <v>2.5000000000000001E-3</v>
      </c>
      <c r="M178" s="129">
        <v>2.8E-3</v>
      </c>
      <c r="N178" s="129">
        <v>3.2000000000000002E-3</v>
      </c>
      <c r="O178" s="129">
        <v>3.5000000000000001E-3</v>
      </c>
      <c r="P178" s="130">
        <v>3.5000000000000001E-3</v>
      </c>
      <c r="Q178" s="510"/>
      <c r="R178" s="500" t="s">
        <v>183</v>
      </c>
      <c r="S178" s="525" t="s">
        <v>421</v>
      </c>
    </row>
    <row r="179" spans="1:19" s="34" customFormat="1" ht="18" thickBot="1" x14ac:dyDescent="0.3">
      <c r="A179" s="501"/>
      <c r="B179" s="501"/>
      <c r="C179" s="123"/>
      <c r="D179" s="149"/>
      <c r="E179" s="486"/>
      <c r="F179" s="483"/>
      <c r="G179" s="445"/>
      <c r="H179" s="53"/>
      <c r="I179" s="53"/>
      <c r="J179" s="55" t="s">
        <v>174</v>
      </c>
      <c r="K179" s="68"/>
      <c r="L179" s="146">
        <v>1.6000000000000001E-3</v>
      </c>
      <c r="M179" s="68"/>
      <c r="N179" s="68"/>
      <c r="O179" s="68"/>
      <c r="P179" s="147">
        <v>1.6000000000000001E-3</v>
      </c>
      <c r="Q179" s="140"/>
      <c r="R179" s="501"/>
      <c r="S179" s="526"/>
    </row>
    <row r="180" spans="1:19" s="34" customFormat="1" ht="18" thickBot="1" x14ac:dyDescent="0.3">
      <c r="A180" s="501"/>
      <c r="B180" s="501"/>
      <c r="C180" s="123"/>
      <c r="D180" s="149"/>
      <c r="E180" s="486"/>
      <c r="F180" s="483"/>
      <c r="G180" s="445"/>
      <c r="H180" s="53"/>
      <c r="I180" s="53"/>
      <c r="J180" s="55" t="s">
        <v>177</v>
      </c>
      <c r="K180" s="68"/>
      <c r="L180" s="69">
        <f>L179/L178</f>
        <v>0.64</v>
      </c>
      <c r="M180" s="68"/>
      <c r="N180" s="68"/>
      <c r="O180" s="68"/>
      <c r="P180" s="70">
        <f>P179/P178</f>
        <v>0.45714285714285713</v>
      </c>
      <c r="Q180" s="140"/>
      <c r="R180" s="501"/>
      <c r="S180" s="526"/>
    </row>
    <row r="181" spans="1:19" s="34" customFormat="1" ht="18" thickBot="1" x14ac:dyDescent="0.3">
      <c r="A181" s="501"/>
      <c r="B181" s="501"/>
      <c r="C181" s="123"/>
      <c r="D181" s="149"/>
      <c r="E181" s="486"/>
      <c r="F181" s="483"/>
      <c r="G181" s="445"/>
      <c r="H181" s="53"/>
      <c r="I181" s="53"/>
      <c r="J181" s="56" t="s">
        <v>175</v>
      </c>
      <c r="K181" s="68"/>
      <c r="L181" s="68"/>
      <c r="M181" s="237">
        <v>1.8E-3</v>
      </c>
      <c r="N181" s="68"/>
      <c r="O181" s="68"/>
      <c r="P181" s="239">
        <v>1.8E-3</v>
      </c>
      <c r="Q181" s="140"/>
      <c r="R181" s="501"/>
      <c r="S181" s="526"/>
    </row>
    <row r="182" spans="1:19" s="34" customFormat="1" ht="18" thickBot="1" x14ac:dyDescent="0.3">
      <c r="A182" s="501"/>
      <c r="B182" s="501"/>
      <c r="C182" s="123"/>
      <c r="D182" s="149"/>
      <c r="E182" s="486"/>
      <c r="F182" s="483"/>
      <c r="G182" s="445"/>
      <c r="H182" s="53"/>
      <c r="I182" s="53"/>
      <c r="J182" s="245" t="s">
        <v>178</v>
      </c>
      <c r="K182" s="249"/>
      <c r="L182" s="249"/>
      <c r="M182" s="105">
        <f>M181/M178</f>
        <v>0.64285714285714279</v>
      </c>
      <c r="N182" s="249"/>
      <c r="O182" s="249"/>
      <c r="P182" s="106" t="s">
        <v>350</v>
      </c>
      <c r="Q182" s="140"/>
      <c r="R182" s="501"/>
      <c r="S182" s="526"/>
    </row>
    <row r="183" spans="1:19" s="34" customFormat="1" ht="18" thickBot="1" x14ac:dyDescent="0.3">
      <c r="A183" s="501"/>
      <c r="B183" s="501"/>
      <c r="C183" s="124"/>
      <c r="D183" s="150"/>
      <c r="E183" s="486"/>
      <c r="F183" s="483"/>
      <c r="G183" s="445"/>
      <c r="H183" s="61"/>
      <c r="I183" s="263"/>
      <c r="J183" s="246" t="s">
        <v>176</v>
      </c>
      <c r="K183" s="247"/>
      <c r="L183" s="247"/>
      <c r="M183" s="247"/>
      <c r="N183" s="248">
        <v>0</v>
      </c>
      <c r="O183" s="247"/>
      <c r="P183" s="524">
        <v>0</v>
      </c>
      <c r="Q183" s="141"/>
      <c r="R183" s="501"/>
      <c r="S183" s="526"/>
    </row>
    <row r="184" spans="1:19" s="34" customFormat="1" ht="18" thickBot="1" x14ac:dyDescent="0.3">
      <c r="A184" s="501"/>
      <c r="B184" s="501"/>
      <c r="C184" s="185"/>
      <c r="D184" s="186"/>
      <c r="E184" s="486"/>
      <c r="F184" s="483"/>
      <c r="G184" s="445"/>
      <c r="H184" s="183"/>
      <c r="I184" s="183"/>
      <c r="J184" s="246" t="s">
        <v>346</v>
      </c>
      <c r="K184" s="107"/>
      <c r="L184" s="107"/>
      <c r="M184" s="107"/>
      <c r="N184" s="242">
        <v>0</v>
      </c>
      <c r="O184" s="107"/>
      <c r="P184" s="524"/>
      <c r="Q184" s="187"/>
      <c r="R184" s="501"/>
      <c r="S184" s="526"/>
    </row>
    <row r="185" spans="1:19" s="34" customFormat="1" ht="18" thickBot="1" x14ac:dyDescent="0.3">
      <c r="A185" s="501"/>
      <c r="B185" s="501"/>
      <c r="C185" s="280"/>
      <c r="D185" s="281"/>
      <c r="E185" s="486"/>
      <c r="F185" s="483"/>
      <c r="G185" s="445"/>
      <c r="H185" s="287"/>
      <c r="I185" s="287"/>
      <c r="J185" s="246" t="s">
        <v>407</v>
      </c>
      <c r="K185" s="107"/>
      <c r="L185" s="107"/>
      <c r="M185" s="107"/>
      <c r="N185" s="257">
        <v>0</v>
      </c>
      <c r="O185" s="107"/>
      <c r="P185" s="524"/>
      <c r="Q185" s="286"/>
      <c r="R185" s="501"/>
      <c r="S185" s="526"/>
    </row>
    <row r="186" spans="1:19" s="34" customFormat="1" ht="18" thickBot="1" x14ac:dyDescent="0.3">
      <c r="A186" s="501"/>
      <c r="B186" s="501"/>
      <c r="C186" s="185"/>
      <c r="D186" s="186"/>
      <c r="E186" s="486"/>
      <c r="F186" s="483"/>
      <c r="G186" s="446"/>
      <c r="H186" s="183"/>
      <c r="I186" s="183"/>
      <c r="J186" s="240" t="s">
        <v>347</v>
      </c>
      <c r="K186" s="107"/>
      <c r="L186" s="107"/>
      <c r="M186" s="107"/>
      <c r="N186" s="242">
        <v>0</v>
      </c>
      <c r="O186" s="107"/>
      <c r="P186" s="243">
        <v>0</v>
      </c>
      <c r="Q186" s="187"/>
      <c r="R186" s="502"/>
      <c r="S186" s="526"/>
    </row>
    <row r="187" spans="1:19" s="34" customFormat="1" ht="23.25" customHeight="1" x14ac:dyDescent="0.25">
      <c r="A187" s="501"/>
      <c r="B187" s="501"/>
      <c r="C187" s="460" t="s">
        <v>126</v>
      </c>
      <c r="D187" s="456" t="s">
        <v>127</v>
      </c>
      <c r="E187" s="486"/>
      <c r="F187" s="483"/>
      <c r="G187" s="444" t="s">
        <v>313</v>
      </c>
      <c r="H187" s="60" t="s">
        <v>124</v>
      </c>
      <c r="I187" s="60" t="s">
        <v>125</v>
      </c>
      <c r="J187" s="60" t="s">
        <v>338</v>
      </c>
      <c r="K187" s="88">
        <v>25</v>
      </c>
      <c r="L187" s="88">
        <v>11</v>
      </c>
      <c r="M187" s="88">
        <v>14</v>
      </c>
      <c r="N187" s="320">
        <v>21</v>
      </c>
      <c r="O187" s="88">
        <v>18</v>
      </c>
      <c r="P187" s="77">
        <v>64</v>
      </c>
      <c r="Q187" s="521" t="s">
        <v>123</v>
      </c>
      <c r="R187" s="500" t="s">
        <v>158</v>
      </c>
      <c r="S187" s="491" t="s">
        <v>422</v>
      </c>
    </row>
    <row r="188" spans="1:19" s="34" customFormat="1" x14ac:dyDescent="0.25">
      <c r="A188" s="501"/>
      <c r="B188" s="501"/>
      <c r="C188" s="461"/>
      <c r="D188" s="457"/>
      <c r="E188" s="486"/>
      <c r="F188" s="483"/>
      <c r="G188" s="445"/>
      <c r="H188" s="53"/>
      <c r="I188" s="53"/>
      <c r="J188" s="55" t="s">
        <v>174</v>
      </c>
      <c r="K188" s="68"/>
      <c r="L188" s="133">
        <v>18</v>
      </c>
      <c r="M188" s="68"/>
      <c r="N188" s="68"/>
      <c r="O188" s="68"/>
      <c r="P188" s="135">
        <v>18</v>
      </c>
      <c r="Q188" s="522"/>
      <c r="R188" s="501"/>
      <c r="S188" s="492"/>
    </row>
    <row r="189" spans="1:19" s="34" customFormat="1" ht="24.75" customHeight="1" x14ac:dyDescent="0.25">
      <c r="A189" s="501"/>
      <c r="B189" s="501"/>
      <c r="C189" s="461"/>
      <c r="D189" s="457"/>
      <c r="E189" s="486"/>
      <c r="F189" s="483"/>
      <c r="G189" s="445"/>
      <c r="H189" s="53"/>
      <c r="I189" s="53"/>
      <c r="J189" s="55" t="s">
        <v>177</v>
      </c>
      <c r="K189" s="68"/>
      <c r="L189" s="69">
        <f>L188/L187</f>
        <v>1.6363636363636365</v>
      </c>
      <c r="M189" s="68"/>
      <c r="N189" s="68"/>
      <c r="O189" s="68"/>
      <c r="P189" s="70">
        <f>P188/P187</f>
        <v>0.28125</v>
      </c>
      <c r="Q189" s="522"/>
      <c r="R189" s="501"/>
      <c r="S189" s="492"/>
    </row>
    <row r="190" spans="1:19" s="34" customFormat="1" ht="26.25" customHeight="1" x14ac:dyDescent="0.25">
      <c r="A190" s="501"/>
      <c r="B190" s="501"/>
      <c r="C190" s="461"/>
      <c r="D190" s="457"/>
      <c r="E190" s="486"/>
      <c r="F190" s="483"/>
      <c r="G190" s="445"/>
      <c r="H190" s="53"/>
      <c r="I190" s="53"/>
      <c r="J190" s="56" t="s">
        <v>175</v>
      </c>
      <c r="K190" s="68"/>
      <c r="L190" s="68"/>
      <c r="M190" s="139">
        <v>15</v>
      </c>
      <c r="N190" s="68"/>
      <c r="O190" s="68"/>
      <c r="P190" s="138">
        <v>33</v>
      </c>
      <c r="Q190" s="522"/>
      <c r="R190" s="501"/>
      <c r="S190" s="492"/>
    </row>
    <row r="191" spans="1:19" s="34" customFormat="1" ht="24.75" customHeight="1" x14ac:dyDescent="0.25">
      <c r="A191" s="501"/>
      <c r="B191" s="501"/>
      <c r="C191" s="461"/>
      <c r="D191" s="457"/>
      <c r="E191" s="486"/>
      <c r="F191" s="483"/>
      <c r="G191" s="445"/>
      <c r="H191" s="53"/>
      <c r="I191" s="53"/>
      <c r="J191" s="245" t="s">
        <v>178</v>
      </c>
      <c r="K191" s="249"/>
      <c r="L191" s="249"/>
      <c r="M191" s="105">
        <f>M190/M187</f>
        <v>1.0714285714285714</v>
      </c>
      <c r="N191" s="249"/>
      <c r="O191" s="249"/>
      <c r="P191" s="238">
        <f>P190/P187</f>
        <v>0.515625</v>
      </c>
      <c r="Q191" s="522"/>
      <c r="R191" s="501"/>
      <c r="S191" s="492"/>
    </row>
    <row r="192" spans="1:19" s="34" customFormat="1" ht="27" customHeight="1" thickBot="1" x14ac:dyDescent="0.3">
      <c r="A192" s="501"/>
      <c r="B192" s="501"/>
      <c r="C192" s="461"/>
      <c r="D192" s="457"/>
      <c r="E192" s="486"/>
      <c r="F192" s="483"/>
      <c r="G192" s="445"/>
      <c r="H192" s="61"/>
      <c r="I192" s="263"/>
      <c r="J192" s="246" t="s">
        <v>176</v>
      </c>
      <c r="K192" s="247"/>
      <c r="L192" s="247"/>
      <c r="M192" s="247"/>
      <c r="N192" s="269">
        <v>0</v>
      </c>
      <c r="O192" s="247"/>
      <c r="P192" s="527">
        <v>10</v>
      </c>
      <c r="Q192" s="522"/>
      <c r="R192" s="501"/>
      <c r="S192" s="492"/>
    </row>
    <row r="193" spans="1:19" s="34" customFormat="1" ht="27" customHeight="1" x14ac:dyDescent="0.25">
      <c r="A193" s="501"/>
      <c r="B193" s="501"/>
      <c r="C193" s="461"/>
      <c r="D193" s="457"/>
      <c r="E193" s="486"/>
      <c r="F193" s="483"/>
      <c r="G193" s="445"/>
      <c r="H193" s="183"/>
      <c r="I193" s="183"/>
      <c r="J193" s="246" t="s">
        <v>346</v>
      </c>
      <c r="K193" s="107"/>
      <c r="L193" s="247"/>
      <c r="M193" s="107"/>
      <c r="N193" s="316">
        <v>0</v>
      </c>
      <c r="O193" s="107"/>
      <c r="P193" s="527"/>
      <c r="Q193" s="522"/>
      <c r="R193" s="501"/>
      <c r="S193" s="492"/>
    </row>
    <row r="194" spans="1:19" s="34" customFormat="1" ht="27" customHeight="1" x14ac:dyDescent="0.25">
      <c r="A194" s="501"/>
      <c r="B194" s="501"/>
      <c r="C194" s="461"/>
      <c r="D194" s="457"/>
      <c r="E194" s="486"/>
      <c r="F194" s="483"/>
      <c r="G194" s="445"/>
      <c r="H194" s="287"/>
      <c r="I194" s="287"/>
      <c r="J194" s="246" t="s">
        <v>407</v>
      </c>
      <c r="K194" s="107"/>
      <c r="L194" s="247"/>
      <c r="M194" s="107"/>
      <c r="N194" s="316">
        <v>10</v>
      </c>
      <c r="O194" s="107"/>
      <c r="P194" s="527"/>
      <c r="Q194" s="522"/>
      <c r="R194" s="501"/>
      <c r="S194" s="492"/>
    </row>
    <row r="195" spans="1:19" s="34" customFormat="1" ht="27" customHeight="1" thickBot="1" x14ac:dyDescent="0.3">
      <c r="A195" s="501"/>
      <c r="B195" s="501"/>
      <c r="C195" s="461"/>
      <c r="D195" s="457"/>
      <c r="E195" s="486"/>
      <c r="F195" s="483"/>
      <c r="G195" s="446"/>
      <c r="H195" s="183"/>
      <c r="I195" s="183"/>
      <c r="J195" s="240" t="s">
        <v>347</v>
      </c>
      <c r="K195" s="107"/>
      <c r="L195" s="247"/>
      <c r="M195" s="107"/>
      <c r="N195" s="257">
        <v>0.47620000000000001</v>
      </c>
      <c r="O195" s="107"/>
      <c r="P195" s="255">
        <v>0.67190000000000005</v>
      </c>
      <c r="Q195" s="522"/>
      <c r="R195" s="502"/>
      <c r="S195" s="493"/>
    </row>
    <row r="196" spans="1:19" s="34" customFormat="1" ht="30" customHeight="1" x14ac:dyDescent="0.25">
      <c r="A196" s="501"/>
      <c r="B196" s="501"/>
      <c r="C196" s="461"/>
      <c r="D196" s="457"/>
      <c r="E196" s="486"/>
      <c r="F196" s="483"/>
      <c r="G196" s="444" t="s">
        <v>165</v>
      </c>
      <c r="H196" s="60" t="s">
        <v>128</v>
      </c>
      <c r="I196" s="60" t="s">
        <v>129</v>
      </c>
      <c r="J196" s="60" t="s">
        <v>88</v>
      </c>
      <c r="K196" s="76">
        <v>4000</v>
      </c>
      <c r="L196" s="93">
        <v>600</v>
      </c>
      <c r="M196" s="89">
        <v>1500</v>
      </c>
      <c r="N196" s="94">
        <v>1500</v>
      </c>
      <c r="O196" s="94">
        <v>600</v>
      </c>
      <c r="P196" s="268">
        <v>4200</v>
      </c>
      <c r="Q196" s="522"/>
      <c r="R196" s="500" t="s">
        <v>158</v>
      </c>
      <c r="S196" s="435" t="s">
        <v>173</v>
      </c>
    </row>
    <row r="197" spans="1:19" s="34" customFormat="1" x14ac:dyDescent="0.25">
      <c r="A197" s="501"/>
      <c r="B197" s="501"/>
      <c r="C197" s="461"/>
      <c r="D197" s="457"/>
      <c r="E197" s="486"/>
      <c r="F197" s="483"/>
      <c r="G197" s="445"/>
      <c r="H197" s="52"/>
      <c r="I197" s="52"/>
      <c r="J197" s="55" t="s">
        <v>174</v>
      </c>
      <c r="K197" s="68"/>
      <c r="L197" s="133">
        <v>600</v>
      </c>
      <c r="M197" s="68"/>
      <c r="N197" s="68"/>
      <c r="O197" s="68"/>
      <c r="P197" s="135">
        <v>600</v>
      </c>
      <c r="Q197" s="522"/>
      <c r="R197" s="501"/>
      <c r="S197" s="436"/>
    </row>
    <row r="198" spans="1:19" s="34" customFormat="1" x14ac:dyDescent="0.25">
      <c r="A198" s="501"/>
      <c r="B198" s="501"/>
      <c r="C198" s="461"/>
      <c r="D198" s="457"/>
      <c r="E198" s="486"/>
      <c r="F198" s="483"/>
      <c r="G198" s="445"/>
      <c r="H198" s="52"/>
      <c r="I198" s="52"/>
      <c r="J198" s="55" t="s">
        <v>177</v>
      </c>
      <c r="K198" s="68"/>
      <c r="L198" s="69">
        <v>1</v>
      </c>
      <c r="M198" s="68"/>
      <c r="N198" s="68"/>
      <c r="O198" s="68"/>
      <c r="P198" s="147">
        <f>P197/P196</f>
        <v>0.14285714285714285</v>
      </c>
      <c r="Q198" s="522"/>
      <c r="R198" s="501"/>
      <c r="S198" s="436"/>
    </row>
    <row r="199" spans="1:19" s="34" customFormat="1" x14ac:dyDescent="0.25">
      <c r="A199" s="501"/>
      <c r="B199" s="501"/>
      <c r="C199" s="461"/>
      <c r="D199" s="457"/>
      <c r="E199" s="486"/>
      <c r="F199" s="483"/>
      <c r="G199" s="445"/>
      <c r="H199" s="52"/>
      <c r="I199" s="52"/>
      <c r="J199" s="56" t="s">
        <v>175</v>
      </c>
      <c r="K199" s="68"/>
      <c r="L199" s="68"/>
      <c r="M199" s="139">
        <v>1100</v>
      </c>
      <c r="N199" s="68"/>
      <c r="O199" s="68"/>
      <c r="P199" s="138">
        <v>1700</v>
      </c>
      <c r="Q199" s="522"/>
      <c r="R199" s="501"/>
      <c r="S199" s="436"/>
    </row>
    <row r="200" spans="1:19" s="34" customFormat="1" ht="27" customHeight="1" x14ac:dyDescent="0.25">
      <c r="A200" s="501"/>
      <c r="B200" s="501"/>
      <c r="C200" s="461"/>
      <c r="D200" s="457"/>
      <c r="E200" s="486"/>
      <c r="F200" s="483"/>
      <c r="G200" s="445"/>
      <c r="H200" s="52"/>
      <c r="I200" s="52"/>
      <c r="J200" s="245" t="s">
        <v>178</v>
      </c>
      <c r="K200" s="249"/>
      <c r="L200" s="249"/>
      <c r="M200" s="105">
        <f>M199/M196</f>
        <v>0.73333333333333328</v>
      </c>
      <c r="N200" s="249"/>
      <c r="O200" s="249"/>
      <c r="P200" s="238">
        <f>P199/P196</f>
        <v>0.40476190476190477</v>
      </c>
      <c r="Q200" s="522"/>
      <c r="R200" s="501"/>
      <c r="S200" s="436"/>
    </row>
    <row r="201" spans="1:19" s="34" customFormat="1" ht="27.75" customHeight="1" thickBot="1" x14ac:dyDescent="0.3">
      <c r="A201" s="501"/>
      <c r="B201" s="501"/>
      <c r="C201" s="461"/>
      <c r="D201" s="457"/>
      <c r="E201" s="486"/>
      <c r="F201" s="483"/>
      <c r="G201" s="445"/>
      <c r="H201" s="61"/>
      <c r="I201" s="263"/>
      <c r="J201" s="246" t="s">
        <v>176</v>
      </c>
      <c r="K201" s="247"/>
      <c r="L201" s="247"/>
      <c r="M201" s="247"/>
      <c r="N201" s="269">
        <v>0</v>
      </c>
      <c r="O201" s="247"/>
      <c r="P201" s="527">
        <v>1365</v>
      </c>
      <c r="Q201" s="522"/>
      <c r="R201" s="501"/>
      <c r="S201" s="436"/>
    </row>
    <row r="202" spans="1:19" s="34" customFormat="1" ht="27.75" customHeight="1" x14ac:dyDescent="0.25">
      <c r="A202" s="501"/>
      <c r="B202" s="501"/>
      <c r="C202" s="461"/>
      <c r="D202" s="457"/>
      <c r="E202" s="486"/>
      <c r="F202" s="483"/>
      <c r="G202" s="445"/>
      <c r="H202" s="183"/>
      <c r="I202" s="183"/>
      <c r="J202" s="246" t="s">
        <v>346</v>
      </c>
      <c r="K202" s="107"/>
      <c r="L202" s="107"/>
      <c r="M202" s="107"/>
      <c r="N202" s="316">
        <v>0</v>
      </c>
      <c r="O202" s="107"/>
      <c r="P202" s="527"/>
      <c r="Q202" s="522"/>
      <c r="R202" s="501"/>
      <c r="S202" s="436"/>
    </row>
    <row r="203" spans="1:19" s="34" customFormat="1" ht="27.75" customHeight="1" x14ac:dyDescent="0.25">
      <c r="A203" s="501"/>
      <c r="B203" s="501"/>
      <c r="C203" s="461"/>
      <c r="D203" s="457"/>
      <c r="E203" s="486"/>
      <c r="F203" s="483"/>
      <c r="G203" s="445"/>
      <c r="H203" s="287"/>
      <c r="I203" s="287"/>
      <c r="J203" s="246" t="s">
        <v>407</v>
      </c>
      <c r="K203" s="107"/>
      <c r="L203" s="107"/>
      <c r="M203" s="107"/>
      <c r="N203" s="316">
        <v>1365</v>
      </c>
      <c r="O203" s="107"/>
      <c r="P203" s="527"/>
      <c r="Q203" s="522"/>
      <c r="R203" s="501"/>
      <c r="S203" s="436"/>
    </row>
    <row r="204" spans="1:19" s="34" customFormat="1" ht="27.75" customHeight="1" thickBot="1" x14ac:dyDescent="0.3">
      <c r="A204" s="501"/>
      <c r="B204" s="501"/>
      <c r="C204" s="461"/>
      <c r="D204" s="457"/>
      <c r="E204" s="486"/>
      <c r="F204" s="483"/>
      <c r="G204" s="446"/>
      <c r="H204" s="183"/>
      <c r="I204" s="183"/>
      <c r="J204" s="240" t="s">
        <v>347</v>
      </c>
      <c r="K204" s="107"/>
      <c r="L204" s="107"/>
      <c r="M204" s="107"/>
      <c r="N204" s="242">
        <v>0.91</v>
      </c>
      <c r="O204" s="107"/>
      <c r="P204" s="255">
        <v>0.7298</v>
      </c>
      <c r="Q204" s="522"/>
      <c r="R204" s="502"/>
      <c r="S204" s="437"/>
    </row>
    <row r="205" spans="1:19" s="34" customFormat="1" ht="26.25" customHeight="1" x14ac:dyDescent="0.25">
      <c r="A205" s="501"/>
      <c r="B205" s="501"/>
      <c r="C205" s="517"/>
      <c r="D205" s="518"/>
      <c r="E205" s="486"/>
      <c r="F205" s="483"/>
      <c r="G205" s="444" t="s">
        <v>166</v>
      </c>
      <c r="H205" s="60" t="s">
        <v>130</v>
      </c>
      <c r="I205" s="60" t="s">
        <v>131</v>
      </c>
      <c r="J205" s="60" t="s">
        <v>92</v>
      </c>
      <c r="K205" s="131">
        <v>1720</v>
      </c>
      <c r="L205" s="131">
        <v>500</v>
      </c>
      <c r="M205" s="131">
        <v>520</v>
      </c>
      <c r="N205" s="131">
        <v>530</v>
      </c>
      <c r="O205" s="131">
        <v>550</v>
      </c>
      <c r="P205" s="132">
        <v>2100</v>
      </c>
      <c r="Q205" s="520"/>
      <c r="R205" s="471" t="s">
        <v>158</v>
      </c>
      <c r="S205" s="435" t="s">
        <v>423</v>
      </c>
    </row>
    <row r="206" spans="1:19" s="34" customFormat="1" x14ac:dyDescent="0.25">
      <c r="A206" s="501"/>
      <c r="B206" s="501"/>
      <c r="C206" s="123"/>
      <c r="D206" s="144"/>
      <c r="E206" s="486"/>
      <c r="F206" s="483"/>
      <c r="G206" s="445"/>
      <c r="H206" s="49"/>
      <c r="I206" s="49"/>
      <c r="J206" s="55" t="s">
        <v>174</v>
      </c>
      <c r="K206" s="68"/>
      <c r="L206" s="133">
        <v>422</v>
      </c>
      <c r="M206" s="68"/>
      <c r="N206" s="68"/>
      <c r="O206" s="68"/>
      <c r="P206" s="135">
        <v>422</v>
      </c>
      <c r="Q206" s="142"/>
      <c r="R206" s="472"/>
      <c r="S206" s="436"/>
    </row>
    <row r="207" spans="1:19" s="34" customFormat="1" x14ac:dyDescent="0.25">
      <c r="A207" s="501"/>
      <c r="B207" s="501"/>
      <c r="C207" s="123"/>
      <c r="D207" s="144"/>
      <c r="E207" s="486"/>
      <c r="F207" s="483"/>
      <c r="G207" s="445"/>
      <c r="H207" s="49"/>
      <c r="I207" s="49"/>
      <c r="J207" s="55" t="s">
        <v>177</v>
      </c>
      <c r="K207" s="68"/>
      <c r="L207" s="69">
        <f>L206/L205</f>
        <v>0.84399999999999997</v>
      </c>
      <c r="M207" s="68"/>
      <c r="N207" s="68"/>
      <c r="O207" s="68"/>
      <c r="P207" s="70">
        <f>P206/P205</f>
        <v>0.20095238095238097</v>
      </c>
      <c r="Q207" s="142"/>
      <c r="R207" s="472"/>
      <c r="S207" s="436"/>
    </row>
    <row r="208" spans="1:19" s="34" customFormat="1" x14ac:dyDescent="0.25">
      <c r="A208" s="501"/>
      <c r="B208" s="501"/>
      <c r="C208" s="123"/>
      <c r="D208" s="144"/>
      <c r="E208" s="486"/>
      <c r="F208" s="483"/>
      <c r="G208" s="445"/>
      <c r="H208" s="49"/>
      <c r="I208" s="49"/>
      <c r="J208" s="56" t="s">
        <v>175</v>
      </c>
      <c r="K208" s="68"/>
      <c r="L208" s="68"/>
      <c r="M208" s="139">
        <v>369</v>
      </c>
      <c r="N208" s="68"/>
      <c r="O208" s="68"/>
      <c r="P208" s="138">
        <v>791</v>
      </c>
      <c r="Q208" s="142"/>
      <c r="R208" s="472"/>
      <c r="S208" s="436"/>
    </row>
    <row r="209" spans="1:19" s="34" customFormat="1" x14ac:dyDescent="0.25">
      <c r="A209" s="501"/>
      <c r="B209" s="501"/>
      <c r="C209" s="123"/>
      <c r="D209" s="144"/>
      <c r="E209" s="486"/>
      <c r="F209" s="483"/>
      <c r="G209" s="445"/>
      <c r="H209" s="49"/>
      <c r="I209" s="49"/>
      <c r="J209" s="245" t="s">
        <v>178</v>
      </c>
      <c r="K209" s="249"/>
      <c r="L209" s="249"/>
      <c r="M209" s="105">
        <f>M208/M205</f>
        <v>0.70961538461538465</v>
      </c>
      <c r="N209" s="249"/>
      <c r="O209" s="249"/>
      <c r="P209" s="106">
        <f>P208/P205</f>
        <v>0.37666666666666665</v>
      </c>
      <c r="Q209" s="142"/>
      <c r="R209" s="472"/>
      <c r="S209" s="436"/>
    </row>
    <row r="210" spans="1:19" s="34" customFormat="1" ht="18" thickBot="1" x14ac:dyDescent="0.3">
      <c r="A210" s="501"/>
      <c r="B210" s="501"/>
      <c r="C210" s="124"/>
      <c r="D210" s="145"/>
      <c r="E210" s="486"/>
      <c r="F210" s="483"/>
      <c r="G210" s="445"/>
      <c r="H210" s="61"/>
      <c r="I210" s="263"/>
      <c r="J210" s="246" t="s">
        <v>176</v>
      </c>
      <c r="K210" s="247"/>
      <c r="L210" s="247"/>
      <c r="M210" s="247"/>
      <c r="N210" s="269">
        <v>73</v>
      </c>
      <c r="O210" s="247"/>
      <c r="P210" s="464">
        <v>241</v>
      </c>
      <c r="Q210" s="143"/>
      <c r="R210" s="472"/>
      <c r="S210" s="436"/>
    </row>
    <row r="211" spans="1:19" s="34" customFormat="1" x14ac:dyDescent="0.25">
      <c r="A211" s="501"/>
      <c r="B211" s="501"/>
      <c r="C211" s="185"/>
      <c r="D211" s="186"/>
      <c r="E211" s="486"/>
      <c r="F211" s="483"/>
      <c r="G211" s="445"/>
      <c r="H211" s="183"/>
      <c r="I211" s="183"/>
      <c r="J211" s="246" t="s">
        <v>346</v>
      </c>
      <c r="K211" s="107"/>
      <c r="L211" s="107"/>
      <c r="M211" s="107"/>
      <c r="N211" s="251">
        <v>142</v>
      </c>
      <c r="O211" s="107"/>
      <c r="P211" s="464"/>
      <c r="Q211" s="187"/>
      <c r="R211" s="472"/>
      <c r="S211" s="436"/>
    </row>
    <row r="212" spans="1:19" s="34" customFormat="1" x14ac:dyDescent="0.25">
      <c r="A212" s="501"/>
      <c r="B212" s="501"/>
      <c r="C212" s="280"/>
      <c r="D212" s="281"/>
      <c r="E212" s="486"/>
      <c r="F212" s="483"/>
      <c r="G212" s="445"/>
      <c r="H212" s="287"/>
      <c r="I212" s="287"/>
      <c r="J212" s="246" t="s">
        <v>407</v>
      </c>
      <c r="K212" s="107"/>
      <c r="L212" s="107"/>
      <c r="M212" s="107"/>
      <c r="N212" s="251">
        <v>241</v>
      </c>
      <c r="O212" s="107"/>
      <c r="P212" s="464"/>
      <c r="Q212" s="286"/>
      <c r="R212" s="472"/>
      <c r="S212" s="436"/>
    </row>
    <row r="213" spans="1:19" s="34" customFormat="1" ht="27" customHeight="1" thickBot="1" x14ac:dyDescent="0.3">
      <c r="A213" s="502"/>
      <c r="B213" s="502"/>
      <c r="C213" s="185"/>
      <c r="D213" s="186"/>
      <c r="E213" s="487"/>
      <c r="F213" s="484"/>
      <c r="G213" s="446"/>
      <c r="H213" s="183"/>
      <c r="I213" s="183"/>
      <c r="J213" s="240" t="s">
        <v>347</v>
      </c>
      <c r="K213" s="107"/>
      <c r="L213" s="107"/>
      <c r="M213" s="107"/>
      <c r="N213" s="257">
        <v>0.45469999999999999</v>
      </c>
      <c r="O213" s="107"/>
      <c r="P213" s="255">
        <v>0.4914</v>
      </c>
      <c r="Q213" s="187"/>
      <c r="R213" s="494"/>
      <c r="S213" s="437"/>
    </row>
    <row r="214" spans="1:19" s="34" customFormat="1" ht="14.25" customHeight="1" x14ac:dyDescent="0.25">
      <c r="A214" s="380" t="s">
        <v>184</v>
      </c>
      <c r="B214" s="383" t="s">
        <v>168</v>
      </c>
      <c r="C214" s="392" t="s">
        <v>132</v>
      </c>
      <c r="D214" s="395" t="s">
        <v>133</v>
      </c>
      <c r="E214" s="386" t="s">
        <v>217</v>
      </c>
      <c r="F214" s="389" t="s">
        <v>210</v>
      </c>
      <c r="G214" s="377" t="s">
        <v>314</v>
      </c>
      <c r="H214" s="397" t="s">
        <v>134</v>
      </c>
      <c r="I214" s="397" t="s">
        <v>135</v>
      </c>
      <c r="J214" s="397" t="s">
        <v>136</v>
      </c>
      <c r="K214" s="373">
        <v>0</v>
      </c>
      <c r="L214" s="373">
        <v>0</v>
      </c>
      <c r="M214" s="373">
        <v>0.5</v>
      </c>
      <c r="N214" s="373">
        <v>0.75</v>
      </c>
      <c r="O214" s="373">
        <v>1</v>
      </c>
      <c r="P214" s="375">
        <v>1</v>
      </c>
      <c r="Q214" s="532" t="s">
        <v>137</v>
      </c>
      <c r="R214" s="380" t="s">
        <v>167</v>
      </c>
      <c r="S214" s="503" t="s">
        <v>420</v>
      </c>
    </row>
    <row r="215" spans="1:19" s="34" customFormat="1" ht="12.75" customHeight="1" x14ac:dyDescent="0.25">
      <c r="A215" s="381"/>
      <c r="B215" s="384"/>
      <c r="C215" s="393"/>
      <c r="D215" s="396"/>
      <c r="E215" s="387"/>
      <c r="F215" s="390"/>
      <c r="G215" s="378"/>
      <c r="H215" s="398"/>
      <c r="I215" s="398"/>
      <c r="J215" s="398"/>
      <c r="K215" s="374"/>
      <c r="L215" s="374"/>
      <c r="M215" s="374"/>
      <c r="N215" s="374"/>
      <c r="O215" s="374"/>
      <c r="P215" s="376"/>
      <c r="Q215" s="533"/>
      <c r="R215" s="381"/>
      <c r="S215" s="504"/>
    </row>
    <row r="216" spans="1:19" s="34" customFormat="1" ht="5.0999999999999996" customHeight="1" x14ac:dyDescent="0.25">
      <c r="A216" s="381"/>
      <c r="B216" s="384"/>
      <c r="C216" s="393"/>
      <c r="D216" s="396"/>
      <c r="E216" s="387"/>
      <c r="F216" s="390"/>
      <c r="G216" s="378"/>
      <c r="H216" s="398"/>
      <c r="I216" s="398"/>
      <c r="J216" s="398"/>
      <c r="K216" s="374"/>
      <c r="L216" s="374"/>
      <c r="M216" s="374"/>
      <c r="N216" s="374"/>
      <c r="O216" s="374"/>
      <c r="P216" s="376"/>
      <c r="Q216" s="533"/>
      <c r="R216" s="381"/>
      <c r="S216" s="504"/>
    </row>
    <row r="217" spans="1:19" s="34" customFormat="1" ht="0.95" hidden="1" customHeight="1" x14ac:dyDescent="0.25">
      <c r="A217" s="381"/>
      <c r="B217" s="384"/>
      <c r="C217" s="393"/>
      <c r="D217" s="396"/>
      <c r="E217" s="387"/>
      <c r="F217" s="390"/>
      <c r="G217" s="378"/>
      <c r="H217" s="398"/>
      <c r="I217" s="398"/>
      <c r="J217" s="398"/>
      <c r="K217" s="374"/>
      <c r="L217" s="374"/>
      <c r="M217" s="374"/>
      <c r="N217" s="374"/>
      <c r="O217" s="374"/>
      <c r="P217" s="376"/>
      <c r="Q217" s="533"/>
      <c r="R217" s="381"/>
      <c r="S217" s="504"/>
    </row>
    <row r="218" spans="1:19" s="34" customFormat="1" ht="0.95" customHeight="1" x14ac:dyDescent="0.25">
      <c r="A218" s="381"/>
      <c r="B218" s="384"/>
      <c r="C218" s="393"/>
      <c r="D218" s="396"/>
      <c r="E218" s="387"/>
      <c r="F218" s="390"/>
      <c r="G218" s="378"/>
      <c r="H218" s="398"/>
      <c r="I218" s="398"/>
      <c r="J218" s="398"/>
      <c r="K218" s="374"/>
      <c r="L218" s="374"/>
      <c r="M218" s="374"/>
      <c r="N218" s="374"/>
      <c r="O218" s="374"/>
      <c r="P218" s="376"/>
      <c r="Q218" s="533"/>
      <c r="R218" s="381"/>
      <c r="S218" s="504"/>
    </row>
    <row r="219" spans="1:19" s="34" customFormat="1" ht="0.95" customHeight="1" x14ac:dyDescent="0.25">
      <c r="A219" s="381"/>
      <c r="B219" s="384"/>
      <c r="C219" s="393"/>
      <c r="D219" s="396"/>
      <c r="E219" s="387"/>
      <c r="F219" s="390"/>
      <c r="G219" s="378"/>
      <c r="H219" s="398"/>
      <c r="I219" s="398"/>
      <c r="J219" s="398"/>
      <c r="K219" s="374"/>
      <c r="L219" s="374"/>
      <c r="M219" s="374"/>
      <c r="N219" s="374"/>
      <c r="O219" s="374"/>
      <c r="P219" s="376"/>
      <c r="Q219" s="533"/>
      <c r="R219" s="381"/>
      <c r="S219" s="504"/>
    </row>
    <row r="220" spans="1:19" s="34" customFormat="1" ht="6" hidden="1" customHeight="1" x14ac:dyDescent="0.25">
      <c r="A220" s="381"/>
      <c r="B220" s="384"/>
      <c r="C220" s="393"/>
      <c r="D220" s="396"/>
      <c r="E220" s="387"/>
      <c r="F220" s="390"/>
      <c r="G220" s="378"/>
      <c r="H220" s="398"/>
      <c r="I220" s="398"/>
      <c r="J220" s="398"/>
      <c r="K220" s="374"/>
      <c r="L220" s="374"/>
      <c r="M220" s="374"/>
      <c r="N220" s="374"/>
      <c r="O220" s="374"/>
      <c r="P220" s="376"/>
      <c r="Q220" s="533"/>
      <c r="R220" s="381"/>
      <c r="S220" s="504"/>
    </row>
    <row r="221" spans="1:19" s="34" customFormat="1" ht="39.950000000000003" hidden="1" customHeight="1" x14ac:dyDescent="0.25">
      <c r="A221" s="381"/>
      <c r="B221" s="384"/>
      <c r="C221" s="394"/>
      <c r="D221" s="396"/>
      <c r="E221" s="387"/>
      <c r="F221" s="390"/>
      <c r="G221" s="378"/>
      <c r="H221" s="399"/>
      <c r="I221" s="399"/>
      <c r="J221" s="399"/>
      <c r="K221" s="374"/>
      <c r="L221" s="374"/>
      <c r="M221" s="374"/>
      <c r="N221" s="374"/>
      <c r="O221" s="374"/>
      <c r="P221" s="376"/>
      <c r="Q221" s="533"/>
      <c r="R221" s="381"/>
      <c r="S221" s="504"/>
    </row>
    <row r="222" spans="1:19" s="34" customFormat="1" ht="37.5" customHeight="1" x14ac:dyDescent="0.25">
      <c r="A222" s="381"/>
      <c r="B222" s="384"/>
      <c r="C222" s="90"/>
      <c r="D222" s="91"/>
      <c r="E222" s="387"/>
      <c r="F222" s="390"/>
      <c r="G222" s="378"/>
      <c r="H222" s="64"/>
      <c r="I222" s="64"/>
      <c r="J222" s="55" t="s">
        <v>174</v>
      </c>
      <c r="K222" s="68"/>
      <c r="L222" s="69" t="s">
        <v>142</v>
      </c>
      <c r="M222" s="68"/>
      <c r="N222" s="68"/>
      <c r="O222" s="68"/>
      <c r="P222" s="70" t="s">
        <v>142</v>
      </c>
      <c r="Q222" s="92"/>
      <c r="R222" s="381"/>
      <c r="S222" s="504"/>
    </row>
    <row r="223" spans="1:19" s="34" customFormat="1" ht="39" customHeight="1" x14ac:dyDescent="0.25">
      <c r="A223" s="381"/>
      <c r="B223" s="384"/>
      <c r="C223" s="90"/>
      <c r="D223" s="91"/>
      <c r="E223" s="387"/>
      <c r="F223" s="390"/>
      <c r="G223" s="378"/>
      <c r="H223" s="64"/>
      <c r="I223" s="64"/>
      <c r="J223" s="55" t="s">
        <v>177</v>
      </c>
      <c r="K223" s="68"/>
      <c r="L223" s="69" t="s">
        <v>142</v>
      </c>
      <c r="M223" s="68"/>
      <c r="N223" s="68"/>
      <c r="O223" s="68"/>
      <c r="P223" s="70" t="s">
        <v>142</v>
      </c>
      <c r="Q223" s="92"/>
      <c r="R223" s="381"/>
      <c r="S223" s="504"/>
    </row>
    <row r="224" spans="1:19" s="34" customFormat="1" ht="36" customHeight="1" x14ac:dyDescent="0.25">
      <c r="A224" s="381"/>
      <c r="B224" s="384"/>
      <c r="C224" s="90"/>
      <c r="D224" s="91"/>
      <c r="E224" s="387"/>
      <c r="F224" s="390"/>
      <c r="G224" s="378"/>
      <c r="H224" s="64"/>
      <c r="I224" s="64"/>
      <c r="J224" s="56" t="s">
        <v>175</v>
      </c>
      <c r="K224" s="68"/>
      <c r="L224" s="68"/>
      <c r="M224" s="71">
        <v>0.38</v>
      </c>
      <c r="N224" s="68"/>
      <c r="O224" s="68"/>
      <c r="P224" s="72">
        <v>0.38</v>
      </c>
      <c r="Q224" s="92"/>
      <c r="R224" s="381"/>
      <c r="S224" s="504"/>
    </row>
    <row r="225" spans="1:20" s="34" customFormat="1" ht="36" customHeight="1" x14ac:dyDescent="0.25">
      <c r="A225" s="381"/>
      <c r="B225" s="384"/>
      <c r="C225" s="90"/>
      <c r="D225" s="91"/>
      <c r="E225" s="387"/>
      <c r="F225" s="390"/>
      <c r="G225" s="378"/>
      <c r="H225" s="64"/>
      <c r="I225" s="64"/>
      <c r="J225" s="245" t="s">
        <v>178</v>
      </c>
      <c r="K225" s="249"/>
      <c r="L225" s="249"/>
      <c r="M225" s="105">
        <f>M224/M214</f>
        <v>0.76</v>
      </c>
      <c r="N225" s="249"/>
      <c r="O225" s="249"/>
      <c r="P225" s="106">
        <f>P224/P214</f>
        <v>0.38</v>
      </c>
      <c r="Q225" s="92"/>
      <c r="R225" s="381"/>
      <c r="S225" s="504"/>
    </row>
    <row r="226" spans="1:20" s="34" customFormat="1" ht="33.75" customHeight="1" thickBot="1" x14ac:dyDescent="0.3">
      <c r="A226" s="381"/>
      <c r="B226" s="384"/>
      <c r="C226" s="99"/>
      <c r="D226" s="100"/>
      <c r="E226" s="387"/>
      <c r="F226" s="390"/>
      <c r="G226" s="378"/>
      <c r="H226" s="101"/>
      <c r="I226" s="101"/>
      <c r="J226" s="246" t="s">
        <v>176</v>
      </c>
      <c r="K226" s="247"/>
      <c r="L226" s="247"/>
      <c r="M226" s="247"/>
      <c r="N226" s="248">
        <v>0</v>
      </c>
      <c r="O226" s="247"/>
      <c r="P226" s="528">
        <v>0.8</v>
      </c>
      <c r="Q226" s="102"/>
      <c r="R226" s="381"/>
      <c r="S226" s="504"/>
    </row>
    <row r="227" spans="1:20" s="34" customFormat="1" ht="33.75" customHeight="1" x14ac:dyDescent="0.25">
      <c r="A227" s="381"/>
      <c r="B227" s="384"/>
      <c r="C227" s="97"/>
      <c r="D227" s="125"/>
      <c r="E227" s="387"/>
      <c r="F227" s="390"/>
      <c r="G227" s="378"/>
      <c r="H227" s="64"/>
      <c r="I227" s="64"/>
      <c r="J227" s="246" t="s">
        <v>346</v>
      </c>
      <c r="K227" s="107"/>
      <c r="L227" s="107"/>
      <c r="M227" s="107"/>
      <c r="N227" s="242">
        <v>0.23</v>
      </c>
      <c r="O227" s="107"/>
      <c r="P227" s="528"/>
      <c r="Q227" s="126"/>
      <c r="R227" s="381"/>
      <c r="S227" s="504"/>
    </row>
    <row r="228" spans="1:20" s="34" customFormat="1" ht="33.75" customHeight="1" x14ac:dyDescent="0.25">
      <c r="A228" s="381"/>
      <c r="B228" s="384"/>
      <c r="C228" s="97"/>
      <c r="D228" s="125"/>
      <c r="E228" s="387"/>
      <c r="F228" s="390"/>
      <c r="G228" s="378"/>
      <c r="H228" s="285"/>
      <c r="I228" s="285"/>
      <c r="J228" s="246" t="s">
        <v>407</v>
      </c>
      <c r="K228" s="107"/>
      <c r="L228" s="107"/>
      <c r="M228" s="107"/>
      <c r="N228" s="242">
        <v>0.8</v>
      </c>
      <c r="O228" s="107"/>
      <c r="P228" s="528"/>
      <c r="Q228" s="126"/>
      <c r="R228" s="381"/>
      <c r="S228" s="504"/>
    </row>
    <row r="229" spans="1:20" s="34" customFormat="1" ht="33.75" customHeight="1" thickBot="1" x14ac:dyDescent="0.3">
      <c r="A229" s="381"/>
      <c r="B229" s="384"/>
      <c r="C229" s="97"/>
      <c r="D229" s="125"/>
      <c r="E229" s="387"/>
      <c r="F229" s="390"/>
      <c r="G229" s="379"/>
      <c r="H229" s="64"/>
      <c r="I229" s="64"/>
      <c r="J229" s="240" t="s">
        <v>347</v>
      </c>
      <c r="K229" s="107"/>
      <c r="L229" s="107"/>
      <c r="M229" s="107"/>
      <c r="N229" s="257">
        <v>1</v>
      </c>
      <c r="O229" s="107"/>
      <c r="P229" s="255">
        <v>0.8</v>
      </c>
      <c r="Q229" s="126"/>
      <c r="R229" s="382"/>
      <c r="S229" s="504"/>
    </row>
    <row r="230" spans="1:20" s="34" customFormat="1" ht="26.25" customHeight="1" x14ac:dyDescent="0.25">
      <c r="A230" s="381"/>
      <c r="B230" s="384"/>
      <c r="C230" s="97"/>
      <c r="D230" s="125"/>
      <c r="E230" s="387"/>
      <c r="F230" s="390"/>
      <c r="G230" s="377" t="s">
        <v>170</v>
      </c>
      <c r="H230" s="60" t="s">
        <v>130</v>
      </c>
      <c r="I230" s="60" t="s">
        <v>131</v>
      </c>
      <c r="J230" s="60" t="s">
        <v>337</v>
      </c>
      <c r="K230" s="98">
        <v>1</v>
      </c>
      <c r="L230" s="98">
        <v>1</v>
      </c>
      <c r="M230" s="98">
        <v>1</v>
      </c>
      <c r="N230" s="98">
        <v>1</v>
      </c>
      <c r="O230" s="98">
        <v>1</v>
      </c>
      <c r="P230" s="103">
        <f>+O230</f>
        <v>1</v>
      </c>
      <c r="Q230" s="126"/>
      <c r="R230" s="380" t="s">
        <v>171</v>
      </c>
      <c r="S230" s="529" t="s">
        <v>173</v>
      </c>
    </row>
    <row r="231" spans="1:20" s="34" customFormat="1" ht="26.25" customHeight="1" x14ac:dyDescent="0.25">
      <c r="A231" s="381"/>
      <c r="B231" s="384"/>
      <c r="C231" s="123"/>
      <c r="D231" s="144"/>
      <c r="E231" s="387"/>
      <c r="F231" s="390"/>
      <c r="G231" s="378"/>
      <c r="H231" s="49"/>
      <c r="I231" s="49"/>
      <c r="J231" s="55" t="s">
        <v>174</v>
      </c>
      <c r="K231" s="68"/>
      <c r="L231" s="69">
        <v>0.97</v>
      </c>
      <c r="M231" s="68"/>
      <c r="N231" s="68"/>
      <c r="O231" s="68"/>
      <c r="P231" s="70" t="s">
        <v>142</v>
      </c>
      <c r="Q231" s="95"/>
      <c r="R231" s="381"/>
      <c r="S231" s="530"/>
    </row>
    <row r="232" spans="1:20" s="34" customFormat="1" ht="26.25" customHeight="1" x14ac:dyDescent="0.25">
      <c r="A232" s="381"/>
      <c r="B232" s="384"/>
      <c r="C232" s="123"/>
      <c r="D232" s="144"/>
      <c r="E232" s="387"/>
      <c r="F232" s="390"/>
      <c r="G232" s="378"/>
      <c r="H232" s="49"/>
      <c r="I232" s="49"/>
      <c r="J232" s="55" t="s">
        <v>177</v>
      </c>
      <c r="K232" s="68"/>
      <c r="L232" s="69">
        <f>L231/L230</f>
        <v>0.97</v>
      </c>
      <c r="M232" s="68"/>
      <c r="N232" s="68"/>
      <c r="O232" s="68"/>
      <c r="P232" s="70" t="s">
        <v>142</v>
      </c>
      <c r="Q232" s="95"/>
      <c r="R232" s="381"/>
      <c r="S232" s="530"/>
    </row>
    <row r="233" spans="1:20" s="34" customFormat="1" ht="24.75" customHeight="1" x14ac:dyDescent="0.25">
      <c r="A233" s="381"/>
      <c r="B233" s="384"/>
      <c r="C233" s="123"/>
      <c r="D233" s="144"/>
      <c r="E233" s="387"/>
      <c r="F233" s="390"/>
      <c r="G233" s="378"/>
      <c r="H233" s="49"/>
      <c r="I233" s="49"/>
      <c r="J233" s="56" t="s">
        <v>175</v>
      </c>
      <c r="K233" s="68"/>
      <c r="L233" s="68"/>
      <c r="M233" s="71">
        <v>0.98</v>
      </c>
      <c r="N233" s="68"/>
      <c r="O233" s="68"/>
      <c r="P233" s="72" t="s">
        <v>142</v>
      </c>
      <c r="Q233" s="95"/>
      <c r="R233" s="381"/>
      <c r="S233" s="530"/>
      <c r="T233" s="274"/>
    </row>
    <row r="234" spans="1:20" s="34" customFormat="1" ht="26.25" customHeight="1" x14ac:dyDescent="0.25">
      <c r="A234" s="381"/>
      <c r="B234" s="384"/>
      <c r="C234" s="123"/>
      <c r="D234" s="144"/>
      <c r="E234" s="387"/>
      <c r="F234" s="390"/>
      <c r="G234" s="378"/>
      <c r="H234" s="49"/>
      <c r="I234" s="49"/>
      <c r="J234" s="245" t="s">
        <v>178</v>
      </c>
      <c r="K234" s="249"/>
      <c r="L234" s="249"/>
      <c r="M234" s="105">
        <v>0.98</v>
      </c>
      <c r="N234" s="249"/>
      <c r="O234" s="249"/>
      <c r="P234" s="106" t="s">
        <v>142</v>
      </c>
      <c r="Q234" s="95"/>
      <c r="R234" s="381"/>
      <c r="S234" s="530"/>
    </row>
    <row r="235" spans="1:20" s="34" customFormat="1" ht="27.75" customHeight="1" thickBot="1" x14ac:dyDescent="0.3">
      <c r="A235" s="381"/>
      <c r="B235" s="384"/>
      <c r="C235" s="124"/>
      <c r="D235" s="145"/>
      <c r="E235" s="387"/>
      <c r="F235" s="390"/>
      <c r="G235" s="378"/>
      <c r="H235" s="61"/>
      <c r="I235" s="263"/>
      <c r="J235" s="246" t="s">
        <v>176</v>
      </c>
      <c r="K235" s="247"/>
      <c r="L235" s="247"/>
      <c r="M235" s="247"/>
      <c r="N235" s="272">
        <v>0.71630000000000005</v>
      </c>
      <c r="O235" s="247"/>
      <c r="P235" s="523">
        <v>0.85109999999999997</v>
      </c>
      <c r="Q235" s="96"/>
      <c r="R235" s="381"/>
      <c r="S235" s="530"/>
    </row>
    <row r="236" spans="1:20" s="34" customFormat="1" ht="27.75" customHeight="1" x14ac:dyDescent="0.25">
      <c r="A236" s="381"/>
      <c r="B236" s="384"/>
      <c r="C236" s="270"/>
      <c r="D236" s="271"/>
      <c r="E236" s="387"/>
      <c r="F236" s="390"/>
      <c r="G236" s="378"/>
      <c r="H236" s="64"/>
      <c r="I236" s="64"/>
      <c r="J236" s="246" t="s">
        <v>346</v>
      </c>
      <c r="K236" s="247"/>
      <c r="L236" s="247"/>
      <c r="M236" s="247"/>
      <c r="N236" s="272">
        <v>0.80910000000000004</v>
      </c>
      <c r="O236" s="247"/>
      <c r="P236" s="523"/>
      <c r="Q236" s="187"/>
      <c r="R236" s="381"/>
      <c r="S236" s="530"/>
    </row>
    <row r="237" spans="1:20" s="34" customFormat="1" ht="27.75" customHeight="1" x14ac:dyDescent="0.25">
      <c r="A237" s="381"/>
      <c r="B237" s="384"/>
      <c r="C237" s="270"/>
      <c r="D237" s="271"/>
      <c r="E237" s="387"/>
      <c r="F237" s="390"/>
      <c r="G237" s="378"/>
      <c r="H237" s="285"/>
      <c r="I237" s="285"/>
      <c r="J237" s="246" t="s">
        <v>407</v>
      </c>
      <c r="K237" s="247"/>
      <c r="L237" s="247"/>
      <c r="M237" s="247"/>
      <c r="N237" s="272">
        <v>0.85109999999999997</v>
      </c>
      <c r="O237" s="247"/>
      <c r="P237" s="523"/>
      <c r="Q237" s="286"/>
      <c r="R237" s="381"/>
      <c r="S237" s="530"/>
    </row>
    <row r="238" spans="1:20" s="34" customFormat="1" ht="27.75" customHeight="1" thickBot="1" x14ac:dyDescent="0.3">
      <c r="A238" s="382"/>
      <c r="B238" s="385"/>
      <c r="C238" s="270"/>
      <c r="D238" s="271"/>
      <c r="E238" s="388"/>
      <c r="F238" s="391"/>
      <c r="G238" s="379"/>
      <c r="H238" s="64"/>
      <c r="I238" s="64"/>
      <c r="J238" s="240" t="s">
        <v>347</v>
      </c>
      <c r="K238" s="247"/>
      <c r="L238" s="247"/>
      <c r="M238" s="247"/>
      <c r="N238" s="272">
        <v>0.85109999999999997</v>
      </c>
      <c r="O238" s="247"/>
      <c r="P238" s="275">
        <v>0.85109999999999997</v>
      </c>
      <c r="Q238" s="187"/>
      <c r="R238" s="382"/>
      <c r="S238" s="531"/>
    </row>
    <row r="239" spans="1:20" s="34" customFormat="1" ht="48.75" customHeight="1" x14ac:dyDescent="0.25">
      <c r="A239" s="372" t="s">
        <v>231</v>
      </c>
      <c r="B239" s="372"/>
      <c r="C239" s="372"/>
      <c r="D239" s="372"/>
      <c r="E239" s="372"/>
      <c r="F239" s="372"/>
      <c r="G239" s="372"/>
      <c r="H239" s="372"/>
      <c r="I239" s="372"/>
      <c r="J239" s="372"/>
      <c r="K239" s="372"/>
      <c r="L239" s="372"/>
      <c r="M239" s="372"/>
      <c r="N239" s="372"/>
      <c r="O239" s="372"/>
      <c r="P239" s="372"/>
      <c r="Q239" s="372"/>
      <c r="R239" s="372"/>
      <c r="S239" s="273"/>
    </row>
    <row r="240" spans="1:20" s="34" customFormat="1" x14ac:dyDescent="0.25">
      <c r="B240" s="41"/>
      <c r="C240" s="41"/>
      <c r="D240" s="41"/>
      <c r="E240" s="41"/>
      <c r="F240" s="12"/>
      <c r="G240" s="42"/>
      <c r="H240" s="43"/>
      <c r="I240" s="42"/>
      <c r="J240" s="42"/>
      <c r="K240" s="12"/>
      <c r="L240" s="12"/>
      <c r="M240" s="12"/>
      <c r="N240" s="12"/>
      <c r="O240" s="12"/>
      <c r="P240" s="12"/>
      <c r="Q240" s="12"/>
      <c r="R240" s="12"/>
    </row>
    <row r="241" spans="1:18" s="34" customFormat="1" x14ac:dyDescent="0.25">
      <c r="B241" s="41"/>
      <c r="C241" s="41"/>
      <c r="D241" s="41"/>
      <c r="E241" s="41"/>
      <c r="F241" s="12"/>
      <c r="G241" s="42"/>
      <c r="H241" s="43"/>
      <c r="I241" s="42"/>
      <c r="J241" s="42"/>
      <c r="K241" s="12"/>
      <c r="L241" s="12"/>
      <c r="M241" s="12"/>
      <c r="N241" s="12"/>
      <c r="O241" s="12"/>
      <c r="P241" s="12"/>
      <c r="Q241" s="12"/>
      <c r="R241" s="12"/>
    </row>
    <row r="242" spans="1:18" s="34" customFormat="1" x14ac:dyDescent="0.25">
      <c r="B242" s="41"/>
      <c r="C242" s="41"/>
      <c r="D242" s="41"/>
      <c r="E242" s="41"/>
      <c r="F242" s="12"/>
      <c r="G242" s="42"/>
      <c r="H242" s="43"/>
      <c r="I242" s="42"/>
      <c r="J242" s="42"/>
      <c r="K242" s="12"/>
      <c r="L242" s="12"/>
      <c r="M242" s="12"/>
      <c r="N242" s="12"/>
      <c r="O242" s="12"/>
      <c r="P242" s="12"/>
      <c r="Q242" s="12"/>
      <c r="R242" s="12"/>
    </row>
    <row r="243" spans="1:18" s="34" customFormat="1" x14ac:dyDescent="0.25">
      <c r="B243" s="41"/>
      <c r="C243" s="41"/>
      <c r="D243" s="41"/>
      <c r="E243" s="41"/>
      <c r="F243" s="12"/>
      <c r="G243" s="42"/>
      <c r="H243" s="43"/>
      <c r="I243" s="42"/>
      <c r="J243" s="42"/>
      <c r="K243" s="12"/>
      <c r="L243" s="12"/>
      <c r="M243" s="12"/>
      <c r="N243" s="12"/>
      <c r="O243" s="12"/>
      <c r="P243" s="12"/>
      <c r="Q243" s="12"/>
      <c r="R243" s="12"/>
    </row>
    <row r="244" spans="1:18" s="34" customFormat="1" x14ac:dyDescent="0.25">
      <c r="B244" s="41"/>
      <c r="C244" s="41"/>
      <c r="D244" s="41"/>
      <c r="E244" s="41"/>
      <c r="F244" s="12"/>
      <c r="G244" s="42"/>
      <c r="H244" s="43"/>
      <c r="I244" s="42"/>
      <c r="J244" s="42"/>
      <c r="K244" s="12"/>
      <c r="L244" s="12"/>
      <c r="M244" s="12"/>
      <c r="N244" s="12"/>
      <c r="O244" s="12"/>
      <c r="P244" s="12"/>
      <c r="Q244" s="12"/>
      <c r="R244" s="12"/>
    </row>
    <row r="245" spans="1:18" s="34" customFormat="1" x14ac:dyDescent="0.25">
      <c r="B245" s="41"/>
      <c r="C245" s="41"/>
      <c r="D245" s="41"/>
      <c r="E245" s="41"/>
      <c r="F245" s="12"/>
      <c r="G245" s="42"/>
      <c r="H245" s="43"/>
      <c r="I245" s="42"/>
      <c r="J245" s="42"/>
      <c r="K245" s="12"/>
      <c r="L245" s="12"/>
      <c r="M245" s="12"/>
      <c r="N245" s="12"/>
      <c r="O245" s="12"/>
      <c r="P245" s="12"/>
      <c r="Q245" s="12"/>
      <c r="R245" s="12"/>
    </row>
    <row r="246" spans="1:18" s="34" customFormat="1" x14ac:dyDescent="0.25">
      <c r="B246" s="41"/>
      <c r="C246" s="41"/>
      <c r="D246" s="41"/>
      <c r="E246" s="41"/>
      <c r="F246" s="12"/>
      <c r="G246" s="42"/>
      <c r="H246" s="43"/>
      <c r="I246" s="42"/>
      <c r="J246" s="42"/>
      <c r="K246" s="12"/>
      <c r="L246" s="12"/>
      <c r="M246" s="12"/>
      <c r="N246" s="12"/>
      <c r="O246" s="12"/>
      <c r="P246" s="12"/>
      <c r="Q246" s="12"/>
      <c r="R246" s="12"/>
    </row>
    <row r="247" spans="1:18" s="34" customFormat="1" x14ac:dyDescent="0.25">
      <c r="B247" s="41"/>
      <c r="C247" s="41"/>
      <c r="D247" s="41"/>
      <c r="E247" s="41"/>
      <c r="F247" s="12"/>
      <c r="G247" s="42"/>
      <c r="H247" s="43"/>
      <c r="I247" s="42"/>
      <c r="J247" s="42"/>
      <c r="K247" s="12"/>
      <c r="L247" s="12"/>
      <c r="M247" s="12"/>
      <c r="N247" s="12"/>
      <c r="O247" s="12"/>
      <c r="P247" s="12"/>
      <c r="Q247" s="12"/>
      <c r="R247" s="12"/>
    </row>
    <row r="248" spans="1:18" s="34" customFormat="1" x14ac:dyDescent="0.25">
      <c r="B248" s="41"/>
      <c r="C248" s="41"/>
      <c r="D248" s="41"/>
      <c r="E248" s="41"/>
      <c r="F248" s="12"/>
      <c r="G248" s="42"/>
      <c r="H248" s="43"/>
      <c r="I248" s="42"/>
      <c r="J248" s="42"/>
      <c r="K248" s="12"/>
      <c r="L248" s="12"/>
      <c r="M248" s="12"/>
      <c r="N248" s="12"/>
      <c r="O248" s="12"/>
      <c r="P248" s="12"/>
      <c r="Q248" s="12"/>
      <c r="R248" s="12"/>
    </row>
    <row r="249" spans="1:18" s="34" customFormat="1" x14ac:dyDescent="0.25">
      <c r="B249" s="41"/>
      <c r="C249" s="41"/>
      <c r="D249" s="41"/>
      <c r="E249" s="41"/>
      <c r="F249" s="12"/>
      <c r="G249" s="42"/>
      <c r="H249" s="43"/>
      <c r="I249" s="42"/>
      <c r="J249" s="42"/>
      <c r="K249" s="12"/>
      <c r="L249" s="12"/>
      <c r="M249" s="12"/>
      <c r="N249" s="12"/>
      <c r="O249" s="12"/>
      <c r="P249" s="12"/>
      <c r="Q249" s="12"/>
      <c r="R249" s="12"/>
    </row>
    <row r="250" spans="1:18" s="34" customFormat="1" x14ac:dyDescent="0.25">
      <c r="B250" s="41"/>
      <c r="C250" s="41"/>
      <c r="D250" s="41"/>
      <c r="E250" s="41"/>
      <c r="F250" s="12"/>
      <c r="G250" s="42"/>
      <c r="H250" s="43"/>
      <c r="I250" s="42"/>
      <c r="J250" s="42"/>
      <c r="K250" s="12"/>
      <c r="L250" s="12"/>
      <c r="M250" s="12"/>
      <c r="N250" s="12"/>
      <c r="O250" s="12"/>
      <c r="P250" s="12"/>
      <c r="Q250" s="12"/>
      <c r="R250" s="12"/>
    </row>
    <row r="251" spans="1:18" s="34" customFormat="1" x14ac:dyDescent="0.25">
      <c r="B251" s="41"/>
      <c r="C251" s="41"/>
      <c r="D251" s="41"/>
      <c r="E251" s="41"/>
      <c r="F251" s="12"/>
      <c r="G251" s="42"/>
      <c r="H251" s="43"/>
      <c r="I251" s="42"/>
      <c r="J251" s="42"/>
      <c r="K251" s="12"/>
      <c r="L251" s="12"/>
      <c r="M251" s="12"/>
      <c r="N251" s="12"/>
      <c r="O251" s="12"/>
      <c r="P251" s="12"/>
      <c r="Q251" s="12"/>
      <c r="R251" s="12"/>
    </row>
    <row r="252" spans="1:18" s="34" customFormat="1" x14ac:dyDescent="0.25">
      <c r="B252" s="41"/>
      <c r="C252" s="41"/>
      <c r="D252" s="41"/>
      <c r="E252" s="41"/>
      <c r="F252" s="12"/>
      <c r="G252" s="42"/>
      <c r="H252" s="43"/>
      <c r="I252" s="42"/>
      <c r="J252" s="42"/>
      <c r="K252" s="12"/>
      <c r="L252" s="12"/>
      <c r="M252" s="12"/>
      <c r="N252" s="12"/>
      <c r="O252" s="12"/>
      <c r="P252" s="12"/>
      <c r="Q252" s="12"/>
      <c r="R252" s="12"/>
    </row>
    <row r="253" spans="1:18" s="34" customFormat="1" x14ac:dyDescent="0.25">
      <c r="B253" s="41"/>
      <c r="C253" s="41"/>
      <c r="D253" s="41"/>
      <c r="E253" s="41"/>
      <c r="F253" s="12"/>
      <c r="G253" s="42"/>
      <c r="H253" s="43"/>
      <c r="I253" s="42"/>
      <c r="J253" s="42"/>
      <c r="K253" s="12"/>
      <c r="L253" s="12"/>
      <c r="M253" s="12"/>
      <c r="N253" s="12"/>
      <c r="O253" s="12"/>
      <c r="P253" s="12"/>
      <c r="Q253" s="12"/>
      <c r="R253" s="12"/>
    </row>
    <row r="254" spans="1:18" x14ac:dyDescent="0.25">
      <c r="A254" s="34"/>
    </row>
  </sheetData>
  <mergeCells count="174">
    <mergeCell ref="S178:S186"/>
    <mergeCell ref="P192:P194"/>
    <mergeCell ref="P201:P203"/>
    <mergeCell ref="P210:P212"/>
    <mergeCell ref="P226:P228"/>
    <mergeCell ref="P235:P237"/>
    <mergeCell ref="S230:S238"/>
    <mergeCell ref="G187:G195"/>
    <mergeCell ref="R187:R195"/>
    <mergeCell ref="S187:S195"/>
    <mergeCell ref="G196:G204"/>
    <mergeCell ref="R196:R204"/>
    <mergeCell ref="S196:S204"/>
    <mergeCell ref="S214:S229"/>
    <mergeCell ref="Q214:Q221"/>
    <mergeCell ref="J214:J221"/>
    <mergeCell ref="I214:I221"/>
    <mergeCell ref="A160:A213"/>
    <mergeCell ref="B160:B213"/>
    <mergeCell ref="E160:E213"/>
    <mergeCell ref="F160:F213"/>
    <mergeCell ref="G205:G213"/>
    <mergeCell ref="R205:R213"/>
    <mergeCell ref="S205:S213"/>
    <mergeCell ref="G160:G168"/>
    <mergeCell ref="R160:R168"/>
    <mergeCell ref="S160:S168"/>
    <mergeCell ref="G169:G177"/>
    <mergeCell ref="R169:R177"/>
    <mergeCell ref="G178:G186"/>
    <mergeCell ref="R178:R186"/>
    <mergeCell ref="S169:S177"/>
    <mergeCell ref="C160:C178"/>
    <mergeCell ref="D160:D178"/>
    <mergeCell ref="Q160:Q178"/>
    <mergeCell ref="C187:C205"/>
    <mergeCell ref="D187:D205"/>
    <mergeCell ref="Q187:Q205"/>
    <mergeCell ref="P165:P167"/>
    <mergeCell ref="P183:P185"/>
    <mergeCell ref="P174:P176"/>
    <mergeCell ref="R142:R150"/>
    <mergeCell ref="S142:S150"/>
    <mergeCell ref="A133:A159"/>
    <mergeCell ref="B133:B159"/>
    <mergeCell ref="E133:E159"/>
    <mergeCell ref="F133:F159"/>
    <mergeCell ref="G151:G159"/>
    <mergeCell ref="R151:R159"/>
    <mergeCell ref="S151:S159"/>
    <mergeCell ref="S133:S141"/>
    <mergeCell ref="R133:R141"/>
    <mergeCell ref="G133:G141"/>
    <mergeCell ref="C133:C156"/>
    <mergeCell ref="D133:D156"/>
    <mergeCell ref="Q133:Q156"/>
    <mergeCell ref="P138:P140"/>
    <mergeCell ref="P147:P149"/>
    <mergeCell ref="P156:P158"/>
    <mergeCell ref="G142:G150"/>
    <mergeCell ref="R106:R114"/>
    <mergeCell ref="S106:S114"/>
    <mergeCell ref="G115:G123"/>
    <mergeCell ref="R115:R123"/>
    <mergeCell ref="S115:S123"/>
    <mergeCell ref="A97:A132"/>
    <mergeCell ref="B97:B132"/>
    <mergeCell ref="E97:E132"/>
    <mergeCell ref="F97:F132"/>
    <mergeCell ref="G124:G132"/>
    <mergeCell ref="R124:R132"/>
    <mergeCell ref="S124:S132"/>
    <mergeCell ref="Q106:Q129"/>
    <mergeCell ref="C97:C129"/>
    <mergeCell ref="D97:D129"/>
    <mergeCell ref="P120:P122"/>
    <mergeCell ref="P129:P131"/>
    <mergeCell ref="G106:G114"/>
    <mergeCell ref="A7:A96"/>
    <mergeCell ref="G97:G105"/>
    <mergeCell ref="R97:R105"/>
    <mergeCell ref="S97:S105"/>
    <mergeCell ref="G7:G15"/>
    <mergeCell ref="R7:R15"/>
    <mergeCell ref="S7:S15"/>
    <mergeCell ref="G16:G24"/>
    <mergeCell ref="R16:R24"/>
    <mergeCell ref="S16:S24"/>
    <mergeCell ref="R79:R87"/>
    <mergeCell ref="S79:S87"/>
    <mergeCell ref="G88:G96"/>
    <mergeCell ref="R88:R96"/>
    <mergeCell ref="S88:S96"/>
    <mergeCell ref="F70:F96"/>
    <mergeCell ref="E70:E96"/>
    <mergeCell ref="B70:B96"/>
    <mergeCell ref="R61:R69"/>
    <mergeCell ref="S61:S69"/>
    <mergeCell ref="B7:B69"/>
    <mergeCell ref="E7:E69"/>
    <mergeCell ref="F7:F69"/>
    <mergeCell ref="G70:G78"/>
    <mergeCell ref="G52:G60"/>
    <mergeCell ref="G43:G51"/>
    <mergeCell ref="P48:P49"/>
    <mergeCell ref="H61:H66"/>
    <mergeCell ref="I61:I66"/>
    <mergeCell ref="C7:C66"/>
    <mergeCell ref="D7:D66"/>
    <mergeCell ref="C70:C93"/>
    <mergeCell ref="D70:D93"/>
    <mergeCell ref="G25:G33"/>
    <mergeCell ref="G34:G42"/>
    <mergeCell ref="P12:P14"/>
    <mergeCell ref="P21:P23"/>
    <mergeCell ref="P30:P32"/>
    <mergeCell ref="P39:P41"/>
    <mergeCell ref="P57:P59"/>
    <mergeCell ref="P66:P68"/>
    <mergeCell ref="G61:G69"/>
    <mergeCell ref="G79:G87"/>
    <mergeCell ref="H7:H12"/>
    <mergeCell ref="I7:I12"/>
    <mergeCell ref="S25:S33"/>
    <mergeCell ref="R34:R42"/>
    <mergeCell ref="Q7:Q66"/>
    <mergeCell ref="R70:R78"/>
    <mergeCell ref="S70:S78"/>
    <mergeCell ref="S34:S42"/>
    <mergeCell ref="R52:R60"/>
    <mergeCell ref="R43:R51"/>
    <mergeCell ref="S43:S51"/>
    <mergeCell ref="S52:S60"/>
    <mergeCell ref="S5:S6"/>
    <mergeCell ref="A1:C3"/>
    <mergeCell ref="D1:Q3"/>
    <mergeCell ref="A5:A6"/>
    <mergeCell ref="B5:B6"/>
    <mergeCell ref="C5:C6"/>
    <mergeCell ref="D5:D6"/>
    <mergeCell ref="F5:F6"/>
    <mergeCell ref="G5:G6"/>
    <mergeCell ref="H5:H6"/>
    <mergeCell ref="I5:I6"/>
    <mergeCell ref="J5:J6"/>
    <mergeCell ref="K5:K6"/>
    <mergeCell ref="L5:P5"/>
    <mergeCell ref="Q5:Q6"/>
    <mergeCell ref="R5:R6"/>
    <mergeCell ref="E5:E6"/>
    <mergeCell ref="Q88:Q93"/>
    <mergeCell ref="R25:R33"/>
    <mergeCell ref="P75:P77"/>
    <mergeCell ref="P93:P95"/>
    <mergeCell ref="P102:P104"/>
    <mergeCell ref="P111:P113"/>
    <mergeCell ref="A239:R239"/>
    <mergeCell ref="K214:K221"/>
    <mergeCell ref="L214:L221"/>
    <mergeCell ref="M214:M221"/>
    <mergeCell ref="N214:N221"/>
    <mergeCell ref="O214:O221"/>
    <mergeCell ref="P214:P221"/>
    <mergeCell ref="G214:G229"/>
    <mergeCell ref="R214:R229"/>
    <mergeCell ref="A214:A238"/>
    <mergeCell ref="B214:B238"/>
    <mergeCell ref="E214:E238"/>
    <mergeCell ref="F214:F238"/>
    <mergeCell ref="G230:G238"/>
    <mergeCell ref="R230:R238"/>
    <mergeCell ref="C214:C221"/>
    <mergeCell ref="D214:D221"/>
    <mergeCell ref="H214:H221"/>
  </mergeCells>
  <printOptions horizontalCentered="1" verticalCentered="1"/>
  <pageMargins left="0.23622047244094491" right="0.23622047244094491" top="0.74803149606299213" bottom="0.74803149606299213" header="0.31496062992125984" footer="0.31496062992125984"/>
  <pageSetup paperSize="122" scale="20" fitToWidth="0" fitToHeight="0" orientation="landscape" r:id="rId1"/>
  <rowBreaks count="1" manualBreakCount="1">
    <brk id="132"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pageSetUpPr fitToPage="1"/>
  </sheetPr>
  <dimension ref="A1:W37"/>
  <sheetViews>
    <sheetView view="pageBreakPreview" zoomScale="60" zoomScaleNormal="60" zoomScalePageLayoutView="60" workbookViewId="0">
      <pane xSplit="1" ySplit="8" topLeftCell="B9" activePane="bottomRight" state="frozen"/>
      <selection pane="topRight" activeCell="B1" sqref="B1"/>
      <selection pane="bottomLeft" activeCell="A9" sqref="A9"/>
      <selection pane="bottomRight" activeCell="G14" sqref="G14"/>
    </sheetView>
  </sheetViews>
  <sheetFormatPr baseColWidth="10" defaultColWidth="11.42578125" defaultRowHeight="17.25" x14ac:dyDescent="0.3"/>
  <cols>
    <col min="1" max="1" width="31.42578125" style="1" customWidth="1"/>
    <col min="2" max="2" width="39.42578125" style="1" customWidth="1"/>
    <col min="3" max="3" width="16.7109375" style="12" customWidth="1"/>
    <col min="4" max="4" width="13.42578125" style="12" customWidth="1"/>
    <col min="5" max="9" width="11.7109375" style="13" customWidth="1"/>
    <col min="10" max="10" width="20.42578125" style="12" customWidth="1"/>
    <col min="11" max="12" width="14" style="12" customWidth="1"/>
    <col min="13" max="13" width="16.140625" style="13" customWidth="1"/>
    <col min="14" max="14" width="14.42578125" style="12" customWidth="1"/>
    <col min="15" max="15" width="14.42578125" style="13" customWidth="1"/>
    <col min="16" max="16" width="15.7109375" style="12" customWidth="1"/>
    <col min="17" max="17" width="14.42578125" style="13" customWidth="1"/>
    <col min="18" max="19" width="17.140625" style="12" customWidth="1"/>
    <col min="20" max="20" width="117" style="1" customWidth="1"/>
    <col min="21" max="21" width="23.28515625" style="14" customWidth="1"/>
    <col min="22" max="16384" width="11.42578125" style="1"/>
  </cols>
  <sheetData>
    <row r="1" spans="1:23" ht="25.5" customHeight="1" x14ac:dyDescent="0.3">
      <c r="A1" s="555"/>
      <c r="B1" s="555"/>
      <c r="C1" s="556" t="s">
        <v>3</v>
      </c>
      <c r="D1" s="557"/>
      <c r="E1" s="557"/>
      <c r="F1" s="557"/>
      <c r="G1" s="557"/>
      <c r="H1" s="557"/>
      <c r="I1" s="557"/>
      <c r="J1" s="557"/>
      <c r="K1" s="557"/>
      <c r="L1" s="557"/>
      <c r="M1" s="557"/>
      <c r="N1" s="557"/>
      <c r="O1" s="557"/>
      <c r="P1" s="557"/>
      <c r="Q1" s="557"/>
      <c r="R1" s="557"/>
      <c r="S1" s="558"/>
      <c r="T1" s="551" t="s">
        <v>4</v>
      </c>
      <c r="U1" s="552"/>
    </row>
    <row r="2" spans="1:23" ht="25.5" customHeight="1" x14ac:dyDescent="0.3">
      <c r="A2" s="555"/>
      <c r="B2" s="555"/>
      <c r="C2" s="559"/>
      <c r="D2" s="560"/>
      <c r="E2" s="560"/>
      <c r="F2" s="560"/>
      <c r="G2" s="560"/>
      <c r="H2" s="560"/>
      <c r="I2" s="560"/>
      <c r="J2" s="560"/>
      <c r="K2" s="560"/>
      <c r="L2" s="560"/>
      <c r="M2" s="560"/>
      <c r="N2" s="560"/>
      <c r="O2" s="560"/>
      <c r="P2" s="560"/>
      <c r="Q2" s="560"/>
      <c r="R2" s="560"/>
      <c r="S2" s="561"/>
      <c r="T2" s="551" t="s">
        <v>5</v>
      </c>
      <c r="U2" s="552"/>
    </row>
    <row r="3" spans="1:23" s="2" customFormat="1" ht="25.5" customHeight="1" x14ac:dyDescent="0.3">
      <c r="A3" s="555"/>
      <c r="B3" s="555"/>
      <c r="C3" s="562"/>
      <c r="D3" s="563"/>
      <c r="E3" s="563"/>
      <c r="F3" s="563"/>
      <c r="G3" s="563"/>
      <c r="H3" s="563"/>
      <c r="I3" s="563"/>
      <c r="J3" s="563"/>
      <c r="K3" s="563"/>
      <c r="L3" s="563"/>
      <c r="M3" s="563"/>
      <c r="N3" s="563"/>
      <c r="O3" s="563"/>
      <c r="P3" s="563"/>
      <c r="Q3" s="563"/>
      <c r="R3" s="563"/>
      <c r="S3" s="564"/>
      <c r="T3" s="551" t="s">
        <v>6</v>
      </c>
      <c r="U3" s="552"/>
    </row>
    <row r="4" spans="1:23" s="2" customFormat="1" ht="13.35" customHeight="1" x14ac:dyDescent="0.3">
      <c r="A4" s="3"/>
      <c r="B4" s="3"/>
      <c r="C4" s="3"/>
      <c r="D4" s="3"/>
      <c r="E4" s="4"/>
      <c r="F4" s="4"/>
      <c r="G4" s="4"/>
      <c r="H4" s="4"/>
      <c r="I4" s="4"/>
      <c r="J4" s="3"/>
      <c r="K4" s="3"/>
      <c r="L4" s="3"/>
      <c r="M4" s="4"/>
      <c r="N4" s="3"/>
      <c r="O4" s="4"/>
      <c r="P4" s="3"/>
      <c r="Q4" s="4"/>
      <c r="R4" s="3"/>
      <c r="S4" s="3"/>
      <c r="T4" s="3"/>
      <c r="U4" s="3"/>
    </row>
    <row r="5" spans="1:23" s="2" customFormat="1" ht="35.25" customHeight="1" x14ac:dyDescent="0.3">
      <c r="A5" s="553" t="s">
        <v>49</v>
      </c>
      <c r="B5" s="554"/>
      <c r="C5" s="554"/>
      <c r="D5" s="554"/>
      <c r="E5" s="554"/>
      <c r="F5" s="554"/>
      <c r="G5" s="554"/>
      <c r="H5" s="554"/>
      <c r="I5" s="554"/>
      <c r="J5" s="554"/>
      <c r="K5" s="554"/>
      <c r="L5" s="554"/>
      <c r="M5" s="554"/>
      <c r="N5" s="554"/>
      <c r="O5" s="554"/>
      <c r="P5" s="554"/>
      <c r="Q5" s="554"/>
      <c r="R5" s="554"/>
      <c r="S5" s="554"/>
      <c r="T5" s="554"/>
      <c r="U5" s="5"/>
    </row>
    <row r="6" spans="1:23" x14ac:dyDescent="0.3">
      <c r="A6" s="3"/>
      <c r="B6" s="3"/>
      <c r="C6" s="3"/>
      <c r="D6" s="3"/>
      <c r="E6" s="4"/>
      <c r="F6" s="4"/>
      <c r="G6" s="4"/>
      <c r="H6" s="4"/>
      <c r="I6" s="4"/>
      <c r="J6" s="3"/>
      <c r="K6" s="3"/>
      <c r="L6" s="3"/>
      <c r="M6" s="4"/>
      <c r="N6" s="3"/>
      <c r="O6" s="4"/>
      <c r="P6" s="3"/>
      <c r="Q6" s="4"/>
      <c r="R6" s="3"/>
      <c r="S6" s="3"/>
      <c r="T6" s="3"/>
      <c r="U6" s="3"/>
    </row>
    <row r="7" spans="1:23" ht="35.25" customHeight="1" x14ac:dyDescent="0.3">
      <c r="A7" s="545" t="s">
        <v>7</v>
      </c>
      <c r="B7" s="545" t="s">
        <v>8</v>
      </c>
      <c r="C7" s="545" t="s">
        <v>9</v>
      </c>
      <c r="D7" s="545" t="s">
        <v>10</v>
      </c>
      <c r="E7" s="545" t="s">
        <v>50</v>
      </c>
      <c r="F7" s="548" t="s">
        <v>56</v>
      </c>
      <c r="G7" s="549"/>
      <c r="H7" s="549"/>
      <c r="I7" s="550"/>
      <c r="J7" s="543" t="s">
        <v>57</v>
      </c>
      <c r="K7" s="545" t="s">
        <v>52</v>
      </c>
      <c r="L7" s="543" t="s">
        <v>51</v>
      </c>
      <c r="M7" s="545" t="s">
        <v>53</v>
      </c>
      <c r="N7" s="543" t="s">
        <v>54</v>
      </c>
      <c r="O7" s="545" t="s">
        <v>55</v>
      </c>
      <c r="P7" s="543" t="s">
        <v>59</v>
      </c>
      <c r="Q7" s="545" t="s">
        <v>11</v>
      </c>
      <c r="R7" s="543" t="s">
        <v>12</v>
      </c>
      <c r="S7" s="543" t="s">
        <v>13</v>
      </c>
      <c r="T7" s="544" t="s">
        <v>58</v>
      </c>
      <c r="U7" s="545" t="s">
        <v>14</v>
      </c>
    </row>
    <row r="8" spans="1:23" ht="30.75" customHeight="1" x14ac:dyDescent="0.3">
      <c r="A8" s="546"/>
      <c r="B8" s="546"/>
      <c r="C8" s="546"/>
      <c r="D8" s="546"/>
      <c r="E8" s="546"/>
      <c r="F8" s="23" t="s">
        <v>15</v>
      </c>
      <c r="G8" s="23" t="s">
        <v>16</v>
      </c>
      <c r="H8" s="23" t="s">
        <v>17</v>
      </c>
      <c r="I8" s="23" t="s">
        <v>18</v>
      </c>
      <c r="J8" s="544"/>
      <c r="K8" s="546"/>
      <c r="L8" s="544"/>
      <c r="M8" s="546"/>
      <c r="N8" s="544"/>
      <c r="O8" s="546"/>
      <c r="P8" s="544"/>
      <c r="Q8" s="546"/>
      <c r="R8" s="544"/>
      <c r="S8" s="544"/>
      <c r="T8" s="547"/>
      <c r="U8" s="546"/>
    </row>
    <row r="9" spans="1:23" ht="51.75" x14ac:dyDescent="0.3">
      <c r="A9" s="537" t="s">
        <v>19</v>
      </c>
      <c r="B9" s="15" t="s">
        <v>26</v>
      </c>
      <c r="C9" s="26"/>
      <c r="D9" s="24" t="s">
        <v>45</v>
      </c>
      <c r="E9" s="24" t="s">
        <v>45</v>
      </c>
      <c r="F9" s="24"/>
      <c r="G9" s="24"/>
      <c r="H9" s="24"/>
      <c r="I9" s="24"/>
      <c r="J9" s="26"/>
      <c r="K9" s="24" t="s">
        <v>45</v>
      </c>
      <c r="L9" s="26"/>
      <c r="M9" s="24" t="s">
        <v>48</v>
      </c>
      <c r="N9" s="26"/>
      <c r="O9" s="24" t="s">
        <v>48</v>
      </c>
      <c r="P9" s="26"/>
      <c r="Q9" s="26"/>
      <c r="R9" s="26"/>
      <c r="S9" s="26"/>
      <c r="T9" s="29"/>
      <c r="U9" s="26"/>
      <c r="W9" s="6"/>
    </row>
    <row r="10" spans="1:23" ht="51.75" x14ac:dyDescent="0.3">
      <c r="A10" s="537"/>
      <c r="B10" s="15" t="s">
        <v>27</v>
      </c>
      <c r="C10" s="26"/>
      <c r="D10" s="25">
        <v>0.31</v>
      </c>
      <c r="E10" s="17">
        <v>0.77</v>
      </c>
      <c r="F10" s="17">
        <v>0.1</v>
      </c>
      <c r="G10" s="17">
        <v>0.2</v>
      </c>
      <c r="H10" s="17"/>
      <c r="I10" s="17"/>
      <c r="J10" s="26"/>
      <c r="K10" s="17">
        <v>0.8</v>
      </c>
      <c r="L10" s="26"/>
      <c r="M10" s="17">
        <v>0.85</v>
      </c>
      <c r="N10" s="26"/>
      <c r="O10" s="17">
        <v>0.85</v>
      </c>
      <c r="P10" s="26"/>
      <c r="Q10" s="26"/>
      <c r="R10" s="26"/>
      <c r="S10" s="26"/>
      <c r="T10" s="29"/>
      <c r="U10" s="26"/>
      <c r="W10" s="6"/>
    </row>
    <row r="11" spans="1:23" ht="51.75" x14ac:dyDescent="0.3">
      <c r="A11" s="537"/>
      <c r="B11" s="22" t="s">
        <v>28</v>
      </c>
      <c r="C11" s="26"/>
      <c r="D11" s="21">
        <v>1</v>
      </c>
      <c r="E11" s="21">
        <v>1</v>
      </c>
      <c r="F11" s="21">
        <v>1</v>
      </c>
      <c r="G11" s="21">
        <v>1</v>
      </c>
      <c r="H11" s="21"/>
      <c r="I11" s="21"/>
      <c r="J11" s="26"/>
      <c r="K11" s="21">
        <v>1</v>
      </c>
      <c r="L11" s="26"/>
      <c r="M11" s="21">
        <v>1</v>
      </c>
      <c r="N11" s="26"/>
      <c r="O11" s="21">
        <v>1</v>
      </c>
      <c r="P11" s="26"/>
      <c r="Q11" s="26"/>
      <c r="R11" s="26"/>
      <c r="S11" s="26"/>
      <c r="T11" s="29"/>
      <c r="U11" s="26"/>
      <c r="W11" s="6"/>
    </row>
    <row r="12" spans="1:23" ht="34.5" x14ac:dyDescent="0.3">
      <c r="A12" s="536" t="s">
        <v>20</v>
      </c>
      <c r="B12" s="22" t="s">
        <v>29</v>
      </c>
      <c r="C12" s="26"/>
      <c r="D12" s="18">
        <v>1200</v>
      </c>
      <c r="E12" s="18">
        <f>200+15+23</f>
        <v>238</v>
      </c>
      <c r="F12" s="18"/>
      <c r="G12" s="18"/>
      <c r="H12" s="18"/>
      <c r="I12" s="18"/>
      <c r="J12" s="26"/>
      <c r="K12" s="18">
        <v>179</v>
      </c>
      <c r="L12" s="26"/>
      <c r="M12" s="18">
        <v>179</v>
      </c>
      <c r="N12" s="26"/>
      <c r="O12" s="18">
        <v>179</v>
      </c>
      <c r="P12" s="26"/>
      <c r="Q12" s="26"/>
      <c r="R12" s="26"/>
      <c r="S12" s="26"/>
      <c r="T12" s="29"/>
      <c r="U12" s="26"/>
      <c r="W12" s="6"/>
    </row>
    <row r="13" spans="1:23" ht="51.75" x14ac:dyDescent="0.3">
      <c r="A13" s="536"/>
      <c r="B13" s="22" t="s">
        <v>30</v>
      </c>
      <c r="C13" s="26"/>
      <c r="D13" s="18">
        <v>28998</v>
      </c>
      <c r="E13" s="18">
        <v>12000</v>
      </c>
      <c r="F13" s="18" t="s">
        <v>60</v>
      </c>
      <c r="G13" s="18" t="s">
        <v>61</v>
      </c>
      <c r="H13" s="18"/>
      <c r="I13" s="18"/>
      <c r="J13" s="26"/>
      <c r="K13" s="18">
        <v>13000</v>
      </c>
      <c r="L13" s="26"/>
      <c r="M13" s="18">
        <v>14500</v>
      </c>
      <c r="N13" s="26"/>
      <c r="O13" s="18">
        <v>15500</v>
      </c>
      <c r="P13" s="26"/>
      <c r="Q13" s="26"/>
      <c r="R13" s="26"/>
      <c r="S13" s="26"/>
      <c r="T13" s="29"/>
      <c r="U13" s="26"/>
      <c r="W13" s="6"/>
    </row>
    <row r="14" spans="1:23" ht="51.75" x14ac:dyDescent="0.3">
      <c r="A14" s="536"/>
      <c r="B14" s="22" t="s">
        <v>31</v>
      </c>
      <c r="C14" s="26"/>
      <c r="D14" s="18" t="s">
        <v>46</v>
      </c>
      <c r="E14" s="18" t="s">
        <v>46</v>
      </c>
      <c r="F14" s="18"/>
      <c r="G14" s="18"/>
      <c r="H14" s="18"/>
      <c r="I14" s="18"/>
      <c r="J14" s="26"/>
      <c r="K14" s="27">
        <v>0.9</v>
      </c>
      <c r="L14" s="26"/>
      <c r="M14" s="27">
        <v>0.9</v>
      </c>
      <c r="N14" s="26"/>
      <c r="O14" s="27">
        <v>0.91</v>
      </c>
      <c r="P14" s="26"/>
      <c r="Q14" s="26"/>
      <c r="R14" s="26"/>
      <c r="S14" s="26"/>
      <c r="T14" s="29"/>
      <c r="U14" s="26"/>
      <c r="W14" s="6"/>
    </row>
    <row r="15" spans="1:23" ht="103.5" x14ac:dyDescent="0.3">
      <c r="A15" s="536" t="s">
        <v>21</v>
      </c>
      <c r="B15" s="22" t="s">
        <v>32</v>
      </c>
      <c r="C15" s="26"/>
      <c r="D15" s="18">
        <v>0</v>
      </c>
      <c r="E15" s="22">
        <v>3500</v>
      </c>
      <c r="F15" s="22"/>
      <c r="G15" s="22"/>
      <c r="H15" s="22"/>
      <c r="I15" s="22"/>
      <c r="J15" s="26"/>
      <c r="K15" s="22">
        <v>5000</v>
      </c>
      <c r="L15" s="26"/>
      <c r="M15" s="22">
        <v>17000</v>
      </c>
      <c r="N15" s="26"/>
      <c r="O15" s="22">
        <v>8500</v>
      </c>
      <c r="P15" s="26"/>
      <c r="Q15" s="26"/>
      <c r="R15" s="26"/>
      <c r="S15" s="26"/>
      <c r="T15" s="29"/>
      <c r="U15" s="26"/>
      <c r="W15" s="6"/>
    </row>
    <row r="16" spans="1:23" ht="69" x14ac:dyDescent="0.3">
      <c r="A16" s="536"/>
      <c r="B16" s="16" t="s">
        <v>33</v>
      </c>
      <c r="C16" s="26"/>
      <c r="D16" s="18">
        <v>1160</v>
      </c>
      <c r="E16" s="22">
        <v>680</v>
      </c>
      <c r="F16" s="22"/>
      <c r="G16" s="22"/>
      <c r="H16" s="22"/>
      <c r="I16" s="22"/>
      <c r="J16" s="26"/>
      <c r="K16" s="22">
        <v>600</v>
      </c>
      <c r="L16" s="26"/>
      <c r="M16" s="22">
        <v>580</v>
      </c>
      <c r="N16" s="26"/>
      <c r="O16" s="22">
        <v>580</v>
      </c>
      <c r="P16" s="26"/>
      <c r="Q16" s="26"/>
      <c r="R16" s="26"/>
      <c r="S16" s="26"/>
      <c r="T16" s="29"/>
      <c r="U16" s="26"/>
      <c r="W16" s="6"/>
    </row>
    <row r="17" spans="1:23" ht="51.75" x14ac:dyDescent="0.3">
      <c r="A17" s="536"/>
      <c r="B17" s="22" t="s">
        <v>34</v>
      </c>
      <c r="C17" s="26"/>
      <c r="D17" s="18">
        <v>3492</v>
      </c>
      <c r="E17" s="22">
        <v>930</v>
      </c>
      <c r="F17" s="22"/>
      <c r="G17" s="22"/>
      <c r="H17" s="22"/>
      <c r="I17" s="22"/>
      <c r="J17" s="26"/>
      <c r="K17" s="22">
        <v>920</v>
      </c>
      <c r="L17" s="26"/>
      <c r="M17" s="19">
        <v>920</v>
      </c>
      <c r="N17" s="26"/>
      <c r="O17" s="19">
        <v>920</v>
      </c>
      <c r="P17" s="26"/>
      <c r="Q17" s="26"/>
      <c r="R17" s="26"/>
      <c r="S17" s="26"/>
      <c r="T17" s="29"/>
      <c r="U17" s="26"/>
      <c r="W17" s="6"/>
    </row>
    <row r="18" spans="1:23" ht="34.5" x14ac:dyDescent="0.3">
      <c r="A18" s="536"/>
      <c r="B18" s="22" t="s">
        <v>35</v>
      </c>
      <c r="C18" s="26"/>
      <c r="D18" s="18">
        <f>148+179</f>
        <v>327</v>
      </c>
      <c r="E18" s="19">
        <v>200</v>
      </c>
      <c r="F18" s="19"/>
      <c r="G18" s="19"/>
      <c r="H18" s="19"/>
      <c r="I18" s="19"/>
      <c r="J18" s="26"/>
      <c r="K18" s="19">
        <v>200</v>
      </c>
      <c r="L18" s="26"/>
      <c r="M18" s="19">
        <v>200</v>
      </c>
      <c r="N18" s="26"/>
      <c r="O18" s="19">
        <v>200</v>
      </c>
      <c r="P18" s="26"/>
      <c r="Q18" s="26"/>
      <c r="R18" s="26"/>
      <c r="S18" s="26"/>
      <c r="T18" s="29"/>
      <c r="U18" s="26"/>
      <c r="W18" s="6"/>
    </row>
    <row r="19" spans="1:23" ht="69" x14ac:dyDescent="0.3">
      <c r="A19" s="537" t="s">
        <v>22</v>
      </c>
      <c r="B19" s="22" t="s">
        <v>36</v>
      </c>
      <c r="C19" s="26"/>
      <c r="D19" s="18">
        <v>4000</v>
      </c>
      <c r="E19" s="19">
        <v>600</v>
      </c>
      <c r="F19" s="19"/>
      <c r="G19" s="19"/>
      <c r="H19" s="19"/>
      <c r="I19" s="19"/>
      <c r="J19" s="26"/>
      <c r="K19" s="19">
        <v>1500</v>
      </c>
      <c r="L19" s="26"/>
      <c r="M19" s="19">
        <v>1500</v>
      </c>
      <c r="N19" s="26"/>
      <c r="O19" s="19">
        <v>600</v>
      </c>
      <c r="P19" s="26"/>
      <c r="Q19" s="26"/>
      <c r="R19" s="26"/>
      <c r="S19" s="26"/>
      <c r="T19" s="29"/>
      <c r="U19" s="26"/>
      <c r="W19" s="6"/>
    </row>
    <row r="20" spans="1:23" ht="34.5" x14ac:dyDescent="0.3">
      <c r="A20" s="537"/>
      <c r="B20" s="22" t="s">
        <v>37</v>
      </c>
      <c r="C20" s="26"/>
      <c r="D20" s="18">
        <v>5390</v>
      </c>
      <c r="E20" s="19">
        <v>444</v>
      </c>
      <c r="F20" s="19"/>
      <c r="G20" s="19"/>
      <c r="H20" s="19"/>
      <c r="I20" s="19"/>
      <c r="J20" s="26"/>
      <c r="K20" s="19">
        <v>410</v>
      </c>
      <c r="L20" s="26"/>
      <c r="M20" s="19">
        <v>410</v>
      </c>
      <c r="N20" s="26"/>
      <c r="O20" s="19">
        <v>410</v>
      </c>
      <c r="P20" s="26"/>
      <c r="Q20" s="26"/>
      <c r="R20" s="26"/>
      <c r="S20" s="26"/>
      <c r="T20" s="29"/>
      <c r="U20" s="26"/>
      <c r="W20" s="6"/>
    </row>
    <row r="21" spans="1:23" ht="34.5" x14ac:dyDescent="0.3">
      <c r="A21" s="537"/>
      <c r="B21" s="22" t="s">
        <v>38</v>
      </c>
      <c r="C21" s="26"/>
      <c r="D21" s="18">
        <v>1720</v>
      </c>
      <c r="E21" s="19">
        <v>500</v>
      </c>
      <c r="F21" s="19"/>
      <c r="G21" s="19"/>
      <c r="H21" s="19"/>
      <c r="I21" s="19"/>
      <c r="J21" s="26"/>
      <c r="K21" s="19">
        <v>520</v>
      </c>
      <c r="L21" s="26"/>
      <c r="M21" s="19">
        <v>530</v>
      </c>
      <c r="N21" s="26"/>
      <c r="O21" s="19">
        <v>550</v>
      </c>
      <c r="P21" s="26"/>
      <c r="Q21" s="26"/>
      <c r="R21" s="26"/>
      <c r="S21" s="26"/>
      <c r="T21" s="29"/>
      <c r="U21" s="26"/>
      <c r="W21" s="6"/>
    </row>
    <row r="22" spans="1:23" ht="34.5" x14ac:dyDescent="0.3">
      <c r="A22" s="537"/>
      <c r="B22" s="22" t="s">
        <v>39</v>
      </c>
      <c r="C22" s="26"/>
      <c r="D22" s="18">
        <v>25</v>
      </c>
      <c r="E22" s="19">
        <v>11</v>
      </c>
      <c r="F22" s="19"/>
      <c r="G22" s="19"/>
      <c r="H22" s="19"/>
      <c r="I22" s="19"/>
      <c r="J22" s="26"/>
      <c r="K22" s="19">
        <v>14</v>
      </c>
      <c r="L22" s="26"/>
      <c r="M22" s="19">
        <v>16</v>
      </c>
      <c r="N22" s="26"/>
      <c r="O22" s="19">
        <v>18</v>
      </c>
      <c r="P22" s="26"/>
      <c r="Q22" s="26"/>
      <c r="R22" s="26"/>
      <c r="S22" s="26"/>
      <c r="T22" s="29"/>
      <c r="U22" s="26"/>
      <c r="W22" s="6"/>
    </row>
    <row r="23" spans="1:23" ht="51.75" x14ac:dyDescent="0.3">
      <c r="A23" s="538" t="s">
        <v>23</v>
      </c>
      <c r="B23" s="15" t="s">
        <v>40</v>
      </c>
      <c r="C23" s="26"/>
      <c r="D23" s="18" t="s">
        <v>47</v>
      </c>
      <c r="E23" s="22">
        <v>25</v>
      </c>
      <c r="F23" s="22"/>
      <c r="G23" s="22"/>
      <c r="H23" s="22"/>
      <c r="I23" s="22"/>
      <c r="J23" s="26"/>
      <c r="K23" s="22">
        <v>30</v>
      </c>
      <c r="L23" s="26"/>
      <c r="M23" s="22">
        <v>35</v>
      </c>
      <c r="N23" s="26"/>
      <c r="O23" s="22">
        <v>35</v>
      </c>
      <c r="P23" s="26"/>
      <c r="Q23" s="26"/>
      <c r="R23" s="26"/>
      <c r="S23" s="26"/>
      <c r="T23" s="29"/>
      <c r="U23" s="26"/>
      <c r="W23" s="6"/>
    </row>
    <row r="24" spans="1:23" ht="69" x14ac:dyDescent="0.3">
      <c r="A24" s="538"/>
      <c r="B24" s="15" t="s">
        <v>41</v>
      </c>
      <c r="C24" s="26"/>
      <c r="D24" s="18">
        <v>84</v>
      </c>
      <c r="E24" s="20">
        <v>11</v>
      </c>
      <c r="F24" s="20"/>
      <c r="G24" s="20"/>
      <c r="H24" s="20"/>
      <c r="I24" s="20"/>
      <c r="J24" s="26"/>
      <c r="K24" s="28">
        <v>30</v>
      </c>
      <c r="L24" s="26"/>
      <c r="M24" s="28">
        <v>20</v>
      </c>
      <c r="N24" s="26"/>
      <c r="O24" s="28">
        <v>40</v>
      </c>
      <c r="P24" s="26"/>
      <c r="Q24" s="26"/>
      <c r="R24" s="26"/>
      <c r="S24" s="26"/>
      <c r="T24" s="29"/>
      <c r="U24" s="26"/>
      <c r="W24" s="6"/>
    </row>
    <row r="25" spans="1:23" ht="34.5" x14ac:dyDescent="0.3">
      <c r="A25" s="539" t="s">
        <v>24</v>
      </c>
      <c r="B25" s="22" t="s">
        <v>42</v>
      </c>
      <c r="C25" s="26"/>
      <c r="D25" s="18">
        <v>84</v>
      </c>
      <c r="E25" s="20">
        <v>10</v>
      </c>
      <c r="F25" s="20"/>
      <c r="G25" s="20"/>
      <c r="H25" s="20"/>
      <c r="I25" s="20"/>
      <c r="J25" s="26"/>
      <c r="K25" s="20">
        <v>20</v>
      </c>
      <c r="L25" s="26"/>
      <c r="M25" s="20">
        <v>30</v>
      </c>
      <c r="N25" s="26"/>
      <c r="O25" s="22">
        <v>66</v>
      </c>
      <c r="P25" s="26"/>
      <c r="Q25" s="26"/>
      <c r="R25" s="26"/>
      <c r="S25" s="26"/>
      <c r="T25" s="29"/>
      <c r="U25" s="26"/>
      <c r="W25" s="6"/>
    </row>
    <row r="26" spans="1:23" x14ac:dyDescent="0.3">
      <c r="A26" s="539"/>
      <c r="B26" s="22" t="s">
        <v>43</v>
      </c>
      <c r="C26" s="26"/>
      <c r="D26" s="18">
        <v>20</v>
      </c>
      <c r="E26" s="22">
        <v>4</v>
      </c>
      <c r="F26" s="22"/>
      <c r="G26" s="22"/>
      <c r="H26" s="22"/>
      <c r="I26" s="22"/>
      <c r="J26" s="26"/>
      <c r="K26" s="22">
        <v>7</v>
      </c>
      <c r="L26" s="26"/>
      <c r="M26" s="22">
        <v>7</v>
      </c>
      <c r="N26" s="26"/>
      <c r="O26" s="22">
        <v>7</v>
      </c>
      <c r="P26" s="26"/>
      <c r="Q26" s="26"/>
      <c r="R26" s="26"/>
      <c r="S26" s="26"/>
      <c r="T26" s="29"/>
      <c r="U26" s="26"/>
      <c r="W26" s="6"/>
    </row>
    <row r="27" spans="1:23" x14ac:dyDescent="0.3">
      <c r="A27" s="540" t="s">
        <v>25</v>
      </c>
      <c r="B27" s="541" t="s">
        <v>44</v>
      </c>
      <c r="C27" s="26"/>
      <c r="D27" s="542">
        <v>1</v>
      </c>
      <c r="E27" s="542">
        <v>1</v>
      </c>
      <c r="F27" s="21"/>
      <c r="G27" s="21"/>
      <c r="H27" s="21"/>
      <c r="I27" s="21"/>
      <c r="J27" s="26"/>
      <c r="K27" s="542">
        <v>1</v>
      </c>
      <c r="L27" s="26"/>
      <c r="M27" s="542">
        <v>1</v>
      </c>
      <c r="N27" s="26"/>
      <c r="O27" s="542">
        <v>1</v>
      </c>
      <c r="P27" s="26"/>
      <c r="Q27" s="26"/>
      <c r="R27" s="26"/>
      <c r="S27" s="26"/>
      <c r="T27" s="29"/>
      <c r="U27" s="26"/>
      <c r="W27" s="6"/>
    </row>
    <row r="28" spans="1:23" x14ac:dyDescent="0.3">
      <c r="A28" s="540"/>
      <c r="B28" s="541"/>
      <c r="C28" s="26"/>
      <c r="D28" s="541"/>
      <c r="E28" s="541"/>
      <c r="F28" s="22"/>
      <c r="G28" s="22"/>
      <c r="H28" s="22"/>
      <c r="I28" s="22"/>
      <c r="J28" s="26"/>
      <c r="K28" s="541"/>
      <c r="L28" s="26"/>
      <c r="M28" s="541"/>
      <c r="N28" s="26"/>
      <c r="O28" s="541"/>
      <c r="P28" s="26"/>
      <c r="Q28" s="26"/>
      <c r="R28" s="26"/>
      <c r="S28" s="26"/>
      <c r="T28" s="29"/>
      <c r="U28" s="26"/>
      <c r="W28" s="6"/>
    </row>
    <row r="29" spans="1:23" x14ac:dyDescent="0.3">
      <c r="A29" s="540"/>
      <c r="B29" s="541"/>
      <c r="C29" s="26"/>
      <c r="D29" s="541"/>
      <c r="E29" s="541"/>
      <c r="F29" s="22"/>
      <c r="G29" s="22"/>
      <c r="H29" s="22"/>
      <c r="I29" s="22"/>
      <c r="J29" s="26"/>
      <c r="K29" s="541"/>
      <c r="L29" s="26"/>
      <c r="M29" s="541"/>
      <c r="N29" s="26"/>
      <c r="O29" s="541"/>
      <c r="P29" s="26"/>
      <c r="Q29" s="26"/>
      <c r="R29" s="26"/>
      <c r="S29" s="26"/>
      <c r="T29" s="29"/>
      <c r="U29" s="26"/>
      <c r="W29" s="6"/>
    </row>
    <row r="30" spans="1:23" x14ac:dyDescent="0.3">
      <c r="A30" s="540"/>
      <c r="B30" s="541"/>
      <c r="C30" s="26"/>
      <c r="D30" s="541"/>
      <c r="E30" s="541"/>
      <c r="F30" s="22"/>
      <c r="G30" s="22"/>
      <c r="H30" s="22"/>
      <c r="I30" s="22"/>
      <c r="J30" s="26"/>
      <c r="K30" s="541"/>
      <c r="L30" s="26"/>
      <c r="M30" s="541"/>
      <c r="N30" s="26"/>
      <c r="O30" s="541"/>
      <c r="P30" s="26"/>
      <c r="Q30" s="26"/>
      <c r="R30" s="26"/>
      <c r="S30" s="26"/>
      <c r="T30" s="29"/>
      <c r="U30" s="26"/>
      <c r="W30" s="6"/>
    </row>
    <row r="31" spans="1:23" x14ac:dyDescent="0.3">
      <c r="A31" s="540"/>
      <c r="B31" s="541"/>
      <c r="C31" s="26"/>
      <c r="D31" s="541"/>
      <c r="E31" s="541"/>
      <c r="F31" s="22"/>
      <c r="G31" s="22"/>
      <c r="H31" s="22"/>
      <c r="I31" s="22"/>
      <c r="J31" s="26"/>
      <c r="K31" s="541"/>
      <c r="L31" s="26"/>
      <c r="M31" s="541"/>
      <c r="N31" s="26"/>
      <c r="O31" s="541"/>
      <c r="P31" s="26"/>
      <c r="Q31" s="26"/>
      <c r="R31" s="26"/>
      <c r="S31" s="26"/>
      <c r="T31" s="29"/>
      <c r="U31" s="26"/>
      <c r="W31" s="6"/>
    </row>
    <row r="32" spans="1:23" x14ac:dyDescent="0.3">
      <c r="A32" s="540"/>
      <c r="B32" s="541"/>
      <c r="C32" s="26"/>
      <c r="D32" s="541"/>
      <c r="E32" s="541"/>
      <c r="F32" s="22"/>
      <c r="G32" s="22"/>
      <c r="H32" s="22"/>
      <c r="I32" s="22"/>
      <c r="J32" s="26"/>
      <c r="K32" s="541"/>
      <c r="L32" s="26"/>
      <c r="M32" s="541"/>
      <c r="N32" s="26"/>
      <c r="O32" s="541"/>
      <c r="P32" s="26"/>
      <c r="Q32" s="26"/>
      <c r="R32" s="26"/>
      <c r="S32" s="26"/>
      <c r="T32" s="29"/>
      <c r="U32" s="26"/>
      <c r="W32" s="6"/>
    </row>
    <row r="33" spans="1:23" x14ac:dyDescent="0.3">
      <c r="A33" s="540"/>
      <c r="B33" s="541"/>
      <c r="C33" s="26"/>
      <c r="D33" s="541"/>
      <c r="E33" s="541"/>
      <c r="F33" s="22"/>
      <c r="G33" s="22"/>
      <c r="H33" s="22"/>
      <c r="I33" s="22"/>
      <c r="J33" s="26"/>
      <c r="K33" s="541"/>
      <c r="L33" s="26"/>
      <c r="M33" s="541"/>
      <c r="N33" s="26"/>
      <c r="O33" s="541"/>
      <c r="P33" s="26"/>
      <c r="Q33" s="26"/>
      <c r="R33" s="26"/>
      <c r="S33" s="26"/>
      <c r="T33" s="29"/>
      <c r="U33" s="26"/>
      <c r="W33" s="6"/>
    </row>
    <row r="34" spans="1:23" x14ac:dyDescent="0.3">
      <c r="A34" s="540"/>
      <c r="B34" s="541"/>
      <c r="C34" s="26"/>
      <c r="D34" s="541"/>
      <c r="E34" s="541"/>
      <c r="F34" s="22"/>
      <c r="G34" s="22"/>
      <c r="H34" s="22"/>
      <c r="I34" s="22"/>
      <c r="J34" s="26"/>
      <c r="K34" s="541"/>
      <c r="L34" s="26"/>
      <c r="M34" s="541"/>
      <c r="N34" s="26"/>
      <c r="O34" s="541"/>
      <c r="P34" s="26"/>
      <c r="Q34" s="26"/>
      <c r="R34" s="26"/>
      <c r="S34" s="26"/>
      <c r="T34" s="29"/>
      <c r="U34" s="26"/>
      <c r="W34" s="6"/>
    </row>
    <row r="35" spans="1:23" x14ac:dyDescent="0.3">
      <c r="A35" s="7"/>
      <c r="B35" s="8"/>
      <c r="C35" s="9"/>
      <c r="D35" s="9"/>
      <c r="E35" s="10"/>
      <c r="F35" s="10"/>
      <c r="G35" s="10"/>
      <c r="H35" s="10"/>
      <c r="I35" s="10"/>
      <c r="J35" s="11"/>
      <c r="K35" s="11"/>
      <c r="L35" s="11"/>
      <c r="M35" s="10"/>
      <c r="N35" s="11"/>
      <c r="O35" s="10"/>
      <c r="P35" s="11"/>
      <c r="Q35" s="10"/>
      <c r="R35" s="11"/>
      <c r="S35" s="11"/>
      <c r="T35" s="11"/>
      <c r="U35" s="9"/>
    </row>
    <row r="36" spans="1:23" x14ac:dyDescent="0.3">
      <c r="A36" s="534"/>
      <c r="B36" s="535"/>
      <c r="C36" s="535"/>
      <c r="D36" s="535"/>
      <c r="E36" s="535"/>
      <c r="F36" s="535"/>
      <c r="G36" s="535"/>
      <c r="H36" s="535"/>
      <c r="I36" s="535"/>
      <c r="J36" s="535"/>
      <c r="K36" s="535"/>
      <c r="L36" s="535"/>
      <c r="M36" s="535"/>
      <c r="N36" s="535"/>
      <c r="O36" s="535"/>
      <c r="P36" s="535"/>
      <c r="Q36" s="535"/>
      <c r="R36" s="535"/>
      <c r="S36" s="535"/>
      <c r="T36" s="535"/>
      <c r="U36" s="535"/>
    </row>
    <row r="37" spans="1:23" x14ac:dyDescent="0.3">
      <c r="A37" s="534"/>
      <c r="B37" s="535"/>
      <c r="C37" s="535"/>
      <c r="D37" s="535"/>
      <c r="E37" s="535"/>
      <c r="F37" s="535"/>
      <c r="G37" s="535"/>
      <c r="H37" s="535"/>
      <c r="I37" s="535"/>
      <c r="J37" s="535"/>
      <c r="K37" s="535"/>
      <c r="L37" s="535"/>
      <c r="M37" s="535"/>
      <c r="N37" s="535"/>
      <c r="O37" s="535"/>
      <c r="P37" s="535"/>
      <c r="Q37" s="535"/>
      <c r="R37" s="535"/>
      <c r="S37" s="535"/>
      <c r="T37" s="535"/>
      <c r="U37" s="535"/>
    </row>
  </sheetData>
  <mergeCells count="39">
    <mergeCell ref="A12:A14"/>
    <mergeCell ref="F7:I7"/>
    <mergeCell ref="T1:U1"/>
    <mergeCell ref="T2:U2"/>
    <mergeCell ref="T3:U3"/>
    <mergeCell ref="A5:T5"/>
    <mergeCell ref="D7:D8"/>
    <mergeCell ref="E7:E8"/>
    <mergeCell ref="J7:J8"/>
    <mergeCell ref="A1:B3"/>
    <mergeCell ref="C1:S3"/>
    <mergeCell ref="A37:U37"/>
    <mergeCell ref="P7:P8"/>
    <mergeCell ref="Q7:Q8"/>
    <mergeCell ref="R7:R8"/>
    <mergeCell ref="S7:S8"/>
    <mergeCell ref="T7:T8"/>
    <mergeCell ref="U7:U8"/>
    <mergeCell ref="K7:K8"/>
    <mergeCell ref="L7:L8"/>
    <mergeCell ref="M7:M8"/>
    <mergeCell ref="N7:N8"/>
    <mergeCell ref="O7:O8"/>
    <mergeCell ref="A7:A8"/>
    <mergeCell ref="B7:B8"/>
    <mergeCell ref="C7:C8"/>
    <mergeCell ref="A9:A11"/>
    <mergeCell ref="A36:U36"/>
    <mergeCell ref="A15:A18"/>
    <mergeCell ref="A19:A22"/>
    <mergeCell ref="A23:A24"/>
    <mergeCell ref="A25:A26"/>
    <mergeCell ref="A27:A34"/>
    <mergeCell ref="B27:B34"/>
    <mergeCell ref="E27:E34"/>
    <mergeCell ref="D27:D34"/>
    <mergeCell ref="K27:K34"/>
    <mergeCell ref="M27:M34"/>
    <mergeCell ref="O27:O34"/>
  </mergeCells>
  <printOptions horizontalCentered="1" verticalCentered="1"/>
  <pageMargins left="0.43307086614173229" right="0.43307086614173229" top="0.74803149606299213" bottom="0.55118110236220474" header="0.31496062992125984" footer="0.11811023622047245"/>
  <pageSetup scale="21" orientation="portrait" r:id="rId1"/>
  <headerFooter differentFirst="1">
    <oddFooter>&amp;RPágina &amp;P de &amp;N</oddFooter>
  </headerFooter>
  <rowBreaks count="1" manualBreakCount="1">
    <brk id="34" max="20"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Plan Estratégico Institucional</vt:lpstr>
      <vt:lpstr>Control de Cambios</vt:lpstr>
      <vt:lpstr>Seguimiento PEI 3er tri OAPII</vt:lpstr>
      <vt:lpstr>Seguimiento al 30 09 21 por OCI</vt:lpstr>
      <vt:lpstr>COMENTARIOS SEGUIMIENTO OAP</vt:lpstr>
      <vt:lpstr>'COMENTARIOS SEGUIMIENTO OAP'!Área_de_impresión</vt:lpstr>
      <vt:lpstr>'Seguimiento al 30 09 21 por OCI'!Área_de_impresión</vt:lpstr>
      <vt:lpstr>'Seguimiento PEI 3er tri OAPII'!Área_de_impresión</vt:lpstr>
      <vt:lpstr>'COMENTARIOS SEGUIMIENTO OAP'!Títulos_a_imprimir</vt:lpstr>
      <vt:lpstr>'Plan Estratégico Institucional'!Títulos_a_imprimir</vt:lpstr>
      <vt:lpstr>'Seguimiento al 30 09 21 por OCI'!Títulos_a_imprimir</vt:lpstr>
      <vt:lpstr>'Seguimiento PEI 3er tri OAPII'!Títulos_a_imprimir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Alberto Diaz Mantilla</dc:creator>
  <cp:lastModifiedBy>Paola Andrea Rodríguez González</cp:lastModifiedBy>
  <dcterms:created xsi:type="dcterms:W3CDTF">2017-05-17T14:38:39Z</dcterms:created>
  <dcterms:modified xsi:type="dcterms:W3CDTF">2021-12-07T16:36:29Z</dcterms:modified>
</cp:coreProperties>
</file>