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autoCompressPictures="0"/>
  <mc:AlternateContent xmlns:mc="http://schemas.openxmlformats.org/markup-compatibility/2006">
    <mc:Choice Requires="x15">
      <x15ac:absPath xmlns:x15ac="http://schemas.microsoft.com/office/spreadsheetml/2010/11/ac" url="G:\Mi unidad\Año 2023 OCI\II Trimestre\Seguimiento PAI PEI y Plan AnInv - IV Trimestre 2022\PEI\"/>
    </mc:Choice>
  </mc:AlternateContent>
  <xr:revisionPtr revIDLastSave="0" documentId="13_ncr:1_{C62667F6-E317-442D-A313-0C1BBEA35418}" xr6:coauthVersionLast="47" xr6:coauthVersionMax="47" xr10:uidLastSave="{00000000-0000-0000-0000-000000000000}"/>
  <bookViews>
    <workbookView xWindow="-120" yWindow="-120" windowWidth="29040" windowHeight="15840" tabRatio="794" activeTab="4" xr2:uid="{00000000-000D-0000-FFFF-FFFF00000000}"/>
  </bookViews>
  <sheets>
    <sheet name="Portada PEI" sheetId="33" r:id="rId1"/>
    <sheet name="Control de Cambios" sheetId="34" r:id="rId2"/>
    <sheet name="Plan Estratégico Institucional" sheetId="35" r:id="rId3"/>
    <sheet name="Seguimiento PEI 4to trim OAPII" sheetId="36" r:id="rId4"/>
    <sheet name="Seguimiento al 31 12 22 por OCI" sheetId="7" r:id="rId5"/>
    <sheet name="COMENTARIOS SEGUIMIENTO OAP" sheetId="3" state="hidden" r:id="rId6"/>
  </sheets>
  <definedNames>
    <definedName name="_xlnm.Print_Area" localSheetId="5">'COMENTARIOS SEGUIMIENTO OAP'!$A$1:$U$37</definedName>
    <definedName name="_xlnm.Print_Area" localSheetId="4">'Seguimiento al 31 12 22 por OCI'!$A$1:$S$286</definedName>
    <definedName name="_xlnm.Print_Area" localSheetId="3">'Seguimiento PEI 4to trim OAPII'!$A$1:$X$36</definedName>
    <definedName name="_xlnm.Print_Titles" localSheetId="5">'COMENTARIOS SEGUIMIENTO OAP'!$1:$8</definedName>
    <definedName name="_xlnm.Print_Titles" localSheetId="2">'Plan Estratégico Institucional'!$1:$6</definedName>
    <definedName name="_xlnm.Print_Titles" localSheetId="4">'Seguimiento al 31 12 22 por OCI'!$5:$6</definedName>
    <definedName name="_xlnm.Print_Titles" localSheetId="3">'Seguimiento PEI 4to trim OAPII'!$1:$8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33" i="36" l="1"/>
  <c r="V33" i="36" s="1"/>
  <c r="T33" i="36"/>
  <c r="S33" i="36"/>
  <c r="Q33" i="36"/>
  <c r="U32" i="36"/>
  <c r="V32" i="36" s="1"/>
  <c r="S32" i="36"/>
  <c r="Q32" i="36"/>
  <c r="U31" i="36"/>
  <c r="V31" i="36" s="1"/>
  <c r="T31" i="36"/>
  <c r="S31" i="36"/>
  <c r="Q31" i="36"/>
  <c r="V30" i="36"/>
  <c r="U30" i="36"/>
  <c r="T30" i="36"/>
  <c r="S30" i="36"/>
  <c r="Q30" i="36"/>
  <c r="U29" i="36"/>
  <c r="V29" i="36" s="1"/>
  <c r="T29" i="36"/>
  <c r="S29" i="36"/>
  <c r="Q29" i="36"/>
  <c r="K29" i="36"/>
  <c r="U28" i="36"/>
  <c r="V28" i="36" s="1"/>
  <c r="T28" i="36"/>
  <c r="S28" i="36"/>
  <c r="Q28" i="36"/>
  <c r="U27" i="36"/>
  <c r="V27" i="36" s="1"/>
  <c r="T27" i="36"/>
  <c r="S27" i="36"/>
  <c r="Q27" i="36"/>
  <c r="U26" i="36"/>
  <c r="V26" i="36" s="1"/>
  <c r="T26" i="36"/>
  <c r="S26" i="36"/>
  <c r="Q26" i="36"/>
  <c r="U25" i="36"/>
  <c r="T25" i="36"/>
  <c r="V25" i="36" s="1"/>
  <c r="S25" i="36"/>
  <c r="Q25" i="36"/>
  <c r="V24" i="36"/>
  <c r="U24" i="36"/>
  <c r="T24" i="36"/>
  <c r="S24" i="36"/>
  <c r="Q24" i="36"/>
  <c r="V23" i="36"/>
  <c r="U23" i="36"/>
  <c r="T23" i="36"/>
  <c r="S23" i="36"/>
  <c r="Q23" i="36"/>
  <c r="V22" i="36"/>
  <c r="U22" i="36"/>
  <c r="T22" i="36"/>
  <c r="S22" i="36"/>
  <c r="Q22" i="36"/>
  <c r="U21" i="36"/>
  <c r="V21" i="36" s="1"/>
  <c r="T21" i="36"/>
  <c r="S21" i="36"/>
  <c r="Q21" i="36"/>
  <c r="U20" i="36"/>
  <c r="V20" i="36" s="1"/>
  <c r="T20" i="36"/>
  <c r="S20" i="36"/>
  <c r="Q20" i="36"/>
  <c r="U19" i="36"/>
  <c r="V19" i="36" s="1"/>
  <c r="T19" i="36"/>
  <c r="S19" i="36"/>
  <c r="Q19" i="36"/>
  <c r="U18" i="36"/>
  <c r="V18" i="36" s="1"/>
  <c r="T18" i="36"/>
  <c r="S18" i="36"/>
  <c r="Q18" i="36"/>
  <c r="U17" i="36"/>
  <c r="V17" i="36" s="1"/>
  <c r="T17" i="36"/>
  <c r="S17" i="36"/>
  <c r="Q17" i="36"/>
  <c r="V16" i="36"/>
  <c r="U16" i="36"/>
  <c r="T16" i="36"/>
  <c r="S16" i="36"/>
  <c r="Q16" i="36"/>
  <c r="V15" i="36"/>
  <c r="U15" i="36"/>
  <c r="T15" i="36"/>
  <c r="S15" i="36"/>
  <c r="Q15" i="36"/>
  <c r="V14" i="36"/>
  <c r="U14" i="36"/>
  <c r="T14" i="36"/>
  <c r="S14" i="36"/>
  <c r="R14" i="36"/>
  <c r="Q14" i="36"/>
  <c r="V13" i="36"/>
  <c r="U13" i="36"/>
  <c r="T13" i="36"/>
  <c r="S13" i="36"/>
  <c r="Q13" i="36"/>
  <c r="V12" i="36"/>
  <c r="U12" i="36"/>
  <c r="T12" i="36"/>
  <c r="S12" i="36"/>
  <c r="Q12" i="36"/>
  <c r="V11" i="36"/>
  <c r="U11" i="36"/>
  <c r="T11" i="36"/>
  <c r="S11" i="36"/>
  <c r="Q11" i="36"/>
  <c r="U10" i="36"/>
  <c r="V10" i="36" s="1"/>
  <c r="T10" i="36"/>
  <c r="S10" i="36"/>
  <c r="Q10" i="36"/>
  <c r="U9" i="36"/>
  <c r="T9" i="36"/>
  <c r="V9" i="36" s="1"/>
  <c r="S9" i="36"/>
  <c r="Q9" i="36"/>
  <c r="O30" i="35"/>
  <c r="O29" i="35"/>
  <c r="O28" i="35"/>
  <c r="M28" i="35"/>
  <c r="O27" i="35"/>
  <c r="O24" i="35"/>
  <c r="O23" i="35"/>
  <c r="O22" i="35"/>
  <c r="O21" i="35"/>
  <c r="O20" i="35"/>
  <c r="O18" i="35"/>
  <c r="O17" i="35"/>
  <c r="O14" i="35"/>
  <c r="O13" i="35"/>
  <c r="O12" i="35"/>
  <c r="N12" i="35"/>
  <c r="O11" i="35"/>
  <c r="O10" i="35"/>
  <c r="O9" i="35"/>
  <c r="O7" i="35"/>
  <c r="O254" i="7" l="1"/>
  <c r="P187" i="7"/>
  <c r="O162" i="7"/>
  <c r="P175" i="7"/>
  <c r="O175" i="7"/>
  <c r="P162" i="7"/>
  <c r="P74" i="7" l="1"/>
  <c r="M235" i="7" l="1"/>
  <c r="M131" i="7" l="1"/>
  <c r="L301" i="7"/>
  <c r="P290" i="7"/>
  <c r="M290" i="7"/>
  <c r="P271" i="7"/>
  <c r="P269" i="7"/>
  <c r="M271" i="7"/>
  <c r="L269" i="7"/>
  <c r="M259" i="7"/>
  <c r="P247" i="7"/>
  <c r="P245" i="7"/>
  <c r="M247" i="7"/>
  <c r="L245" i="7"/>
  <c r="P233" i="7"/>
  <c r="L233" i="7"/>
  <c r="M228" i="7"/>
  <c r="L226" i="7"/>
  <c r="P204" i="7"/>
  <c r="M204" i="7"/>
  <c r="P192" i="7"/>
  <c r="P190" i="7"/>
  <c r="P180" i="7"/>
  <c r="P178" i="7"/>
  <c r="M180" i="7"/>
  <c r="P155" i="7"/>
  <c r="P153" i="7"/>
  <c r="M155" i="7"/>
  <c r="L153" i="7"/>
  <c r="P143" i="7"/>
  <c r="P141" i="7"/>
  <c r="M143" i="7"/>
  <c r="L141" i="7"/>
  <c r="P95" i="7"/>
  <c r="P93" i="7"/>
  <c r="M83" i="7"/>
  <c r="L81" i="7"/>
  <c r="P70" i="7"/>
  <c r="P71" i="7" s="1"/>
  <c r="M71" i="7"/>
  <c r="L69" i="7"/>
  <c r="P45" i="7"/>
  <c r="P33" i="7"/>
  <c r="P299" i="7" l="1"/>
  <c r="L9" i="7" l="1"/>
  <c r="D18" i="3" l="1"/>
  <c r="E12" i="3"/>
</calcChain>
</file>

<file path=xl/sharedStrings.xml><?xml version="1.0" encoding="utf-8"?>
<sst xmlns="http://schemas.openxmlformats.org/spreadsheetml/2006/main" count="1180" uniqueCount="458">
  <si>
    <t>OBJETIVO</t>
  </si>
  <si>
    <t>INDICADORES ESTRATEGICOS</t>
  </si>
  <si>
    <t>ÁREA RESPONSABLE</t>
  </si>
  <si>
    <t xml:space="preserve">MATRIZ DE SEGUIMIENTO PLAN ESTRATÉGICO INSTITUCIONAL </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</si>
  <si>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</si>
  <si>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</si>
  <si>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</si>
  <si>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Objetivo estratégico</t>
  </si>
  <si>
    <t>Indicador Estratégico</t>
  </si>
  <si>
    <t>Frecuencia de medición</t>
  </si>
  <si>
    <t>Línea de base</t>
  </si>
  <si>
    <t>Meta cuatrienio</t>
  </si>
  <si>
    <t>Avance Meta Cuatrienio</t>
  </si>
  <si>
    <t>% de avance de meta cuatrienio</t>
  </si>
  <si>
    <t>Área responsable</t>
  </si>
  <si>
    <t>I</t>
  </si>
  <si>
    <t>II</t>
  </si>
  <si>
    <t>III</t>
  </si>
  <si>
    <t>IV</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</si>
  <si>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</si>
  <si>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</si>
  <si>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</si>
  <si>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</si>
  <si>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</si>
  <si>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</si>
  <si>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</si>
  <si>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Relación de recursos Colciencias vs los recursos del Sector Privado y entidades de Gobierno</t>
  </si>
  <si>
    <t>Aprobación de recursos por año en el Fondo de Ciencia, Tecnología e Innovación del SGR</t>
  </si>
  <si>
    <t>Porcentaje de asignación del cupo de
inversión para deducción y descuento tributario</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</si>
  <si>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</si>
  <si>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</si>
  <si>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</si>
  <si>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</si>
  <si>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</si>
  <si>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</si>
  <si>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Estancias posdoctorales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</si>
  <si>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</si>
  <si>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</si>
  <si>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</si>
  <si>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</si>
  <si>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Número de espacios que promueven la 
Interacción de la sociedad con la CTeI</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</si>
  <si>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</si>
  <si>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</si>
  <si>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</si>
  <si>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</si>
  <si>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</si>
  <si>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</si>
  <si>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</si>
  <si>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1:3</t>
  </si>
  <si>
    <t>SEGUIMIENTO TRIMESTRAL PLAN ESTRATÉGICO INSTITUCIONAL 2019-2022</t>
  </si>
  <si>
    <t>Meta
2019</t>
  </si>
  <si>
    <t>Resultado 2020</t>
  </si>
  <si>
    <t>Meta
2020</t>
  </si>
  <si>
    <t>Meta
2021</t>
  </si>
  <si>
    <t>Resultado 2021</t>
  </si>
  <si>
    <t>Meta
2022</t>
  </si>
  <si>
    <t>Avance Trimestral  2019</t>
  </si>
  <si>
    <t>% de avance de la meta 2019</t>
  </si>
  <si>
    <t>Observaciones de Seguimiento
Tercer trimestre de 2019</t>
  </si>
  <si>
    <t>Resultado 2022</t>
  </si>
  <si>
    <t>2,560.00</t>
  </si>
  <si>
    <t xml:space="preserve">5,517.00	</t>
  </si>
  <si>
    <t>Sumatoria de las solicitudes de patentes de la Convocatoria Nacional para apoyar a la presentación de patentes vía nacional y vía PCT, y apoyo a la gestión de Propiedad Intelectual.</t>
  </si>
  <si>
    <t>Programas y Proyectos de CTeI financiados</t>
  </si>
  <si>
    <t>Citaciones de impacto en producción científica y colaboración internacional</t>
  </si>
  <si>
    <t>Comunidades o grupos de interés que participan en procesos de apropiación social de conocimiento a partir de la CTeI</t>
  </si>
  <si>
    <t>Secretaría Técnica del OCAD</t>
  </si>
  <si>
    <t>ARTICULACIÓN CON LOS PACTOS DE PLAN NACIONAL DE DESARROLLO 2018-2022</t>
  </si>
  <si>
    <t>ARTICULACIÓN CON LOS OBJETIVOS DE LA MINISTRA</t>
  </si>
  <si>
    <t>ALINEACIÓN CON LOS FOCOS Y MISIONES DE LA MISIÓN DE SABIOS</t>
  </si>
  <si>
    <t>DESCRIPCIÓN DEL INDICADOR
(espacio explicativo asociado al indicador)</t>
  </si>
  <si>
    <t>FORMA DE CÁLCULO
(espacio explicativo asociado al indicador)</t>
  </si>
  <si>
    <t>TIPO DE ACUMULACIÓN
(espacio explicativo asociado al indicador)</t>
  </si>
  <si>
    <t>LÍNEA BASE
(2018)</t>
  </si>
  <si>
    <t>METAS</t>
  </si>
  <si>
    <t>DERECHO FUNDAMENTAL QUE SE GARANTIZA</t>
  </si>
  <si>
    <t>2019*</t>
  </si>
  <si>
    <t>CUATRIENIO</t>
  </si>
  <si>
    <t>Pacto por la Ciencia, Tecnología y la Innovación: un sistema para construir el conocimiento de la Colombia del futuro</t>
  </si>
  <si>
    <t>Formular e implementar la política pública  de CTeI 2040
Fortalecer la  articulación nación  territorio en CTeI:  Democratizar la CTeI</t>
  </si>
  <si>
    <t>Instituciones del
Sistema Nacional de SNCTI 
Financiación</t>
  </si>
  <si>
    <t>Este indicador está midiendo el esfuerzo (inversión o gasto) que realiza el sector público y privado en Actividades de Ciencia, Tecnología e Innovación (ACTI), para el año 2019, respecto al Producto Interno Bruto colombiano. Las actividades incluidas dentro de Ciencia, Tecnología e Innovación son: investigación y desarrollo, apoyo a la formación y capacitación científica y tecnológica, servicios científicos y tecnológicos, administración y otras actividades de apoyo y actividades de innovación</t>
  </si>
  <si>
    <t>El análisis de la inversión se lleva a cabo desde el punto de  vista del ejecutor deésta variable en actividades de Ciencia, Tecnología e Innovación.
▪ La información del año(s) incluido(s) en la medición es reportada por las entidades encuestadas.
▪ Se tiene en cuenta para las clasificaciones los conceptos presentados en los estándares internaciones y nacionales (Frascati, Oslo, Unesco y metodología nacional de medición del gasto en ACTI).
▪ Las entidades encuestadas utilizan para responder los sistemas de información nacionales (públicas), los sistemas internos y el conocimiento propio de las dinámicas de la entidad. El OCyT utiliza la herramienta de captura de información Barrus para la ejecución del operativo.
▪ El cuestionario y su diseño permite ladesagregación de la información requerida
para los indicadores.
▪ Se puede medir a través de encuesta a las fuentes de información y utilizar
registros administrativos para su medición. Decisión delicada y que plantea retos
de implementación.</t>
  </si>
  <si>
    <t>Flujo</t>
  </si>
  <si>
    <t>Participación
Igualdad
Derecho de petición</t>
  </si>
  <si>
    <t>Este indicador da cuenta del avance del proceso de formulación e implementación de la política pública de ciencia, tecnología e innovación (CONPES de CTeI)</t>
  </si>
  <si>
    <t>Política de CTeI aprobada e implementada (CONPES de CTeI
Hito 1: aprobación del documento CONPES 50%
Hito 2: cumplimiento actividades previstas para 2021 75%
Hito 3: cumplimiento de las actividades para 2022 100%</t>
  </si>
  <si>
    <t>Acumulado</t>
  </si>
  <si>
    <t>Formular e implementar la política pública  de CTeI 2040
Fortalecer la  articulación nación  territorio en CTeI:  Democratizar la CTeI
Fortalecer el SNCTeI y la  gobernanza: U+E+E+S (generación  de conﬁanza entre actores)</t>
  </si>
  <si>
    <t>Este indicador es tomado del Global Innovation index aunque este informe toma como fuente de datos la Base de Datos de la Unesco . Este indicador mide del total de empleados en una empresa el porcentaje que corresponde a investigadores.
El indicador hace referencia a los investigadores como profesionales dedicados a la concepción o creación de nuevos conocimientos, productos, procesos, métodos y sistemas, así como a la gestión de estos proyectos, desglosados por los sectores en los que están empleados (empresa, gobierno, educación superior y organizaciones privadas sin fines de lucro). En el contexto de las estadísticas de I + D, el sector de las empresas comerciales incluye a todas las empresas, organizaciones e instituciones cuya actividad principal es la producción de bienes o servicios en el mercado (que no sea la educación superior) para su venta al público en general a un precio económicamente significativo e Instituciones privadas sin fines de lucro que las atienden principalmente; El núcleo de este sector está formado por empresas privadas. Esto también incluye las empresas públicas.</t>
  </si>
  <si>
    <t>Este indicador se está midiendo respecto al esfuerzo (inversión o gasto) que realiza el sector privado en Investigación y Desarrollo Tecnológico (I+D), para el año 2019, respecto al Producto Interno Bruto Colombiano. Para el cálculo de I+D se realizarán reuniones con el Observatorio de Ciencia y Tecnología - OCyT, para revisar la metodología de cálculo para el cuatrienio. También es importante revisar la información histórica dado que la metodología de medida para el año 2017 y 2018 está en revisión por parte de dicha entidad.</t>
  </si>
  <si>
    <t>Este indicador da cuenta de los proyectos de investigación, desarrollo tecnológico e innovación financiados con recursos de Minciencias y otros actores del SNCTeI a través de los diferentes instrumentos definidos en la vigencia</t>
  </si>
  <si>
    <t>Sumatoria de los proyectos de investigación, desarrollo tecnológico e innovación financiados con recursos de Minciencias y otros actores del SNCTeI a través de los diferentes instrumentos definidos en la vigencia que se financian desde las diferentes estrategias</t>
  </si>
  <si>
    <t>Pacto por la Ciencia, Tecnología y la Innovación: un sistema para construir el conocimiento de la Colombia del futuro
Pacto por el emprendimiento</t>
  </si>
  <si>
    <t>Formular e implementar la política pública  de CTeI 2040
Fortalecer el SNCTeI y la  gobernanza: U+E+E+S (generación  de conﬁanza entre actores)
Fortalecer la  articulación nación  territorio en CTeI:  Democratizar la CTeI</t>
  </si>
  <si>
    <t>Misiones y centros
Financiación</t>
  </si>
  <si>
    <t>Este indicador da cuenta de los recursos (billones) de inversión en Ciencia, Tecnología e Innovación a través de la aprobación de proyectos de CTeI con el aval de actores reconocidos por Minciencias, establecidos en el artículo 158-1 y 256 del ET, en relación al total de recursos asignados para la vigencia.</t>
  </si>
  <si>
    <t>Cupo de beneficios tributarios asignado por inversión en actividades de CTeI</t>
  </si>
  <si>
    <t>El indicador da cuenta de los acuerdos de transferencia y/o conocimiento por medio de la iniciativa Convocatoria para fortalecimiento empresas base científica, tecnológica e innovación del programa Apoyo a procesos de transferencia tecnológica y/o conocimiento</t>
  </si>
  <si>
    <t>Sumatoria acuerdos de transferencia y/o conocimiento acompañados por Minciencias</t>
  </si>
  <si>
    <t>articipación
Igualdad
Libertad de enseñanza, aprendizaje, investigación y cátedra
Derecho de petición</t>
  </si>
  <si>
    <t>El indicador mide el esfuerzo de los actores del Sistema Nacional de CTeI por generar procesos de innovación desde la creación y uso de nuevo conocimiento, a través del registro de solicitudes de patentes por residentes en Oficina Nacional y PCT. Dado que la generación de patentes ha sido considerada un factor determinante para la creación y aplicación de nuevo conocimiento.</t>
  </si>
  <si>
    <t>ste indicador da cuenta de las organizaciones que hacen parte de pactos por la Innovación, la cual es una iniciativa que buscar articular diferentes actores de las regiones donde se despliega la estrategia. Asimismo, en conjunto con las regiones, se conforma un portafolio de beneficios, para aprovechar las conexiones entre las empresas y diferentes actores para crear un mecanismo que facilite el desarrollo de proyectos y oportunidades de colaboración bajo retos o necesidades con modelos de innovación abierta y procesos de aceleración enfocados en identificación de proyectos de impacto en la cadena de valor, susceptibles de beneficios tributarios, preparación para la aplicación al reconocimiento de unidades de I+D+i usando los aprendizajes del entrenamiento de Sistemas de Innovación y alianzas estratégicas de estas empresas con entidades y/o universidades del Sistema.</t>
  </si>
  <si>
    <t>Sumatoria de las Organizaciones articuladas (firmantes) en los Pactos por la innovación.</t>
  </si>
  <si>
    <t>Formular e implementar la política pública  de CTeI 2040
Fortalecer la  articulación nación  territorio en CTeI:  Democratizar la CTeI
Fortalecer el SNCTeI y la  gobernanza: U+E+E+S (generación  de conﬁanza entre actores)</t>
  </si>
  <si>
    <t>El papel de la educación</t>
  </si>
  <si>
    <t>Este indicador da cuenta de los niños, niñas y jóvenes que por su interés por la investigación y el desarrollo de actitudes y habilidades se insertan activamente y por un periodo determinado en una cultura de la ciencia, la tecnología y la innovación y luego son certificados</t>
  </si>
  <si>
    <t>Sumatoria de los niños, niñas y jóvenes  certificados que que por su interés por la investigación y el desarrollo de actitudes y habilidades se insertan activamente y por un periodo determinado en una cultura de la ciencia, la tecnología y la innovación.</t>
  </si>
  <si>
    <t>Educación
Participación
Igualdad
Derecho de petición</t>
  </si>
  <si>
    <t>Este indicador incluye los Jóvenes que se vinculan a una estrategia de formación temprana para vocaciones científicas y que busca facilitar el acercamiento de jóvenes colombianos con la investigación y la innovación, así como a programas de formación, capacitación y fortalecimiento de las competencias y habilidades técnicas para su ingreso y permanencia en el SNCTI.</t>
  </si>
  <si>
    <t>Sumatoria de los Jóvenes Investigadores  e Innovadores apoyados con recursos de Minciencias y otros actores del SNCTeI a través de los diferentes instrumentos definidos en la vigencia que se financian desde las diferentes estrategias</t>
  </si>
  <si>
    <t>Este indicador da cuenta de las becas, créditos, becas-créditos y apoyos otorgados para la formación de alto nivel en relación a doctorado por Minciencias y otras entidades aliadas a fin de fortalecer y aumentar la base de recurso humano disponible para la investigación y la innovación del país.</t>
  </si>
  <si>
    <t>Sumatoria de las becas, créditos, becas-créditos y apoyos otorgados para la formación de alto nivel en relación a doctorado por Minciencias y aliados través de los diferentes instrumentos definidos en la vigencia que se financian desde las diferentes estrategias</t>
  </si>
  <si>
    <t>Formular e implementar la política pública  de CTeI 2040
Fortalecer la  articulación nación  territorio en CTeI:  Democratizar la CTeI
Estrategia de  comunicación para  cientiﬁcos y no cientiﬁcos
Mundialización de  Minciencias</t>
  </si>
  <si>
    <t>Apropiación Social del Conocimiento Dimensión internacional del conocimiento: redes, diáspora, colaboraciones</t>
  </si>
  <si>
    <t>Este indicador da cuenta de los espacios presenciales o virtuales en los que la sociedad interactúa con actividades propias de ciencia, tecnología e innovación programadas desde el programa de Todo es Ciencia</t>
  </si>
  <si>
    <t>Sumatoria de los espacios presenciales y virtuales en los que la sociedad interactúa con actividades propias de ciencia, tecnología e innovación programados desde de los diferentes instrumentos definidos en la vigencia</t>
  </si>
  <si>
    <t>Participación
Igualdad
Libertad de enseñanza, aprendizaje, investigación y cátedra
Derecho de petición</t>
  </si>
  <si>
    <t>El indicador da cuenta de las Comunidades y/o grupos de interés que se fortalecen a través de procesos de Apropiación Social de Conocimiento y cultura científica por medio de la iniciativa de Ideas para el cambio del programa Apropiación Social de la CTeI</t>
  </si>
  <si>
    <t>Sumatoria de las Comunidades y/o grupos de interés que se fortalecen a través de procesos de Apropiación Social de Conocimiento y cultura científica</t>
  </si>
  <si>
    <t>Formular e implementar la política pública  de CTeI 2040
Fortalecer la  articulación nación  territorio en CTeI:  Democratizar la CTeI</t>
  </si>
  <si>
    <t>Reto Colombia Equitativa. Misión Emblemática: conocimiento e innovación para la equidad” 
El papel del conocimiento en el desarrollo de las regiones y la articulación de las iniciativas locales de conocimiento y desarrollo</t>
  </si>
  <si>
    <t>Hace referencia al número de planes y acuerdos departamentales de CTeI que han sido acompañados y asesorados desde el Ministerio en el marco de la función  CTel y promover su articulación, entre otros, con las Agendas Departamentales de Competitividad e Innovación</t>
  </si>
  <si>
    <t>Sumatoria de planes y acuerdos departamentales de CTeI que han sido acompañados y asesorados desde el Ministerio</t>
  </si>
  <si>
    <t>Este indicador mide el porcentaje de avance en la implementación del Indice  de capacidades en CTeI en las regiones, partiendo de la formulación metodológica del indicador y su aplicación piloto en 2020 y su puest en marcha formal desde el 2021.</t>
  </si>
  <si>
    <t xml:space="preserve">% de avance del diseño e implementación de lndice de Capacidades Regionales en CTeI  </t>
  </si>
  <si>
    <t>Fortalecimiento y Desempeño  Institucional como soporte la democratización y regionalización  del Conocimiento</t>
  </si>
  <si>
    <t xml:space="preserve">Instituciones del
Sistema Nacional de SNCTI </t>
  </si>
  <si>
    <t>Este índice da cuenta del cambio hacia el cual propende la entidad, en aras de mejorar la eficiencia, la transparencia y su actualización tecnológica, de cara a prestar un servicio de calidad al país y a la ciudadanía en general; y destacarse como entidad líder del sector público.</t>
  </si>
  <si>
    <t>Cumplimiento en la reducción de tiempos, requisitos o documentos en procedimientos seleccionados X 15%) + (Avance en el plan de racionalización de trámites X 15%) + (Cumplimiento de los requisitos priorizados de transparencia en Minciencias X 40%) + (Cumplimiento de los requisitos priorizados de Gobierno Digital en Minciencias X 30%)</t>
  </si>
  <si>
    <t>Stock</t>
  </si>
  <si>
    <t>Participación
Igualdad
Derecho de petición
Derecho a seguridad social
Libertad de expresión e información</t>
  </si>
  <si>
    <t>Potenciar las capacidades regionales de CTeI que promuevan el desarrollo social  y productivo hacia una Colombia Científica</t>
  </si>
  <si>
    <t>Inversión nacional en ACTI como porcentaje del PIB</t>
  </si>
  <si>
    <t>N/A</t>
  </si>
  <si>
    <t>Nuevas becas y nuevos créditos beca para la formación de doctores apoyadas por Colciencias y aliados</t>
  </si>
  <si>
    <t>Nuevas estancias posdoctorales apoyadas por Colciencias y aliados</t>
  </si>
  <si>
    <t>Jóvenes Investigadores e Innovadores apoyados por Colciencias y aliados</t>
  </si>
  <si>
    <t>Niños, niñas y adolescentes certificados en procesos de fortalecimiento de sus capacidades en I+i</t>
  </si>
  <si>
    <t>Aprobación de recursos  de la asignación del SGR</t>
  </si>
  <si>
    <t>Ampliar las dinámicas de generación, circulación y uso de conocimiento y los saberes ancestrales propiciando sinergias entre actores del SCNTI que permitan cerrar las brechas históricas de inequidad en CTeI</t>
  </si>
  <si>
    <t xml:space="preserve">Nuevas unidades de apropiación social de la CTeI al interior de la IES y otros actores reconocidos del SNCTI </t>
  </si>
  <si>
    <t>Nuevos artículos científicos publicados por investigadores colombianos en revistas científicas especializadas</t>
  </si>
  <si>
    <t xml:space="preserve">Aumentar la producción de conocimiento científico y tecnológico de alto impacto en articulación con aliados estratégicos nacionales e internacionales,promoviendo también  la participación de los actores del SNCTeI en redes e iniciativas de cooperación e internacionalización de la CTI. </t>
  </si>
  <si>
    <t>Nodos de diplomacia científica</t>
  </si>
  <si>
    <t>Diseñar el implementar la misión de bioeconomía  para promover el  aprovechamiento sostenible de la biodiversidad</t>
  </si>
  <si>
    <t>Nuevos bioproductos registrados por el Programa Colombia Bio</t>
  </si>
  <si>
    <t>Nuevas expediciones científicas nacionales realizadas con apoyo de Colciencias y aliados</t>
  </si>
  <si>
    <t>Expediciones Científicas al Pacífico desarrolladas</t>
  </si>
  <si>
    <t xml:space="preserve">Impulsar el desarrollo tecnológico y la innovación para la sofisticación del sector productivo </t>
  </si>
  <si>
    <t>Cupo de inversión para deducción y descuento tributario utilizado</t>
  </si>
  <si>
    <t>Porcentaje de investigadores en el sector empresarial</t>
  </si>
  <si>
    <t>Inversión en I+D del sector privado como porcentaje del PIB</t>
  </si>
  <si>
    <t>Acuerdos de transferencia de tecnología o conocimiento apoyados por Colciencias</t>
  </si>
  <si>
    <t>Organizaciones articuladas en los pactos por la innovación</t>
  </si>
  <si>
    <t>Solicitudes de patentes presentadas por residentes en Oficina Nacional</t>
  </si>
  <si>
    <t>Viceministerio de Talento y Apropiación Social del Conocimiento
Viceministerio de Conocimiento, Innovación y Productividad</t>
  </si>
  <si>
    <t>Generar lineamientos a nivel nacional y regional para el fortalecimiento de la institucionalidad y la implementación de procesos de innovación que generen valor público</t>
  </si>
  <si>
    <t>Política de CTeI aprobada e implementada</t>
  </si>
  <si>
    <t>Indíce ATM</t>
  </si>
  <si>
    <t>Oficina Asesora de Planeación, Dirección Administrativa y Financiera, Secretaría General, Oficina de Control Interno, Equipo de Comunicaciones, Oficina de Tecnologías de Información y Comunicaciones.</t>
  </si>
  <si>
    <t>N.A.</t>
  </si>
  <si>
    <t>AVANCE 2019</t>
  </si>
  <si>
    <t>AVAMCE 2020</t>
  </si>
  <si>
    <t>% CUMPLIM 2019</t>
  </si>
  <si>
    <t>% CUMPLIM 2020</t>
  </si>
  <si>
    <t>Pacto por la Ciencia, Tecnología y la Innovación: un sistema para construir el conocimiento de la Colombia del futuro
Pacto por la equidad: política social moderna centrada en la familia, eficiente, de calidad y conectada a mercado</t>
  </si>
  <si>
    <t>Ampliar las dinámicas de generación, circulación y uso de conocimiento y los saberes ancestrales propiciando sinergias entre actores del SCNTI que permitan cerrar las brechas históricas de inequidad en Cte</t>
  </si>
  <si>
    <t>Pacto por la Sostenibilidad: Producir Conservando y Conservar Produciendo
Pacto por la Ciencia, Tecnología y la Innovación: un sistema para construir el conocimiento de la Colombia del futuro</t>
  </si>
  <si>
    <t xml:space="preserve">Diseñar el implementar la misión de bioeconomía  para promover el  aprovechamiento sostenible de la biodiversidad
</t>
  </si>
  <si>
    <t>"Pacto por la Ciencia, Tecnología y la Innovación: un sistema para construir el conocimiento de la Colombia del futuro
Pacto por una gestión pública y efectiva"</t>
  </si>
  <si>
    <t>APUESTAS MEGA A 2022</t>
  </si>
  <si>
    <t xml:space="preserve">
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
</t>
  </si>
  <si>
    <t xml:space="preserve">Reestructuración integral para que el 100% de la oferta del ministerio cuente con enfoque diferencia y territorial
</t>
  </si>
  <si>
    <t>Citaciones de impacto en producción científica y colaboración internacional.</t>
  </si>
  <si>
    <t xml:space="preserve">Aumentar en 2,6 veces la generación de bioproductos en etapa comercializable. Pasar de 84 bioproductos en 2018 a 224 para 2022
</t>
  </si>
  <si>
    <t xml:space="preserve">"Incrementar seis (6) veces el número de investigadores vinculados al sector empresarial colombiano para el 2022.
Inversión en I+D del sector empresarial 
Colaboración universidad –empresas en I+D (GII)"
</t>
  </si>
  <si>
    <t>Aumentar a 2022 en 85% Ejecución presupuestal de la Entidad
Lograr como mínimo 95 puntos en el Índice de Desempeño Institucional- Sectorial a 2022</t>
  </si>
  <si>
    <t>PILAR DE LA MEGA</t>
  </si>
  <si>
    <t>Fortalecer las Capacidades Regionales</t>
  </si>
  <si>
    <t xml:space="preserve">Apropiacion Social y Reconocimiento De Saberes
</t>
  </si>
  <si>
    <t>Mundialización del Conocimiento</t>
  </si>
  <si>
    <t>Economía Bioproductiva</t>
  </si>
  <si>
    <t>Sofisticación del Sector Productivo</t>
  </si>
  <si>
    <t>Modernización del Ministerio y Fortalecimiento Institucional</t>
  </si>
  <si>
    <t>V1: 1
V2: 1</t>
  </si>
  <si>
    <t>V1: 1,2
V2:1,5</t>
  </si>
  <si>
    <t>V1: 1,2
V2: 1,9</t>
  </si>
  <si>
    <t>Siglas:
DND: Dato no disponible
N/A: No aplica</t>
  </si>
  <si>
    <t>Producto</t>
  </si>
  <si>
    <t>No</t>
  </si>
  <si>
    <t>Administración sistema nacional de ciencia y tecnología  nacional</t>
  </si>
  <si>
    <t>Pacto por la Ciencia, Tecnología y la Innovación: un sistema para construir el conocimiento de la Colombia del futuro
Pacto por una gestión pública y efectiva</t>
  </si>
  <si>
    <t>Si</t>
  </si>
  <si>
    <t>Fortalecimiento de las capacidades de los actores del SNCTI para la generación de conocimiento a nivel  nacional</t>
  </si>
  <si>
    <t>Resultado</t>
  </si>
  <si>
    <t>Incrementar seis (6) veces el número de investigadores vinculados al sector empresarial colombiano para el 2022.
Inversión en I+D del sector empresarial 
Colaboración universidad –empresas en I+D (GII)</t>
  </si>
  <si>
    <t>Incremento de las actividades de Ciencia, Tecnología e Innovación en la construcción de la Bioeconomía a nivel   Nacional</t>
  </si>
  <si>
    <t>Aumentar en 2,6 veces la generación de bioproductos en etapa comercializable. Pasar de 84 bioproductos en 2018 a 224 para 2022</t>
  </si>
  <si>
    <t>Insumo</t>
  </si>
  <si>
    <t>Reestructuración integral para que el 100% de la oferta del ministerio cuente con enfoque diferencia y territorial</t>
  </si>
  <si>
    <t>No aplica</t>
  </si>
  <si>
    <t>Desarrollo de vocaciones científicas y capacidades para la investigación en niños y jóvenes a nivel  nacional</t>
  </si>
  <si>
    <t>Capacitación de recursos humanos para la investigación  nacional</t>
  </si>
  <si>
    <t>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t>
  </si>
  <si>
    <t>Proyecto de inversión que lo respalda</t>
  </si>
  <si>
    <t xml:space="preserve">Área responsable </t>
  </si>
  <si>
    <t>Línea base</t>
  </si>
  <si>
    <t>Tipo de acumulación</t>
  </si>
  <si>
    <t xml:space="preserve">Tipo de indicador </t>
  </si>
  <si>
    <t>Indicador Sinergia/PND 2018-2022</t>
  </si>
  <si>
    <t>Indicadores estratégicos</t>
  </si>
  <si>
    <t>Apuestas Mega a 2022</t>
  </si>
  <si>
    <t>Pilar de la Mega</t>
  </si>
  <si>
    <t>Articulación Con Los Pactos De Plan Nacional De Desarrollo 2019 - 2022</t>
  </si>
  <si>
    <t>Metas</t>
  </si>
  <si>
    <t>CÓGIGO: D101PR01F01</t>
  </si>
  <si>
    <t>PLAN ESTRATÉGICO INSTITUCIONAL SECTORIAL 2019-2022
MINISTERIO DE CIENCIA, TECNOLOGÍA E INNOVACIÓN</t>
  </si>
  <si>
    <t>CONTROL DE CAMBIOS AL PLAN ESTRATÉGICO INSTITUCIONAL</t>
  </si>
  <si>
    <t>FECHA</t>
  </si>
  <si>
    <t>CAMBIOS</t>
  </si>
  <si>
    <t>ENTE APROBADOR</t>
  </si>
  <si>
    <t>VERSIÓN</t>
  </si>
  <si>
    <t>Comité Ministerial</t>
  </si>
  <si>
    <t>Nombre indicador: “Acuerdos de transferencia de tecnología o conocimiento apoyados” se ajustó a “Acuerdos de transferencia de tecnología o conocimiento apoyados por Colciencias” como se encuentra enunciado en PND.</t>
  </si>
  <si>
    <t xml:space="preserve">Se agregó el indicador “Expediciones Científicas al Pacífico desarrolladas”. Este indicador se venía midiendo en las versiones anteriores del PEI en el marco del indicador “Nuevas expediciones científicas nacionales realizadas con apoyo de Colciencias y aliados”. Para la presente versión de este PEI, se visibiliza toda vez que se busca mostrar claramente su seguimiento, medición y cumplimiento desde la entidad. </t>
  </si>
  <si>
    <t>Se agregó el indicador “Inversión en I+D del sector privado como porcentaje del PIB”, este indicador hace parte del Plan Nacional de Desarrollo y está incluido en el V. Pacto por la Ciencia, la Tecnología y la Innovación: un sistema para construir el conocimiento de la Colombia del futuro, Línea B. Más ciencia, más futuro: compromiso para duplicar la inversión pública y privada en ciencia, tecnología e innovación. De este indicador se daba cuenta de manera implícita en el indicador de “Inversión nacional en ACTI como porcentaje del PIB” el cual también comprende la medición de I+D.</t>
  </si>
  <si>
    <t>Nombre indicador: “Inversión en ACTI como % del PIB” se ajustó a “Inversión nacional en ACTI como porcentaje del PIB” como se encuentra enunciado en PND. Así mismo se traslada del objetivo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 al objetivo de “Potenciar las capacidades regionales de CTeI que promuevan el desarrollo social y productivo hacia una Colombia Científica”.</t>
  </si>
  <si>
    <t>Se retira el indicador “Inversión en I+D como % del PIB” que no se encuentra en el PND y éste se está midiendo en el marco del indicador de “Inversión nacional en ACTI como porcentaje del PIB”.</t>
  </si>
  <si>
    <t>Nombre indicador: “Jóvenes Investigadores e Innovadores apoyados” se ajustó a “Jóvenes Investigadores e Innovadores apoyados por Colciencias y aliados” como se encuentra enunciado en PND.</t>
  </si>
  <si>
    <t>Nombre indicador: “Nuevas becas y nuevos créditos beca para la formación a nivel de doctorado” se ajustó a “Nuevas becas y nuevos créditos beca para la formación de doctores apoyadas por Colciencias y aliados” como se encuentra enunciado en PND.</t>
  </si>
  <si>
    <t>Nombre de indicador: “Nuevas estancias posdoctorales apoyadas” se ajustó a “Nuevas estancias posdoctorales apoyadas por Colciencias y aliados” como se encuentra enunciado en PND.</t>
  </si>
  <si>
    <t>Nombre de indicador: “Expediciones científicas nacionales y con aliados internacionales” se ajustó a “Nuevas expediciones científicas nacionales realizadas con apoyo de Colciencias y aliados” como se encuentra enunciado en PND. En las 7 expediciones nacionales se incluye o contabiliza la Expedición de Pacífico.</t>
  </si>
  <si>
    <t>Nombre de indicador: “Nuevos artículos científicos publicados por investigadores colombianos” se ajustó a “Nuevos artículos científicos publicados por investigadores colombianos en revistas científicas especializadas” como se encuentra enunciado en PND.</t>
  </si>
  <si>
    <t>Nombre de indicador “Proyectos de I+D+i financiados por Minciencias y aliados para la generación de Bioproductos” se ajustó a “Nuevos bioproductos registrados por el Programa Colombia Bio” acorde a como se encuentra enunciado en PND. Es importante destacar que el indicador da cuenta de proyectos de I+D+i financiados por Minciencias y aliados para la generación de Bioproductos.</t>
  </si>
  <si>
    <t>El indicador “Nuevas becas y nuevos créditos beca para la formación a nivel de maestría” se clasifica como indicador de programa, por esta razón no se incluye en la presente versión del PEI 2019-2022. Este indicador se presenta en el Plan de Acción Institucional.</t>
  </si>
  <si>
    <t>Cambio del indicador “Planes y acuerdos departamentales de CTeI acompañados en su formulación” por el indicador de “Ejercicios de planeación de recursos para la CT del SGR acompañados en su formulación”. El 30 de septiembre de 2020 se promulgó la Ley 2056 que regula la organización y el funcionamiento del Sistema General de Regalías. En su Capítulo V, Artículo 53, dicha Ley reemplaza la elaboración de los Planes y Acuerdos Estratégicos Departamentales en CTEI (PAED) por los Ejercicios de planeación para orientar la inversión de la Asignación de CTeI. Así mismo, este indicador se pasa a indicador a nivel programático y se ubica en el Plan de Acción Institucional.</t>
  </si>
  <si>
    <t>Indicador “Aprobación de recursos de la asignación del SGR” en su clasificación de Tipo de indicador y Tipo de acumulación se actualizan descripciones así: Es un indicador de resultado en tipo de indicador y es de flujo en tipo de acumulación. Se tenían asignados en tipo de indicador: de producto y en tipo de acumulación: acumulado. Alineación de metas con relación a las metas acordadas en el Plan Nacional de Desarrollo 2018-2022 Pacto por Colombia, Pacto por la equidad.</t>
  </si>
  <si>
    <t>Indicador “Inversión nacional en ACTI como porcentaje del PIB”. Se ajustaron las metas, acorde con el PND:
Meta 2020: de 0,8% a 1,1%.
Meta 2021: de 0,9% a 1,3.
Meta 2022: de 1% a 1,5%.
Meta de cuatrienio de 1% a 1,5%.</t>
  </si>
  <si>
    <t>Indicador “Centro Regional de Investigación, Innovación y Emprendimiento apoyados”. Se ajustaron las metas, acorde con la programación de recursos para la vigencia 2021 y soportado en el ejercicio de anteproyecto de inversión de 2022.
Meta 2019: de 0 a N/A
Meta 2020: de 0 a N/A
Meta 2021: de 9 a 5.
Meta 2022: de 9 a 4.
Meta de cuatrienio de 18 a 9.</t>
  </si>
  <si>
    <t>Indicador “Nuevas becas y nuevos créditos beca para la formación de doctores apoyadas por Colciencias y aliados”. Se ajustaron las metas, acorde con el PND:
Meta 2019: de 953 a 920.
Meta 2020: de 848 a 920.
Meta 2021: de 450 a 920.
Meta 2022: de 1429 a 920.</t>
  </si>
  <si>
    <t>Indicador “Nuevas estancias posdoctorales apoyadas por Colciencias y aliados”. Se ajustaron las metas, acorde con el PND:
Meta 2020: de 246 a 200.
Meta 2021: de 50 a 200.
Meta 2022: de 304 a 200.</t>
  </si>
  <si>
    <t>Indicador “Nuevas unidades de apropiación social de la CTeI al interior de la IES y otros actores reconocidos del SNCTI”. Se precisa que, las metas de 2019 y 2020 no corresponden a cero. Para esos periodos el indicador no se medía, por lo tanto, no se generó información. Se actualizan estos campos con N/A: No Aplica.</t>
  </si>
  <si>
    <t>Indicador “Museos y centros de ciencia fortalecidos”. Se precisa que, las metas de 2019 y 2020 no corresponden a cero. Para esos periodos el indicador no se medía, por lo tanto, no se generó información. Se actualizan estos campos con N/A: No Aplica.</t>
  </si>
  <si>
    <t>Indicador “Política de CTeI aprobada e implementada”. Este indicador da cuenta del avance del proceso de formulación e implementación de la política pública de ciencia, tecnología e innovación (CONPES de CTeI). Su medición se basa en los siguientes hitos: Política de CTeI aprobada e implementada (CONPES de CTeI:
Hito 1: aprobación del documento CONPES 50%
Hito 2: cumplimiento actividades previstas para 2021 75%
Hito 3: cumplimiento de las actividades para 2022 100%
Este indicador se reasigna en el objetivo estratégico de la MEGA correspondiente a “Modernización del Ministerio y Fortalecimiento Institucional”. En la versión anterior del presente documento se ubicó en el objetivo de “Apropiación Social y Reconocimiento De Saberes”.</t>
  </si>
  <si>
    <t>Indicador “% avance en la implementación del Índice de capacidades en CTeI en las regiones”. Este indicador se traslada al Plan de Acción Institucional toda vez que, por su alcance, permitirá generar insumos para mejorar la caracterización de las regiones, los departamentos en cuanto a capacidades de investigación.</t>
  </si>
  <si>
    <t>Con relación al objetivo de la MEGA “Mundialización del Conocimiento” se ajusta la apuesta con base en revisiones, análisis de propuestas generadas desde los equipos técnicos. La apuesta es “Citaciones de impacto en producción científica y colaboración internacional.” en reemplazo de “Duplicar a176 los Investigadores por millón de habitantes (GII)”.</t>
  </si>
  <si>
    <t>Se traslada el indicador de “Inversión nacional en ACTI como porcentaje del PIB” del objetivo de la MEGA de “Mundialización del Conocimiento” al objetivo “Potenciar las capacidades regionales de CTeI que promuevan el desarrollo social y productivo hacia una Colombia Científica”, guardando coherencia con la descentralización de la CTeI, con la departamentalización de la ciencia, la tecnología y la innovación.</t>
  </si>
  <si>
    <t>Con relación al indicador “Citaciones de impacto en producción científica y colaboración internacional” se actualizan las metas acordes con metas en Plan Nacional de Desarrollo para los siguientes años:
Meta 2020: de 0,90 a 0,89.
Meta 2022: de 0,91 a 0,90.
Meta cuatrienio: de 0,91 a 0,90.</t>
  </si>
  <si>
    <t>bio</t>
  </si>
  <si>
    <t>Indicador “Nuevos bioproductos registrados por el Programa Colombia Bio”. Se ajustan metas acordes con Plan Nacional de Desarrollo. Se realizan las siguientes actualizaciones:
Meta 2019: de 16 a 10.
Meta 2022: de 60 a 66.</t>
  </si>
  <si>
    <t>Indicador “Nuevas expediciones científicas nacionales realizadas con apoyo de Colciencias y aliados”. Se ajustan las metas acordes con Plan Nacional de Desarrollo:
Meta 2019: de 1 a 4.
Meta 2020: de 14 a 7.
Meta 2021: de 9 a 7.
Meta 2022: de 1 a 7.</t>
  </si>
  <si>
    <t>Se agrega el indicador “Porcentaje de investigadores en el sector empresarial” para garantizar alineación con los compromisos del Plan Nacional de Desarrollo, a cargo del Ministerio.</t>
  </si>
  <si>
    <t>CÓDIGO: D101PR01F21</t>
  </si>
  <si>
    <t>SEGUIMIENTO TRIMESTRAL PLAN ESTRATÉGICO INSTITUCIONAL 2019 - 2022</t>
  </si>
  <si>
    <t>Resultado 2019</t>
  </si>
  <si>
    <t>Observaciones de Seguimiento</t>
  </si>
  <si>
    <t>Análisis / Recomendación</t>
  </si>
  <si>
    <t>***N/A: No aplica. Refiere a que no existe meta para el trimestre analizado
* Se declara el plan estratégico institucional como el mismo plan estratégico sectorial por ser el Ministerio de Ciencia, Tecnología e Innovación la cabeza de sector y no tener instituciones o entidades adscritas</t>
  </si>
  <si>
    <t>** Cifras acumuladas 
*** El dato se encuentra en consolidación por parte de la Dirección de Transferencia y Uso del Conocimiento</t>
  </si>
  <si>
    <t>Apropiación Social y Reconocimiento De Saberes</t>
  </si>
  <si>
    <t>Apoyo  al fomento y desarrollo de la apropiación social de la CTeI - ASCTI  nacional</t>
  </si>
  <si>
    <t xml:space="preserve">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</si>
  <si>
    <t>Fortalecimiento de las Capacidades de Transferencia y Uso del Conocimiento Para la Innovación a nivel  Nacional</t>
  </si>
  <si>
    <t>Apoyo al proceso de transformación digital para la gestión y prestación de servicios de ti en el sector CTeI y a nivel  nacional
Administración sistema nacional de ciencia y tecnología  nacional</t>
  </si>
  <si>
    <t>Aprobación versión 01 del Plan Estratégico Institucional 2021</t>
  </si>
  <si>
    <t>Se ajusta el nombre del documento "PLAN ESTRATÉGICO INSTITUCIONAL SECTORIAL 2021-2022 MINISTERIO DE CIENCIA, TECNOLOGÍA E INNOVACIÓN" a PLAN ESTRATÉGICO INSTITUCIONAL SECTORIAL 2019-2022. MINISTERIO DE CIENCIA, TECNOLOGÍA E INNOVACIÓN en virtud del cumplimiento de la definición de este documento, así como, para garantizar que este es el documento referente que alinea las metas del Plan Nacional de Desarrollo con la Planeación estratégica de la entidad para el mismo periodo de tiempo del PND.</t>
  </si>
  <si>
    <t>Indicador “Jóvenes Investigadores e Innovadores apoyados por Colciencias y aliados”. Se ajustaron las metas, acorde con el PND de 2019 y 2020. Se ajusta meta 2021 de acuerdo con solicitud técnica del área y revisión de OAPII al identificar que no se afecta la meta en forma negativa. Con relación a la meta de cuatrienio, se ajusta al registrar un total de 3560 jóvenes apoyados, nueva meta que garantiza el cumplimiento de la meta de cuatrienio de PND (2440). Es importante resaltar que, aunque en la versión pasada de este documento se registraba como meta de cuatrienio 4.516, el ministerio en el marco de sus ejercicios de planeación, revisión y programación de recursos ajusta esta meta sin afectar las metas de PND.
Meta 2019: de 641 a 680.
Meta 2020: de 807 a 600.
Meta 2021: de 2449 a 1700.
Meta 2022: de 619 a 580.
Meta cuatrienio: de 4.516 a 3.560.</t>
  </si>
  <si>
    <t>Indicador “Cupo de inversión para deducción y descuento tributario utilizado”. Este indicador está consignado en el Plan Nacional de Desarrollo, sin embargo, se destaca que, las metas para los años 2020, 2021 y 2022 se ajustan por arriba de las metas que tienen en Plan Nacional de Desarrollo. En este sentido, el Ministerio se plantea el reto de superar las metas definidas en el PND y se consignan en el Plan Estratégico y Plan de Acción Institucional. Las metas ajustadas son:
Meta 2019: de 1 a 1.
Meta 2020: de 1,2 a 1,5.
Meta 2021: de 1,2 a 1,9.
Meta 2022: de 1,4 a 2.
Meta de Cuatrienio: de 4,8 a 6,4.
También se aclara que, el cupo de 2 billones de BT para 2022 dependerá de la aprobación del Consejo Nacional de Beneficios Tributarios CNBT.</t>
  </si>
  <si>
    <r>
      <t xml:space="preserve">Formulación del campo "Meta de Cuatrienio en función de la información contenida en la columna "Tipo de Acumulación" y "Unidad de Medida". Esto se hace con el propósito de disminuir el riesgo de mostrar metas de cuatrienio que no corresponden con los datos de las metas intermedias y que no están acorde con el tipo de acumulación del indicador. Como novedad también se reporta que, se agrega el campo "Unidad de Medida".
Se entiende como </t>
    </r>
    <r>
      <rPr>
        <b/>
        <sz val="11"/>
        <rFont val="Arial Narrow"/>
        <family val="2"/>
      </rPr>
      <t>Tipo de Acumulación</t>
    </r>
    <r>
      <rPr>
        <sz val="11"/>
        <rFont val="Arial Narrow"/>
        <family val="2"/>
      </rPr>
      <t>, la forma en que debe contabilizarse los datos de un indicador en sus metas intermedias para determinar cuál es el valor de la meta de cuatrienio. en este sentido, cuando es de Flujo, la meta de cuatrienio corresponde al dato de la meta intermedia del último año del periodo objeto del Plan. Si el tipo de acumulación es "acumulado", la meta de cuatrienio debe sumar todos los valores de las metas intermedias. Con relación a la columna "</t>
    </r>
    <r>
      <rPr>
        <b/>
        <sz val="11"/>
        <rFont val="Arial Narrow"/>
        <family val="2"/>
      </rPr>
      <t>Unidad de Medida</t>
    </r>
    <r>
      <rPr>
        <sz val="11"/>
        <rFont val="Arial Narrow"/>
        <family val="2"/>
      </rPr>
      <t>", esta se establece para determinar el formato de la meta de cuatrienio y de las metas intermedias, en aras de tener claridad si los valores son porcentajes, número o índices.
Dado que esta actualización corresponde a un ajuste del formato que no modifica objetivos, programas, iniciativas, metas o indicadores aprobados por Comité Ministerial, no es necesario su aprobación por esta instancia, por lo cual su actualización se tramita de acuerdo a lo definido en el procedimiento de "Elaboración y Control de Documentos"</t>
    </r>
  </si>
  <si>
    <t>Ajuste en tipo de acumulación para el indicador de "Museos y centros de ciencia fortalecidos" toda vez que, de acuerdo con el equipo técnico responsable del mismo, las metas de este indicador dan cuenta de un comportamiento de flujo, es decir, para el periodo de medición de este indicador, se espera en total dar cuenta de diez (10) Centros de ciencia fortalecidos.</t>
  </si>
  <si>
    <t>Ajuste en tipo de acumulación para el indicador de "Política de CTeI aprobada e implementada" toda vez que, de acuerdo con el equipo técnico responsable del mismo, las metas de este indicador dan cuenta de un comportamiento de flujo, es decir, para el periodo de medición de este indicador, se espera alcanzar el 100% en 2021.</t>
  </si>
  <si>
    <t>Porcentaje</t>
  </si>
  <si>
    <t>Número</t>
  </si>
  <si>
    <t>Índice</t>
  </si>
  <si>
    <t>Unidad de Medida</t>
  </si>
  <si>
    <t>FECHA: 2021-08-12</t>
  </si>
  <si>
    <t>VERSIÓN: 02</t>
  </si>
  <si>
    <t>% CUMPLIM 2021</t>
  </si>
  <si>
    <t>51.43%</t>
  </si>
  <si>
    <t>Viceministerio de Talento y Apropiación Social, Oficina Asesora de Planeación e Innovación institucional -OAPII</t>
  </si>
  <si>
    <t>Se ajusta el valor del avance a 2do semestre de 2021 para el indicador "Política de CTeI aprobada e implementada" en el archivo de seguimiento del PEI a 3er trimestre.</t>
  </si>
  <si>
    <t>Después de varias reuniones técnicas entre el Viceministerio de Talento y Apropiación Social de la CTeI junto con la Oficina Asesora de Planeación e Innovación Institucional OAPII, se revisan las actividades a desarrollar en el marco del indicador "Política de CTeI aprobada e implementada" el cual tiene como propósito dar cuenta de la aprobación del documento CONPES de Política Pública en CTeI. No se hacen cambios en el nombre del indicador, pero, este se centra en la aprobación de dicho documento CONPES. Con respecto a la implementación se precisa que, una vez el documento CONPES entre en vigencia, su horizonte de tiempo es de 10 años y el seguimiento a su implementación se hace desde Sisconpes, como se hace de manera centralizada con los compromisos de todos los documentos CONPES.
Como observación se menciona que, la meta del indicador del 100% se trae a diciembre de 2021 y no se deja para el 2022 ya que, se centra en la aprobación del documento en CONPES. Esta observación es consecuente con la novedad reportada el pasado 12 de agosto.</t>
  </si>
  <si>
    <t>20 de agosto de 2021</t>
  </si>
  <si>
    <t>Oficina Asesora de Planeación e Innovación institucional</t>
  </si>
  <si>
    <t>Despacho del Ministro</t>
  </si>
  <si>
    <t>VERSIÓN: 03</t>
  </si>
  <si>
    <t>Conceptualización y diseños de Centros Regionales de Investigación, Innovación y Emprendimiento y Distritos de Innovación</t>
  </si>
  <si>
    <t>Unidades</t>
  </si>
  <si>
    <t>Número de becas y créditos beca</t>
  </si>
  <si>
    <t>Número de estancias posdoctorales</t>
  </si>
  <si>
    <t>Número de Jóvenes Investigadores e Innovadores</t>
  </si>
  <si>
    <t>Número de NNA certificados</t>
  </si>
  <si>
    <t>Número de comunidades o grupos de interés</t>
  </si>
  <si>
    <t>Número de unidades y actores reconocidos</t>
  </si>
  <si>
    <t>Número de museos y centros</t>
  </si>
  <si>
    <t>Internacionalización del Conocimiento</t>
  </si>
  <si>
    <t>Número de artículos</t>
  </si>
  <si>
    <t>Número de proyectos financiados</t>
  </si>
  <si>
    <t>Número de nodos</t>
  </si>
  <si>
    <t>Número de nuevos bioproductos</t>
  </si>
  <si>
    <t>Número de expediciones científicas</t>
  </si>
  <si>
    <t>Número de expediciones científicas al Pacífico</t>
  </si>
  <si>
    <t>Billones de pesos</t>
  </si>
  <si>
    <t>Número de acuerdos</t>
  </si>
  <si>
    <t>Número de organizaciones articuladas</t>
  </si>
  <si>
    <t>Número de solicitudes presentadas</t>
  </si>
  <si>
    <t>porcentaje de cumplimiento frente al avance</t>
  </si>
  <si>
    <t>Documentos CONPES</t>
  </si>
  <si>
    <t>28 de enero de 2022</t>
  </si>
  <si>
    <t>Ajuste en el nombre del indicador "Conceptualización y diseño de Centros Regionales de Investigación, Innovación y Emprendimiento" por " Conceptualización y diseños de Centros Regionales de Investigación, Innovación y Emprendimiento y Distritos de Innovación", toda vez que, de acuerdo con el equipo técnico responsable del mismo, a partir del año 2022 se contará con los Distritos de Innovación.
Igualmente la meta para la vigencia 2022 (que estaba en 4) será de 1 y la que corresponde  a la meta de cuatrienio de 9 (sumatoria del año 2021 y 2022), sería también modificada por un total de 6 centros regionales y/o distritos de innovación.</t>
  </si>
  <si>
    <t>Se ajusta el pilar del mega (Objetivo Estratégico) en la palabra Mundialización. Se cambia esta palabra por Internacionalización por solicitud del ministro toda vez que, este término se alinea con la estrategia de internacionalización del ministerio y en su concepto recoge de manera más clara la necesidad de articulación, integración y trabajo colaborativo con actores internacionales generando lazos de cooperación permanentes y sostenibles.</t>
  </si>
  <si>
    <t>Se realiza ajuste a la meta para la vigencia 2022 del indicador "Nuevas unidades de apropiación social de la CTeI al interior de la IES y otros actores reconocidos del SNCTI” la cual era de 5 por 15 y con este cambio, se debe modificar la meta de cuatrienio a 20.</t>
  </si>
  <si>
    <t>Se realiza ajuste a la meta de cuatrienio del indicador "Museos y centros de ciencia fortalecidos", ya que los  museos y centros de ciencia acompañados en el 2021, son los mismos que se van a fortalecer en la vigencias 2022, por lo tanto, la meta de cuatrienio es de 10.</t>
  </si>
  <si>
    <t>Finaliza el indicador de Política de CTeI aprobada e implementada, ya que se cumplió en el año 2021, se creará un nuevo indicador que medirá la aprobación del CONPES DIE de CTeI en 2022.</t>
  </si>
  <si>
    <t>Para el indicador "Jóvenes Investigadores e Innovadores apoyados por Colciencias y aliados" se cambia la meta del año 2022 de 580 a 3175, por ende se hace necesario modificar la meta de cuatrienio de 3560 por 6155.</t>
  </si>
  <si>
    <t>Se realiza el ajuste a la meta para la vigencia 2022 del indicador "Cupo de inversión para deducción y descuento tributario utilizado" la cual estaba en 2.0 Billones y se modifica a 2.1 billones. Igualmente, se realiza cambio en la meta de cuatrienio planificada en 6.4 billones por 6.5 billones.</t>
  </si>
  <si>
    <r>
      <t xml:space="preserve">100%
</t>
    </r>
    <r>
      <rPr>
        <sz val="12"/>
        <color rgb="FFFF0000"/>
        <rFont val="Segoe UI"/>
        <family val="2"/>
      </rPr>
      <t>127%</t>
    </r>
  </si>
  <si>
    <r>
      <t xml:space="preserve">100%
</t>
    </r>
    <r>
      <rPr>
        <sz val="12"/>
        <color rgb="FFFF0000"/>
        <rFont val="Segoe UI"/>
        <family val="2"/>
      </rPr>
      <t>133%</t>
    </r>
  </si>
  <si>
    <t>Museos y centros de ciencia reconocidos</t>
  </si>
  <si>
    <t>Nodos de diplomacia científica fortalecidos</t>
  </si>
  <si>
    <t>Cupo de inversión para deducción y descuento tributario</t>
  </si>
  <si>
    <t>Número Documentos CONPES DIE</t>
  </si>
  <si>
    <t>18 de mayo de 2022</t>
  </si>
  <si>
    <t xml:space="preserve"> -Creación del indicador de Nodos de Diplomacia Científica Fortalecidos, que recoge los resultados del indicador de "Nodos de Diplomacía Científica, con el propósito de desarrollar la siguiente fase de estos nodos, es decir su proceso de implementación y fortalecimiento. En las columnas 2019, 2020 y 2021 debe decir N/A y en la columna "2022" debe decir meta de 9.
-Se modifica el nombre del indicador  "Museos y centros de ciencia fortalecidos" por "Museos y centros de ciencia reconocidos" toda vez que, de acuerdo con el equipo técnico responsable del mismo indica que el proceso que se lleva a cabo es el de reconicimiento. Asi mismo, la meta de cuatrienio pasa de 10 a 20, por tener un comportamiento acumulativo.
-Se modifica la meta del año 2022 y la meta del cuatrienio del indicador "Organizaciones articuladas en los pactos por la innovación" de 600 a 1378 organizaciones en el año 2022; y de 4200 a 4978 organizaciones en el cuatrienio, gracias al esfuerzo institucional en alianzas y el de mayor asignación de recursos para esta  vigencia en los pactos de la innovación, que permite el aumento de la meta.</t>
  </si>
  <si>
    <t>% de avance de la meta 2022</t>
  </si>
  <si>
    <r>
      <t xml:space="preserve">Avance Trimestral  </t>
    </r>
    <r>
      <rPr>
        <b/>
        <sz val="16"/>
        <rFont val="Arial Narrow"/>
        <family val="2"/>
      </rPr>
      <t>2022</t>
    </r>
  </si>
  <si>
    <t>Versión 5:
Conceptualización y diseños de Centros Regionales de Investigación, Innovación y Emprendimiento y Distritos de Innovación</t>
  </si>
  <si>
    <r>
      <rPr>
        <b/>
        <sz val="12"/>
        <color theme="1"/>
        <rFont val="Segoe UI"/>
        <family val="2"/>
      </rPr>
      <t>Versión 2:</t>
    </r>
    <r>
      <rPr>
        <sz val="12"/>
        <color theme="1"/>
        <rFont val="Segoe UI"/>
        <family val="2"/>
      </rPr>
      <t xml:space="preserve">
Inversión nacional en ACTI como porcentaje del PIB
Se cambio del objetivo de la MEGA de "Mundialización del conocimiento" al objetivo en el que se relaciona ahora.</t>
    </r>
  </si>
  <si>
    <r>
      <rPr>
        <b/>
        <sz val="12"/>
        <color theme="1"/>
        <rFont val="Segoe UI"/>
        <family val="2"/>
      </rPr>
      <t xml:space="preserve">Versión 2: </t>
    </r>
    <r>
      <rPr>
        <sz val="12"/>
        <color theme="1"/>
        <rFont val="Segoe UI"/>
        <family val="2"/>
      </rPr>
      <t xml:space="preserve">
Nuevas becas y nuevos créditos beca para la formación de doctores apoyadas por Colciencias y aliados</t>
    </r>
  </si>
  <si>
    <r>
      <rPr>
        <b/>
        <sz val="12"/>
        <color theme="1"/>
        <rFont val="Segoe UI"/>
        <family val="2"/>
      </rPr>
      <t xml:space="preserve">Versión 2: </t>
    </r>
    <r>
      <rPr>
        <sz val="12"/>
        <color theme="1"/>
        <rFont val="Segoe UI"/>
        <family val="2"/>
      </rPr>
      <t xml:space="preserve">
Nuevas estancias posdoctorales apoyadas por Colciencias y aliados </t>
    </r>
  </si>
  <si>
    <r>
      <rPr>
        <b/>
        <sz val="11"/>
        <color theme="1"/>
        <rFont val="Segoe UI"/>
        <family val="2"/>
      </rPr>
      <t xml:space="preserve">Versión 2: </t>
    </r>
    <r>
      <rPr>
        <sz val="11"/>
        <color theme="1"/>
        <rFont val="Segoe UI"/>
        <family val="2"/>
      </rPr>
      <t xml:space="preserve">
Jóvenes Investigadores e Innovadores apoyados por Colciencias y aliados</t>
    </r>
  </si>
  <si>
    <r>
      <rPr>
        <b/>
        <sz val="12"/>
        <color theme="1"/>
        <rFont val="Segoe UI"/>
        <family val="2"/>
      </rPr>
      <t>Versión 2:</t>
    </r>
    <r>
      <rPr>
        <sz val="12"/>
        <color theme="1"/>
        <rFont val="Segoe UI"/>
        <family val="2"/>
      </rPr>
      <t xml:space="preserve">
Nuevos artículos científicos publicados por investigadores colombianos en revistas científicas especializadas.</t>
    </r>
  </si>
  <si>
    <r>
      <rPr>
        <b/>
        <sz val="12"/>
        <color theme="1"/>
        <rFont val="Segoe UI"/>
        <family val="2"/>
      </rPr>
      <t xml:space="preserve"> Versión 2: </t>
    </r>
    <r>
      <rPr>
        <sz val="12"/>
        <color theme="1"/>
        <rFont val="Segoe UI"/>
        <family val="2"/>
      </rPr>
      <t xml:space="preserve">
Nuevos bioproductos registrados por el Programa Colombia Bio</t>
    </r>
  </si>
  <si>
    <r>
      <rPr>
        <b/>
        <sz val="12"/>
        <color theme="1"/>
        <rFont val="Segoe UI"/>
        <family val="2"/>
      </rPr>
      <t>Versión 2:</t>
    </r>
    <r>
      <rPr>
        <sz val="12"/>
        <color theme="1"/>
        <rFont val="Segoe UI"/>
        <family val="2"/>
      </rPr>
      <t xml:space="preserve">
Nuevas expediciones científicas nacionales realizadas con apoyo de Colciencias y aliados</t>
    </r>
  </si>
  <si>
    <r>
      <rPr>
        <b/>
        <sz val="12"/>
        <color theme="1"/>
        <rFont val="Segoe UI"/>
        <family val="2"/>
      </rPr>
      <t>Nuevo indicador en la versión 2:</t>
    </r>
    <r>
      <rPr>
        <sz val="12"/>
        <color theme="1"/>
        <rFont val="Segoe UI"/>
        <family val="2"/>
      </rPr>
      <t xml:space="preserve"> Expediciones Científicas al Pacífico desarrolladas</t>
    </r>
  </si>
  <si>
    <r>
      <rPr>
        <b/>
        <sz val="12"/>
        <color theme="1"/>
        <rFont val="Segoe UI"/>
        <family val="2"/>
      </rPr>
      <t>Nuevo indicador con la versión 2:</t>
    </r>
    <r>
      <rPr>
        <sz val="12"/>
        <color theme="1"/>
        <rFont val="Segoe UI"/>
        <family val="2"/>
      </rPr>
      <t xml:space="preserve"> Porcentaje de investigadores en el sector empresarial</t>
    </r>
  </si>
  <si>
    <r>
      <rPr>
        <b/>
        <sz val="12"/>
        <color theme="1"/>
        <rFont val="Segoe UI"/>
        <family val="2"/>
      </rPr>
      <t>Nuevo indicador en la versión 2:</t>
    </r>
    <r>
      <rPr>
        <sz val="12"/>
        <color theme="1"/>
        <rFont val="Segoe UI"/>
        <family val="2"/>
      </rPr>
      <t xml:space="preserve">
Inversión en I+D del sector privado como porcentaje del PIB</t>
    </r>
  </si>
  <si>
    <r>
      <rPr>
        <b/>
        <sz val="12"/>
        <color theme="1"/>
        <rFont val="Segoe UI"/>
        <family val="2"/>
      </rPr>
      <t>Versión 2:</t>
    </r>
    <r>
      <rPr>
        <sz val="12"/>
        <color theme="1"/>
        <rFont val="Segoe UI"/>
        <family val="2"/>
      </rPr>
      <t xml:space="preserve">
 Acuerdos de transferencia de tecnología o conocimiento apoyados por Colciencias</t>
    </r>
  </si>
  <si>
    <r>
      <rPr>
        <b/>
        <sz val="12"/>
        <color theme="1"/>
        <rFont val="Segoe UI"/>
        <family val="2"/>
      </rPr>
      <t>Política de CTeI aprobada e implementada
Versión 2:</t>
    </r>
    <r>
      <rPr>
        <sz val="12"/>
        <color theme="1"/>
        <rFont val="Segoe UI"/>
        <family val="2"/>
      </rPr>
      <t xml:space="preserve">
  se reasigna en el objetivo estratégico de la MEGA correspondiente a “Modernización del Ministerio y Fortalecimiento Institucional”. En la versión anterior del presente documento se ubicó en el objetivo de “Apropiación Social y Reconocimiento De Saberes".</t>
    </r>
  </si>
  <si>
    <t>% CUMPLIM 2022</t>
  </si>
  <si>
    <t>AVANCE 2021</t>
  </si>
  <si>
    <t>AVANCE 2022 (I TRIM)</t>
  </si>
  <si>
    <t>Documentos CONPES
Creado en la versión 5</t>
  </si>
  <si>
    <t>V5: 3175</t>
  </si>
  <si>
    <t>V5: 6155</t>
  </si>
  <si>
    <t>V5: 2,1</t>
  </si>
  <si>
    <t>V5: 6.5</t>
  </si>
  <si>
    <t xml:space="preserve">Nodos de diplomacia científica </t>
  </si>
  <si>
    <t>Creado con la versión 6:
Nodos de diplomacia científica fortalecidos</t>
  </si>
  <si>
    <t>V6:
Museos y centros de ciencia reconocidos</t>
  </si>
  <si>
    <t>V6: 20</t>
  </si>
  <si>
    <t>V6
 4978</t>
  </si>
  <si>
    <t>V6
1378</t>
  </si>
  <si>
    <t xml:space="preserve">AVANCE 2021 </t>
  </si>
  <si>
    <t>V5: 1</t>
  </si>
  <si>
    <t>V5: 6</t>
  </si>
  <si>
    <t>V2: 200</t>
  </si>
  <si>
    <t>V2: 1,1%</t>
  </si>
  <si>
    <t>V2: 1,30%</t>
  </si>
  <si>
    <t>V2: 1,50%</t>
  </si>
  <si>
    <t>V2: 920</t>
  </si>
  <si>
    <t>100.7%</t>
  </si>
  <si>
    <t>Se cierra el indicador con el cumplimiento del 100% en la meta establecida del cuatrenio.</t>
  </si>
  <si>
    <t>V2: 66</t>
  </si>
  <si>
    <t>V2: 10</t>
  </si>
  <si>
    <t>V2: 0,90</t>
  </si>
  <si>
    <t>V2: 0,89</t>
  </si>
  <si>
    <t>V2: N/A</t>
  </si>
  <si>
    <t>V5: 15</t>
  </si>
  <si>
    <t>V5: 20</t>
  </si>
  <si>
    <t>V2: 1700</t>
  </si>
  <si>
    <t>V2: 600</t>
  </si>
  <si>
    <t>V2: 680</t>
  </si>
  <si>
    <t>V2: N.A.</t>
  </si>
  <si>
    <t>V2: 5</t>
  </si>
  <si>
    <t>V2: 4</t>
  </si>
  <si>
    <t>V2: 7</t>
  </si>
  <si>
    <t>Se cierra el indicador con el cumplimiento del 100%
DEBIDO A QUE YA SE CUMPLIO LA META DEL CUATRENIO SE CREA EL DEL DOCUMENTOS CONPES</t>
  </si>
  <si>
    <t xml:space="preserve">OBSERVACIONES OFICINA DE CONTROL INTERNO
</t>
  </si>
  <si>
    <t>Despacho del Ministerio</t>
  </si>
  <si>
    <t>Dirección de Ciencia
Dirección de Desarrollo Tecnológico e Innovación</t>
  </si>
  <si>
    <t>Dirección de Vocaciones y Formación</t>
  </si>
  <si>
    <t>Dirección de Capacidades y Apropiación del Conocimiento</t>
  </si>
  <si>
    <t>Dirección de Ciencia</t>
  </si>
  <si>
    <t>Dirección de Desarrollo Tecnológico e Innovación</t>
  </si>
  <si>
    <t>Oficina Asesora de Planeación e Innovación Institucional, Dirección Administrativa y Financiera, Secretaría General, Oficina de Control Interno, Oficina Asesora de Comunicaciones, Oficina de Tecnologías de Información.</t>
  </si>
  <si>
    <t>11 de agosto de 2022</t>
  </si>
  <si>
    <t>Se realiza el cambio a la columna de Área Responsable de acuerdo con el Decreto 1449 del 3 de agosto de 2022 "Por el cual se  adopta la estructura del Ministerio de Ciencia, Tecnología e Innovación y se dictan otras disposiciones.</t>
  </si>
  <si>
    <t>Decreto 1449 de 2022 del 3 de agosto de 2022</t>
  </si>
  <si>
    <t>AVANCE 2022 (II TRIM)</t>
  </si>
  <si>
    <t>Versión 07
del 11 de agosto de 2022</t>
  </si>
  <si>
    <t>AVANCE 2022 (III TRIM)</t>
  </si>
  <si>
    <t xml:space="preserve">Se da cumplimiento de meta para el año 2022  del 171% y para el cuatrenio de 117,5%
</t>
  </si>
  <si>
    <t>Se da cumplimiento de meta para el año 2022  del 111% y para el cuatrenio de 107%
JUSTIFICADO</t>
  </si>
  <si>
    <t>93.34%</t>
  </si>
  <si>
    <t xml:space="preserve">Se cierra el indicador con el cumplimiento del 120% en la meta establecida del cuatrenio.
</t>
  </si>
  <si>
    <t>Para el último trimestre del año 2022, la medición de Actividades de Ciencia, Tecnología e Innovación - 2022 es realizada por el Observatorio Colombiano de Ciencia y Tecnología – OcyT, en esta oportunidad, esta medición no incluirá la medición de la inversión en Investigación y Desarrollo (I+D), la cual será medida por el Departamento Nacional de Estadística - DANE. La parte de ACTI a cargo del OCyT iniciará su proceso de recolección de datos en el primer trimestre de 2023.</t>
  </si>
  <si>
    <t>Este indicador alcanza un cumplimiento del 67,33% frente a la meta de cuatrienio; no obstante, es importante tener en cuenta que esta meta es de país, y que temas de control externo, como la pandemia del Covid 19 en los dos años de mayor impacto, tuvieron una afectación directa al mismo, pues se identificaron otras prioridades de inversión para el país.</t>
  </si>
  <si>
    <t xml:space="preserve">Durante el último trimestre del año 2022, se realizaron acompañamientos y retroalimentación a las diferentes propuestas beneficiadas, buscando una ejecución adecuada que responda con las necesidades establecidas en cada una de ellas. No se logra el cumplimiento debido a temas administrativos.
</t>
  </si>
  <si>
    <t xml:space="preserve">En cuanto al indicador “Conceptualización y diseños de Centros Regionales de Investigación, Innovación y Emprendimiento y Distritos de Innovación”, es importante señalar que se encontraba vinculado al plan estratégico denominado "Gestión de Capacidades Regionales en CTeI DTUC - 2022" que, si bien se tenía claridad en cuanto al detalle de los productos y resultados a obtener al final de la vigencia, no se evidenció el cumplimiento de los mismos a excepción del establecido en el indicador de conceptualización y diseños de Centros Regionales de Investigación, Innovación y Emprendimiento y Distritos de Innovación.  
No obstante, lo señalado, acorde con el reporte efectuado por el área técnica, se evidenció el cumplimiento del indicador en mención para la vigencia 2022; sin embargo, no ocurrió lo mismo para los resultados del cuatrienio, en donde se alcanzó una ejecución correspondiente al 83.33% de la meta planteada.
En este sentido, también es necesario resaltar que la ejecución del plan estratégico estaba directamente vinculada al desarrollo de un convenio interinstitucional con la OEI, para lo cual, de acuerdo con lo manifestado por el área técnica, se adelantaron las diferentes actividades relacionadas con el seguimiento a través de revisiones y mesas técnicas al interior del Ministerio y con la OEI directamente sin que se lograra un adecuado engranaje para que se desarrollaran a cabalidad los productos y resultados comprometidos.
Por lo tanto, y dado que no se dio el cumplimiento esperado en este plan estratégico, se recomienda que se identifiquen y analicen los aspectos principales por los cuales no se obtuvieron los resultados planteados, se tomen las acciones preventivas para evitar futuros acontecimientos similares y se establezcan las medidas necesarias que permitan subsanar las repercusiones o impactos derivados de la no ejecución identificada.
</t>
  </si>
  <si>
    <t xml:space="preserve">Para el cuarto trimestre de 2022, el indicador “Becas, créditos beca para la formación de doctores apoyadas por Minciencias y aliados”, se reportan 1.576 créditos condonables, otorgados para formación doctoral en Colombia y en el exterior, a través de las convocatorias relacionada a continuación:
•  A través de la convocatoria 22 del Sistema General de Regalías "Convocatoria de la asignación de CTI del Sistema General de regalías para la conformación de un listado de propuestas de proyectos elegibles para la formación doctoral en las regiones", se otorgaron 231 créditos educativos condonables para formación doctoral en doctorados nacionales, correspondientes a las propuestas presentadas por el Eje Cafetero y Centro Oriente, avaladas por el OCAD y validadas por la OAPII.  Se aprobaron 235 créditos condonables para formación doctoral en Colombia, de los cuales fueron validados 231 por la OAPII.  Teniendo en cuenta que dentro de la convocatoria ya se realizaron tres cortes de la misma y solo se financiaron 2 propuestas de las regiones relacionadas, no se cuenta con propuestas adicionales, dado que no se obtendrán nuevas propuestas. Si bien la meta de este indicador no será cumplida, no afecta el cumplimiento de la meta del indicador estratégico.
•  La convocatoria Fullbright- Minciencias 2022 -2023 para formación de doctores en los Estados Unidos de América, tuvo fecha de apertura y publicación de los términos de referencia el 22 de febrero de 2022 y fecha de cierre el 9 de mayo de 2022. Se recibieron 112 propuestas de las cuales 65 cumplieron requisitos, pasaron a revisión técnica y evaluación por pares. Las propuestas con mayor puntaje pasaron a entrevista y selección de los beneficiarios. Se publicó el 19 de agosto de 2022 el listado de los 40 beneficiarios seleccionados, dando cumplimiento al 100% del indicador programado.
•  Durante el cuarto trimestre no hubo beneficiarios adicionales a los reportados durante el tercer trimestre de 2022, en el cual se dio cumplimiento al indicador programado. A través de la Convocatoria Minciencias – Programa Crédito Beca de Colfuturo, se financiaron 193 créditos condonables para formación doctoral en el exterior de los 150 programados equivalentes a un 128.6%.
•  En el tercer trimestre de 2022 se corrigió la matriz soporte del indicador de los 1.123 beneficiarios reportados durante el segundo trimestre de 2022, quedando un total de 1.112 beneficiarios en formación doctoral a través del mapeo que se viene adelantando a través de las direcciones de Vocaciones y Formación, la Dirección de Gestión de Recursos, con el apoyo de la OAPII, de los doctorantes vinculados a proyectos, programas de investigación e invitaciones financiadas por Minciencias durante las vigencias 2017 a 2021,correspondientes a los 842 beneficiarios identificados durante los dos primeros trimestres y se corrigió el banco adicional de beneficiarios elegibles y financiables de la convocatoria 909-2021 “Convocatoria de doctorado nacional para profesores de las IES", reportados durante el segundo trimestre de 2022, según resolución 0608 de 2022, dado que de los 281 beneficiarios de la convocatoria 909, 11 de ellos no legalizaron contrato , quedando un total de 270 beneficiarios de la misma.
Por lo anterior, para la vigencia 2022 se evidenció la financiación de 1.576 beneficiarios de créditos condonables para formación doctoral en Colombia y en el exterior. En lo que respecta al cuatrienio 1999 -2022 se lograron otorgar 4.327 créditos condonables de los 3.680 programados, equivalentes al 117.6% de valor establecido para este indicador.
</t>
  </si>
  <si>
    <t>Es importante señalar que para dar cumplimiento con el indicador “Nuevas becas y nuevos créditos beca para la formación de doctores apoyadas por Colciencias y aliados”, durante la vigencia 2022, se adelantaron ejercicios de mapeo de resultados de instrumentos del Ministerio con otras entidades públicas, con el fin de identificar beneficiarios (becas y créditos beca) en la formación de doctores.  Como resultado de dicho ejercicio se logró garantizar el cumplimiento de las metas anuales proyectadas para los años 2021 y 2022 con cumplimiento al 100% e impactando en el cumplimiento de la meta de cuatrienio planeada.</t>
  </si>
  <si>
    <t xml:space="preserve">De acuerdo con los resultados de la convocatoria 917-2022 “Convocatoria de estancias con propósito empresarial” y la publicación del listado de propuestas financiables (Resolución No. 0765 – 2022 del 27 de julio de 2022), se seleccionaron para su financiación únicamente 36 estancias posdoctorales de las 87 propuestas recibidas.  Para dar cumplimiento al compromiso establecido de financiar 120 estancias posdoctorales en empresas, se dio apertura a una segunda convocatoria, la No. 932-2022 “Convocatoria estancias con propósito empresarial. Fortalecimiento de la relación entre el sector académico, actores del SNCTI y empresas colombianas”, a la cual se dio apertura según resolución No.1421 de 2022 el pasado 21 de octubre de 2022, y de acuerdo a la corrección de la misma, según resolución No.1623 de noviembre 03 de 2022 y de los términos de referencia de la misma, se tiene como fecha de cierre y de publicación de resultados definitivos el próximo 21 de abril de 2023.  Por lo anteriormente expuesto solo hasta el segundo trimestre de 2023 se contará con los resultados de la convocatoria para dar cumplimiento al indicador programado. 
En cuanto al indicador “Estancias posdoctorales apoyadas por Minciencias y aliados”, para el cuarto trimestre de 2022 se reportan 87 créditos condonables otorgados para estancias posdoctorales en Colombia y en el exterior, a través de las convocatorias e iniciativas relacionadas a continuación:
• A través de la Convocatoria Estancias con propósito empresarial tuvo como fecha de apertura el 31 de marzo de 2022 y de cierre el 13 de mayo de 2022. La convocatoria involucra un doctor y un joven investigador e innovador para realizar una estancia corta de investigación en una empresa. Se realizó la publicación de los resultados definitivos de la convocatoria el 29 de julio de 2022, la cual según resolución 0765-2022. Se financiaron 36 estancias posdoctorales en empresas de las 120 programadas, equivalentes a un 30% de la meta programada.
Los resultados de la invitación "Estancias con propósito" realizada entre Minciencias y la Organización de Estados Iberoamericanos para la Educación, la Ciencia y la Cultura (OEI) a través del convenio interinstitucional 80740-203-2021, se publicaron el 21 de julio de 2022. Se cuenta con el informe presentado por la OEI el 27 de julio en relación al proceso de evaluación y selección de los beneficiarios. de las 26 propuestas preseleccionadas acorde al proceso de evaluación establecido en los términos de referencia de la invitación, 20 fueron seleccionadas para su financiación por parte del comité de expertos externos a Minciencias, dando cumplimiento al 100% del indicador programado que tiene como meta la financiación de 20 propuestas de estancias de investigación en las que participan un doctor, dos jóvenes investigadores e innovadores y niños ondas en los 8 focos identificados y establecidos por la Misión internacional de sabios.
• En lo que respecta a la convocatoria 928-2022 “Convocatoria de estancias posdoctorales de diplomacia científica en el exterior para doctores colombianos 2022”, durante el tercer trimestre no se reportan beneficiarios adicionales a los 13 reportados en el segundo trimestre de 2022, dando cumplimiento al 100% del indicador programado de financiar 13 beneficiarios en el marco de la convocatoria.
Para el tercer trimestre no se obtuvieron nuevas estancias posdoctorales, producto del ejercicio de mapeo que se viene adelantando a través de las convocatorias a proyectos y programas de investigación financiados por Minciencias durante las vigencias 2017 a 2021, a las 18 estancias posdoctorales reportadas durante el primer trimestre de 2022, las que corresponden a 5 doctores vinculados a través del mecanismo “Más labs en región” que busca fortalecer los laboratorios del país en aras de realizar investigaciones tendientes a disminuir la capacidad de contagio por organismos contaminantes del aire, como el Sars-Cov-2 y a 11 doctores identificados en proyectos de empresas que accedieron a cupo de beneficios tributarios de la convocatoria 2021 y a 2 doctores identificados en la convocatoria 883-2020 “Convocatoria Proyectos de Investigación conjunta con grupos de Investigación del estado de São Paulo (FAPESP)”. A la fecha no se han encontrado nuevos mecanismos que permitan identificar nuevas estancias posdoctorales.
En el formato soporte del indicador, se relaciona la información de los 87 beneficiarios de créditos condonables para estancias posdoctorales en Colombia y en el exterior, otorgados durante la vigencia 2022. Es importante señalar que, de las 200 estancias postdoctorales programadas, se logró la vinculación de 87 beneficiarios, cumpliendo con el 43.5% del indicador programado.  En lo que respecta al cuatrienio 1999 -2022 se han otorgado créditos condonables para realizar 734 estancias posdoctorales de las 800 programadas, equivalentes al 91.8% del indicador, quedando pendiente el resultado de la segunda convocatoria de estancias con propósito empresarial, en la que se cuenta con presupuesto para la financiación de 84 beneficiarios adicionales a los 36 financiados. Si bien no se va a dar cumplimiento al indicador de estancias posdoctorales para 2022, se espera con la segunda convocatoria de estancias con propósito empresarial, dar cumplimiento la meta establecida para el cuatrienio.
</t>
  </si>
  <si>
    <t xml:space="preserve">De acuerdo con la información reportada al cuarto trimestre de 2022, no se alcanza la meta establecida para el indicador “Nuevas estancias posdoctorales apoyadas por Colciencias y aliados” establecida en 200 estancias posdoctorales; por tal razón, el área técnica realiza la apertura de una segunda convocatoria llamada “Convocatoria estancias con propósito empresarial. Fortalecimiento de la relación entre el sector académico, actores del SNCTI y empresas colombianas”, identificada con el No. 932-2022, la cual tiene previsto los resultados y publicación del banco definitivo de propuestas elegibles y financiables para el 12 de mayo de 2023. Con estos resultados se espera obtener los beneficiarios que permitan el cumplimiento de cuatrienio.
A la fecha, para la vigencia 2022 se reportan 87 vinculaciones a estancias postdoctarales, de las 200 establecidas como meta para un cumplimiento del indicador correspondiente al 43.5%.  En cuanto al cuatrienio 2019 -2022, se han otorgado créditos condonables para realizar 734 estancias posdoctorales de las 800 programadas, equivalentes al 91.75% del indicador, quedando pendiente el resultado de la segunda convocatoria de estancias con propósito empresarial.  Es importante señalar que, si bien no se dio cumplimiento al indicador de estancias posdoctorales para la vigencia 2022, se espera que, mediante los resultados de la segunda convocatoria de estancias con propósito empresarial, se logre el cumplimiento la meta establecida para el cuatrienio.
</t>
  </si>
  <si>
    <r>
      <t xml:space="preserve">Para el indicador “Jóvenes Investigadores e Innovadores apoyados por Colciencias y aliados”, con corte al cuarto trimestre de 2022 se evidenció la vinculación de 2.526 jóvenes, tal como se detalla a continuación: 
•  Mujer + Ciencia + Equidad: en este caso se reporta el cumplimiento de la meta establecida, superando su ejecución en 81 jóvenes más, llegando a 1845 JII.
• Gestión Territorial, Alianzas Nacionales e Internacionales: para el cuarto trimestre se reportó una ejecución de 75 jóvenes beneficiados así:  
- Como gestión a través del concurso OTTO de Greiff se hizo reporte de 6 estudiantes
- Con la Convocatoria - Fondo de CTI - para la conformación de un listado de propuestas de proyectos elegibles para la apropiación social de la CTeI y vocaciones para la consolidación de una sociedad del conocimiento de los territorios del SGR del Departamento de Sucre se reportan 20 jóvenes.
- Con la Convocatoria Senainnova para el Fomento a la Innovación y desarrollo Tecnológico “por la reactivación del País” 2022 - área estratégica bioeconomía se realiza el reporte de 34 jóvenes beneficiados.
- El convenio 431-2021 en alianza con la Universidad Nacional y la Embajada de Francia en Colombia, relaciona a los 3 jóvenes beneficiados con una pasantía en Francia, y
- La convocatoria con SGR- caldas se relacionan 12 jóvenes beneficiados con pasantía a los Estados Unidos.
Las razones por las cuáles no se da cumplimiento para los 87 jóvenes propuestos obedece a que las universidades tuvieron dificultades en la consecución de los jóvenes que cumplieran con los requisitos exigidos en los Términos de Referencia de las Convocatorias. En efecto, algunas universidades manifestaron se flexibilizaran los TdR, porque se les dificultaba tener jóvenes seleccionados que cumplieran los requisitos y que a su vez estuvieran interesados en participar.
Dadas estas razones, la fecha en que se pudo obtener los resultados de las 15 entidades ganadoras salió apenas el 10 de febrero del 2023 (posteriormente saldrá el reporte de los 60 jóvenes beneficiados). Esta Convocatoria 100K Strong in the Americas, corresponde al Convenio 588-2021 en alianza con Partners of the Americas, Departamento de Estado de los EE. UU., Embajada de USA en Colombia. 
• Estancias con Propósito Empresarial:  se llegó a cumplir con 36 estancias para los jóvenes de las 120 establecidas.  Sin embargo; las razones del no cumplimiento en este caso obedecen a las siguientes situaciones:
- Al cierre de la convocatoria se inscribieron sólo 89 propuestas, de las cuáles 41 cumplieron con la totalidad de los requisitos y pasaron al proceso de evaluación. El 29 de julio 2022 mediante, Resolución 765 se publicó el Banco Final de Propuestas Elegibles, donde se seleccionaron 36 estancias cortas de investigación e/o innovación, para la vinculación de 36 jóvenes investigadores e innovadores.  Debido a que no se cumple con la meta de los 120 jóvenes, y teniendo los recursos disponibles por la no asignación de los mismos, se publicó una segunda versión de la convocatoria llamada “Estancias con propósito empresarial 2.0”.
• Convocatoria Jóvenes Innovadores en el Marco de la Reactivación Económica:  mediante Resolución No. 766, del 29 de julio de 2022, se publicó el Banco Final de Propuestas Elegibles en el cual quedaron elegibles 270 jóvenes.  Con base en los recursos disponibles a la fecha de apertura, por valor de NOVECIENTOS NOVENTA Y OCHO MILLONES DOSCIENTOS TREINTA Y DOS MIL SEISCIENTOS SESENTA PESOS M/CTE ($998.232.660), se financiaron 166 jóvenes innovadores cumpliendo así con la meta establecida para el año 2022.
• Convocatoria de la asignación para la CTeI del SGR para la conformación de un listado de propuestas de proyecto elegibles para la vinculación de jóvenes investigadores e innovadores en las regiones para atención de demandas definidas por los CODECTI: para esta convocatoria se reportó la vinculación de 378 Jóvenes para este 2022 debido a que se aprobaron 3 proyectos que cumplieron estos son:
1. Incorporación de jóvenes investigadores e innovadores en las regiones para atención de demandas definidas por los CODECTI de los departamentos de Chocó, Valle del Cauca, Cauca, Nariño - Región Pacífico.
2. Fortalecimiento de vocaciones científicas en jóvenes mediante becas-pasantías en la Región Centro Sur - Caquetá, Amazonas, Putumayo, Huila, Tolima.
3. Formación de Jóvenes Investigadores que aporten al desarrollo de actividades en proyectos de I+D+I de los departamentos de Antioquia, Caldas, Quindío, Risaralda, Región Eje Cafetero.
 Esta sesión fue la No. 25 del OCAD CT llevada a cabo el 28 de julio de 2022, donde se aprobaron los tres (3) proyectos de inversión presentados en el marco de la convocatoria No 21 "Convocatoria de la asignación para la CTeI del SGR para la conformación de un listado de propuestas de proyecto elegibles para la vinculación de jóvenes investigadores e innovadores en las regiones para atención de demandas definidas por los CODECTI".
Las razones por las cuáles no se da cumplimiento obedece a:
La convocatoria estaba orientada por regiones con unos cupos y recursos asignados. No se presentaron todas las regiones y en algunos casos hubo regiones con una demanda superior. Se presentaron dificultades en la aplicación para el cumplimiento de requisitos al tener enfoque regional.
Se recomienda que, desde Gestión Territorial, se revisen este tipo de convocatorias y los requisitos definidos para tal fin. Así mismo revisar que la convocatoria no se oriente por Regiones si no por Departamentos.
• Convocatoria No. 931 de 2022 “Fortalecimiento actores industria hidrocarburos”
El 24 de junio se dio apertura a la Convocatoria No 931 de 2022, la cual estuvo abierta hasta el 19 de agosto de 2022. se inscribieron 7 propuestas., como resultado del proceso se contó con 6 propuestas que pasaron al proceso de evaluación.
Mecanismo 1: Tres (3) propuestas con tres (3) jóvenes.
Mecanismo 2: Tres (3) propuestas con dos (2) jóvenes.
Mecanismo 3: Una (1) propuestas con nueve (9) jóvenes.
Se inició el proceso de evaluación por pares evaluadores. Como resultado se benefician 26 jóvenes.
Las razones por las cuáles no se da cumplimiento obedece a:
No se cumple con la meta definida de 110 jóvenes debido a que, al llevar a cabo la convocatoria en articulación con otros mecanismos con diferentes condiciones de participación y financiación, fue más atractivo para los investigadores postular los proyectos en las modalidades 1 y 2 donde se financiaba hasta el 80% del valor total del proyecto incluyendo el recurso humano. A diferencia de la modalidad 3 donde se financiaba el 100% de la beca pasantía para jóvenes de pregrado y profesionales recién graduados, así como el trabajo de grado del joven de pregrado y el desarrollo de propuestas de los semilleros de investigación. Este Mecanismo No 3. no contaba con recursos para el desarrollo de los proyectos, ni para los tutores (investigadores) a cargo de los jóvenes. Por lo cual se presentó un mayor número de proyectos en los mecanismos 1 y 2.
Dentro de las acciones a replantear para el desarrollo de un nuevo mecanismo se propone:
Dirigido A: Dar mayor claridad en lo relacionado con las entidades postulantes y los grupos de I+D+i con reconocimiento vigente. Importante aclarar que el grupo no es el que avala al joven investigador.
Estado académico:  Ampliar el espectro de participación de las carreras de pregrado de los jóvenes postulados.
Modalidad 2: Analizar la financiación de trabajos de grado, para jóvenes que estén realizando un posgrado y ampliar la información para los jóvenes de pregrados.
Condiciones inhabilitantes: Se sugiere omitir que la propuesta presentada no podrá́ ser financiada simultáneamente por otra convocatoria o con recursos del Ministerio de Ciencia, Tecnología e Innovación u otras entidades del Estado.
Financiación: Aclarar/omitir el aporte del pago de seguridad social. Así mismo, analizar si es posible contar con recursos para el tutor.
Incluir un rubro de financiación para los Tutores (Investigadores)
Para finalizar con el reporte de las metas al PAI 2022, se adjunta formato de indicador con el reporte consolidado de los 2.526 JII para un porcentaje de cumplimiento cercana al 80% de la meta para el 2022.
</t>
    </r>
    <r>
      <rPr>
        <sz val="12"/>
        <color rgb="FFFF0000"/>
        <rFont val="Arial Narrow"/>
        <family val="2"/>
      </rPr>
      <t>Respecto al PEI se cumple con el 93% teniendo en cuenta que la meta de cuatrienio estaba establecida en 6.155 JII apoyados y se reportan 5.706 Jóvenes investigadores Innovadores apoyados.</t>
    </r>
    <r>
      <rPr>
        <sz val="12"/>
        <rFont val="Arial Narrow"/>
        <family val="2"/>
      </rPr>
      <t xml:space="preserve">
</t>
    </r>
  </si>
  <si>
    <t xml:space="preserve">El indicador de Jóvenes Investigadores e Innovadores apoyados por Colciencias y aliados, se cumple al 100% en cuanto a meta del Plan Nacional de Desarrollo; sin embargo, la meta de la vigencia 2022 se alcanza un 93,920%.    
Teniendo en cuenta que la meta de cuatrienio estaba establecida en 6.155 JII apoyados y se reportan 5.781 Jóvenes investigadores Innovadores apoyados, no se logró el cumplimiento debido a los siguientes factores:  
-  El tiempo en el cual estuvo abierta la convocatoria fue muy corto, el cumplimiento de requisitos por parte de la dupla (Doctor y Joven) no se dio a cabalidad. 
- No se presentó el número suficiente de propuestas requeridas para el proceso de revisión de requisitos y evaluación. No era clara la postulación de la empresa en la cual se desarrollaría la estancia. Sin embargo, de acuerdo con el saldo disponible en el CDR No. 17646 del 2 de mayo de 2022, por valor de $4.293.398.000, el 21 de octubre de 2022 mediante Resolución 1421 se dio apertura a la convocatoria No 932 de 2022 “Estancias con propósito empresarial. Fortalecimiento de la relación entre el sector académico, actores del SNCTI y empresas Colombianas”, la cual estará abierta hasta el 3 de febrero de 2023 y se espera financiar 84 estancias para la vinculación de 84 jóvenes investigadores y 84 doctores
- La convocatoria estaba orientada por regiones con unos cupos y recursos asignados. No se presentaron todas las regiones y en algunos casos hubo regiones con una demanda superior. Se presentaron dificultades en la aplicación para el cumplimiento de requisitos al tener enfoque regional.
Se recomienda que, desde Gestión Territorial, se revise este tipo de convocatorias, así como los requisitos definidos para tal fin.  De igual forma, se recomienda orientar la convocatorio por Departamentos y no por Regiones.
- No se cumple con la meta definida de 110 jóvenes en la convocatoria de Convocatoria Fortalecimiento actores industria hidrocarburos, debido a que al llevar a cabo la convocatoria en articulación con otros mecanismos con diferentes condiciones de participación y financiación, fue más atractivo para los investigadores postular los proyectos en las modalidades 1 y 2 donde se financiaba hasta el 80% del valor total del proyecto incluyendo el recurso humano. A diferencia de la modalidad 3 donde se financiaba el 100% de la beca pasantía para jóvenes de pregrado y profesionales recién graduados, así como el trabajo de grado del joven de pregrado y el desarrollo de propuestas de los semilleros de investigación.  Este Mecanismo No 3. no contaba con recursos para el desarrollo de los proyectos, ni para los tutores (investigadores) a cargo de los jóvenes. Por lo cual se presentó un mayor número de proyectos en los mecanismos 1 y 2.  
</t>
  </si>
  <si>
    <t>Para el año 2022 la meta establecida fue de 8.500 niños, niñas, adolescentes y jóvenes certificados. Al respecto, para este cuarto trimestre del año se continúa con el cumplimiento al 100% de la meta. Reportado en el semestre anterior. En este sentido, se adjunta el formato del indicador programático en el que se consolida y establece lo siguiente: 
En el año 2022 el programa Ondas Minciencias se implementó en 19 departamentos, 11 financiados a través del PGN (Atlántico, Bolívar, Boyacá, Cauca, Cundinamarca, Guaviare, La Guajira, Meta, Quindío, Santander y Valle del Cauca), 6 financiados a través del SGR (Arauca, Caldas, Chocó, Huila, San Andrés y Providencia, Sucre) y 2 con recursos de Entidades Territoriales (Antioquia y Risaralda). Logrando así el cumplimiento de la meta planeada para el año de 8.500 niños, niñas y adolescentes certificados en procesos de fortalecimiento de sus capacidades en investigación y creación a través del Programa Ondas y sus entidades aliadas. 
Este Indicador contribuye a la meta establecida para el último cuatrienio en el Plan Nacional de Desarrollo 2019-2022 “Pacto por Colombia, pacto por la equidad”, dentro de la línea de trabajo “Primero las niñas y los niños” que tiene como meta atender a 934.000 niños, niñas y adolescentes en la estrategia de desarrollo naranja, de los cuales 34.000 son aporte de Minciencias.
 A través de una estrategia descentralizada del programa Ondas, que le da autonomía a los territorios en este último cuatrienio se logró certificar a 34.276 dando cumplimiento a la meta del indicador estratégico alcanzando un 100,8% de niños, niñas y adolescentes certificados en procesos de fortalecimiento de sus capacidades en investigación y creación apoyados por Minciencias y aliados.</t>
  </si>
  <si>
    <t xml:space="preserve">
A partir del seguimiento adelantado por la Oficina Asesora de Planeación e Innovación Institucional - OAPII se identificó que el Área Técnica llevó a cabo la planeación y desarrollo adecuado de las actividades tendientes al cumplimiento de la meta establecida en cuanto al indicador “Niños, niñas y adolescentes certificados en procesos de fortalecimiento de sus capacidades en I+i” para el año 2022. 
De igual forma, se cumplió la meta planteada para el cuatrienio 2019-2022.
</t>
  </si>
  <si>
    <t>Durante el cuarto trimestre de 2022 se llevaron 20 proyectos para priorización, viabilización y aprobación del OCAD de CTeI del SGR por $115.903 millones y 2 ajustes a proyectos aprobados en vigencias anteriores por $192 millones, para un total de recursos aprobados por $116.096 millones de la Asignación para la Ciencia, Tecnología e Innovación.
Los 20 proyectos pertenecen a las convocatorias del Bienio 2021-2022, así:
-1 proyecto de la Convocatoria 17 de Fortalecimiento Territorial por $2.293 millones
-3 proyectos de la Convocatoria 20 de Apropiación Social por $9.570 millones
-5 proyectos de la Convocatoria 23 de Investigación, Innovación, Infraestructura y Apropiación $52.0829 millones
-2 proyectos de la Convocatoria 26 de Industrias Creativas por $1.666 millones
-1 proyecto de la Convocatoria 27 de Ciencias Sociales por $10.000 millones
-8 proyectos de la Convocatoria 29 de Tejido Empresarial por $39.544 millones
Con los resultados del cuarto trimestre, se logró un valor acumulado por $853.522 millones, con lo cual se cumplió la meta de aprobación de los recursos de la Asignación para la Ciencia, Tecnología e Innovación en un 128%.
Es pertinente informar que este resultado es superior a la meta establecida para el Indicador de aprobación de recursos del 80% de los recursos de la Asignación para la Ciencia, Tecnología e Innovación, y obedece como se ha venido explicando en los anteriores reportes, al esfuerzo del Ministerio y de los miembros del OCAD en ejecutar los recursos de la Asignación para la Ciencia, Tecnología e Innovación.
Es así que para el año 2022 se aprobaron 204 proyectos y 3 ajustes por $853.522.368.972, distribuidos así: $631.181.789.096,68 de la Asignación CTeI y $218.040.986.491,60 de la Asignación CTeI para Ambiente y Desarrollo Sostenible, cumpliendo en un 128% la meta de aprobación de recursos de la Asignación para la Ciencia, Tecnología e Innovación del Sistema General de Regalías, establecido en el Plan de Acción Institucional.</t>
  </si>
  <si>
    <t>A partir del seguimiento adelantado, se identificó que se planearon y ejecutaron las actividades tendientes al logro de las metas establecidas y de manera particular, lo relacionado con el cumplimiento del indicador “Aprobación de recursos de la asignación del SGR”.  Así mismo, se evidencia que la gestión de los recursos permitió alcanzar resultados superiores, y obedece al esfuerzo del Ministerio y de los miembros del OCAD en ejecutar los recursos de la Asignación para la Ciencia, Tecnología e Innovación.</t>
  </si>
  <si>
    <t>Durante el cuarto trimestre de 2022 se realizó la planeación de los encuentros locales que tendrían lugar con cada uno de los 17 fortalecimientos ganadores de la sexta versión de A Ciencia Cierta. Dado el incumplimiento de la OEI en la logística y materiales necesarios para la realización de los tres primeros encuentros que se desarrollarían del 12 al 14 de diciembre del 2022 en los municipios de Yopal, Pasca e Icononzo, Minciencias tuvo que cancelar estos encuentros.
Para dar cumplimiento al propósito del programa y contrarrestar las demoras presentadas en el desarrollo del mismo, se definió un nuevo cronograma para desarrollar la fase de encuentros locales de manera simultánea con tres equipos de trabajo, esto para poder contar con los contratos los contratos firmados y legalizados en el primer trimestre del 2023.
Los contratos de las 19 posadas científicas fueron elaborados, de ellas 18 realizaron el proceso de póliza y a estás se les realizó el desembolso. De estas 13 posadas enviaron el informe y las cinco restantes están en proceso de entrega del mismo.
Según el PEI la meta del cuatrienio eran 100 Comunidades y/o grupos de interés fortalecidos a través de procesos de Apropiación Social de Conocimiento y cultura científica, con los 36 reportados en el tercer trimestre de 2022 (A Ciencia Cierta y Posadas Científicas) se completan 94 comunidades. Dado que estos programas se gestionan a través de convocatorias anuales, en este momento no es posible adicionar más comunidades al registro.</t>
  </si>
  <si>
    <t>El indicador de Comunidades o grupos de interés que participan en procesos de apropiación social de conocimiento a partir de la CTeI, alcanzó un 94% de avance frente a la meta de cuatrienio. Su comportamiento fue bueno durante los cuatro años de medición, fortaleciendo a las comunidades a través de los diferentes mecanismos ejecutados como lo son A Ciencia Cierta e Ideas para el Cambio.</t>
  </si>
  <si>
    <t>El indicador de Nuevas Unidades de Apropiación Social de la CTeI al interior de las IES y otros actores reconocidos del SNCTI, no presenta aumento en el valor para este trimestre, debido a que, ya que desde el segundo trimestre del año se lograron concretar los contratos  para financiar la creación de 15 Unidades de ASC mediante el convenio 405 - 2021 suscrito entre la Organización de Estados Iberoamericanos OEI y el Ministerio de Ciencia, Tecnología e Innovación.
Como se indica anteriormente, el indicador para el cuatrienio cumplió la meta, debido a que, mediante el convenio 405 - 2021, se estableció la financiación de 15 unidades de Apropiación Social del Conocimiento, lo que permitió contar con recursos para tener un número mayor de Unidades de Apropiación Social del Conocimiento en las Instituciones de Educación Superior, de las que se había planteado inicialmente para el cuatrienio. En consideración a esto último, el indicador no se encuentra en riesgo y se cumple al 100%</t>
  </si>
  <si>
    <t xml:space="preserve">De acuerdo con la revisión adelantada por la Oficina Asesora de Planeación e Innovación Institucional - OAPII, se reconoce el esfuerzo realizado por las áreas técnicas en relación con la gestión para el desarrollo de las diferentes iniciativas que permitieron cumplir en este trimestre con la meta establecida para la vigencia 2022 de 15 nuevas unidades, así como, la meta del cuatrienio de 20 nuevas unidades. Por lo tanto, no se realiza una recomendación al respecto. </t>
  </si>
  <si>
    <t xml:space="preserve">Dada la dinámica del reconocimiento de actores, en gran medida, el cumplimiento del indicador, no depende de la gestión que se haga desde el Ministerio.  Existen factores cruciales para el reconocimiento que dependen exclusivamente de la gestión de los centros de ciencia, y que inciden en el cumplimiento del indicador.
Entre los factores que dependen de los centros de ciencia están:
-  Interés del centro de ciencia por solicitar el reconocimiento y percepción sobre las ventajas o pertinencia de ser reconocido.
-  Disponibilidad de personal y capacidad de gestión del centro de ciencia para acopiar la documentación, diligenciar formatos y hacer los análisis solicitados en la autoevaluación para poder solicitar el reconocimiento.
-  Fortalezas y debilidades en la gestión del centro de ciencia, ya que el centro puede hacer la solicitud del reconocimiento, pero no cumplir los requisitos para obtenerlo, de modo que el reconocimiento será negado, lo cual implica que, a pesar de surtir todo el trámite, esta solicitud no suma para el indicador.
</t>
  </si>
  <si>
    <t xml:space="preserve">Durante los años 2021 y 2022 el porcentaje de avance del indicador fue de un 65%, debido a que el proceso de reconocimiento está asociado a diferentes componentes, los cuales no dependen exclusivamente del Ministerio de ciencia, Tecnología e Innovación, sino del esfuerzo que se haga en cada uno de los centros o museos que se presentan, del conocimiento de los beneficios que se otorgan gracias al reconocimiento y también de la disponibilidad administrativa de las personas que hacen parte del centro para surtir el procedimiento de reconocimiento. 
Se sugiere que, para un próximo ejercicio de planeación, se establezcan indicadores y metas más alineadas a la gestión que realiza el Ministerio, esto con el fin de evitar la materialización de riesgos de incumplimiento tan altos.
</t>
  </si>
  <si>
    <t xml:space="preserve">	
Al 24 de diciembre de 2022, según certificación emitida por Scimago (empresa que realiza el análisis del estado de las revistas científicas), se tiene como resultado para la vigencia 2022 un impacto normalizado de 0,94; es decir que se cumplió con la proyección establecida para el año y para el cuatrienio.
Es importante tener en cuenta que este indicador muestra el impacto relacionado con la producción científica mundial, respecto al esfuerzo de realizar colaboraciones internacionales por los investigadores colombianos en el año en diferentes campos científicos.</t>
  </si>
  <si>
    <t>Acorde con el análisis efectuado a la información reportada para el indicador “Citaciones de impacto en producción científica y colaboración internacional” se evidenció el cumplimiento de las metas planteadas para la vigencia 2022 y para el cuatrienio.</t>
  </si>
  <si>
    <t xml:space="preserve">Mediante certificación N°04 de Scimago Research Group y de acuerdo con la metodología detallada, la producción científica de Colombia al 22 de diciembre del 2022 es de 15.443 artículos.
En el cuarto trimestre de 2022 se publicaron 4.136 nuevos artículos científicos en revistas de alto impacto por colombianos en las 27 áreas temáticas fijadas, alcanzando un acumulado para la vigencia del 2022 de 15.443 artículos. En este reporte se está cumpliendo la meta anual establecida en un 99,63% y un cumplimiento de la meta de cuatrienio con un total de 58.522 artículos publicados al 22 de diciembre de 2022.
</t>
  </si>
  <si>
    <r>
      <t xml:space="preserve">
En relación con el indicador “</t>
    </r>
    <r>
      <rPr>
        <i/>
        <sz val="12"/>
        <rFont val="Arial Narrow"/>
        <family val="2"/>
      </rPr>
      <t>Nuevos artículos científicos publicados por investigadores colombianos en revistas científicas especializadas</t>
    </r>
    <r>
      <rPr>
        <sz val="12"/>
        <rFont val="Arial Narrow"/>
        <family val="2"/>
      </rPr>
      <t xml:space="preserve">”, desde la Oficina Asesora de Planeación e Innovación Institucional se evidencia el cumplimiento de la meta establecida para el cuatrienio 2019 -2022.
</t>
    </r>
  </si>
  <si>
    <t xml:space="preserve">Los indicadores de cumplimiento de gestión de los programas y proyectos de CTel (EP-22) para este cuarto trimestre arrojan un cumplimiento en la meta trazada para la vigencia 2022, en donde se financian un total de 236 proyectos, de los cuales 22 corresponden puntualmente para el cuarto trimestre.  Se reportan programas y proyectos de Ctel financiados en los temas de recobro mejorado de hidrocarburos, industrias creativas, Sociales y sector Agro.
Este cumplimiento compilado, se obtiene del aporte de iniciativas como: Plataforma Trasatlántica (3 en el 1er trimestre), Invitación para generación de insumos técnicos a partir de información del sector agropecuario (3 en el 1er trimestre),  Mapeo de beneficios tributarios 2022 (80 en el 2do trimestre y 4 en el cuarto trimestre ), Mapeo de proyectos I+D+i financiados por Minciencias y aliados de bioeconomía (9 en el 2do trimestre), Foco de Océanos y Recursos Hidrobiológicos (1 en el 3er trimestre), Foco Ciencias Sociales, Desarrollo Humano y Equidad (5 en el 3er trimestre y 1 en el cuarto trimestre), Foco Industrias 4.0 (2 en el 3er trimestre y 2 en el cuarto trimestre), Transición Energética (2 en el 3er trimestre), Consolidación de iniciativas de I+D en Recobro Mejorado de Hidrocarburos (2 en el 3er trimestre y 11 en el cuarto trimestre), Convocatoria Fortalecimiento Capacidades Regionales de Investigación en Salud Pública (20 en el 3er trimestre y 4 en el cuarto trimestre), Convocatoria para el Financiamiento de Ecosistemas Científicos en Alianza que Fortalezcan las Capacidades Nacionales para la Atención y Manejo de la Salud Mental y Convivencia Social en Colombia (4 en el 3er trimestre), Convocatoria para el Financiamiento de Ecosistemas Científicos en Alianzas que Fortalezcan las Capacidades Nacionales en Modelos de Atención Integral para la Prevención, Detección Temprana, Tratamiento y Rehabilitación Integral del Control del Cáncer en Colombia (4 en el 3er trimestre), Respuesta a Pandemias y Sindemias (1 en el 3er trimestre), Insumos y Reactivos bajo el Modelo: Misión Colombia hacia un nuevo modelo productivo, sostenible y competitivo (5 en el 3er trimestre), Mapeo de proyectos I+D+i financiados por Minciencias y Aliados Bioeconomía (73 en el 3er trimestre), Convocatoria para el apoyo a proyectos de I+D+i que contribuyan a resolver los desafíos establecidos en la misión Colombia Hacia Un Nuevo Modelo Productivo, Sostenible Y Competitivo - Apoyo a la I+D+i para promover y fortalecer alianzas entre actores del SNCTI (8 en el 3er trimestre), Condiciones Transmisibles e Infecciosas (Vacunas) bajo el Modelo: Misión Colombia hacia un nuevo modelo productivo, sostenible y competitivo (1 en el 3er trimestre).  
Para la iniciativa de Ciencias Básicas y del Espacio, se tiene una meta planificada de 2, sin embargo, durante el tercer trimestre se realizó la última verificación de requisitos de SGR, se estableció la lista definitiva de propuestas a presentar al OCAD para su aprobación final, en la cual se cuenta con 1 propuesta para cada mecanismo propuesto. Al cierre de la vigencia no se contó con el cumplimiento de los requisitos ante el OCAD de la entidad que presentó la propuesta financiable, por lo que en el 4to trimestre no se pudo reportar el cumplimiento del indicador para este foco.
Para la iniciativa Convocatoria Conjunta India – Aeroespacial, se tiene una meta planificada de 2 en este trimestre; sin embargo, esta es una iniciativa conjunta con una entidad internacional y desde Minciencias se adelantó la gestión correspondiente para obtención de respuesta a la carta de intención enviada, no obstante, desde la Embajada de India y el Indian Space Research Organisation – ISRO de India no se recibió respuesta a la misma.
Finalmente, pese a que en algunas iniciativas no se alcanzó la meta programada, con las diferentes acciones realizadas, se logró superar el indicador global en un 31% para el año 2022.
</t>
  </si>
  <si>
    <t>De acuerdo con la revisión adelantada al reporte presentado para el indicador “Programas y Proyectos de CTeI financiados” se evidenció que en la vigencia 2022 se dio cumplimiento a la meta establecida para el indicador.  No obstante, según la revisión adelantada para el cuatrienio comprendido entre los años 2019 -2022, la ejecución presentada alcanzó un 94,50%, considerando que, de los 891 proyectos establecidos como meta, se logró la ejecución de 842.
Por lo anterior se recomienda que para futuros ejercicios de planeación se analice la viabilidad en cuanto al logro de las metas planteadas o se identifiquen estrategias que permitan lograr el cumplimiento de las mismas.</t>
  </si>
  <si>
    <t xml:space="preserve">Con corte al cuarto trimestre de 2022, se continuó realizando gestiones y estrategias para la formación y/o fortalecimiento de los nodos de diplomacia científica priorizados a través de:
1. La convocatoria de estancias postdoctorales de diplomacia científica para doctores colombianos en el extranjero No. 928-2022 que se realizó con el objeto de seleccionar doctores para realizar estancias de diplomacia científica en los países nodales.
2. En el mes de octubre se promociona la diplomacia científica en el evento Virtual Educa, con la participación del Viceministro Sergio Cristancho en el evento, cuyo tema es el rol de la diplomacia científica en el contexto colombiano, evento celebrado el día 19 de octubre en Medellín.
3.  Primer encuentro latinoamericano de Diplomacia Científica (Fecha: 1 de diciembre de 2022) - La señora viceministra Yesenia Olaya participó en el primer encuentro latinoamericano de Diplomacia Científica organizado por la Universidad Nacional de Colombia, sede Amazonas. El evento tenía como propósito profundizar el análisis y comprensión de las diversas áreas temáticas que giran alrededor del campo de la diplomacia científica, desde la perspectiva de los académicos, científicos y diplomáticos expertos. los insumos fueron provistos desde el área de internacionalización.
4.  Elaboración del documento denominado Estrategia Nacional de Diplomacia Científica, que está en revisión por parte del equipo técnico del Minciencias y que será enviado a cancillería finalmente para su aprobación e implementación.
Aunque se realizaron las anteriores estrategias durante el cuarto trimestre el resultado obtenido en el indicador de Nodos de Diplomacia Científica Fortalecidos se logró en 5 de un total de 9 nodos planificados para el año 2022, resultado que permite alcanzar un 55.55% de cumplimiento frente a la meta esperada.
</t>
  </si>
  <si>
    <t>El área técnica realiza la descripción de la gestión realizada a través de estrategias que tenían como propósito cumplir con el fortalecimiento de los 9 nodos que se establecieron para la vigencia 2022; no obstante, a pesar de los múltiples esfuerzos realizados, no se alcanzó el cumplimiento de la meta establecida tanto para la vigencia como para el cuatrienio.  Así mismo, es importante tener en cuenta, que el avance en este indicador estaba asociado al cumplimiento de las diferentes actividades establecidas en el convenio con la OEI.
No obstante, se recomienda que para próximos ejercicios de planeación se consideren aspectos que puedan afectar el adecuado cumplimiento de los indicadores planteados y se consideren estrategias que puedan mitigar el riesgo de incumplimiento de los mismos.</t>
  </si>
  <si>
    <t xml:space="preserve">Durante el año 2022 se gestionaron los retos para la innovación en el marco de la articulación con GGGI, que corresponde a dos proyectos adicionales a los reportados en el trimestre anterior (Development of a mixed culture system to improve efficiency and productivity of biofertilizers y Development of a tool based on gamification for the social appropriation of biofertilizers).  Por esta razón, el indicador aumenta de 128 proyectos a 130. 
Por lo anterior, el reporte presentado en proyectos de I+D+i permite respaldar el cumplimiento de la meta de cuatrienio, la cual correspondía a 126 bioproductos.
Al respecto, y teniendo en cuenta los proyectos identificados de diversos mecanismos de participación, se evidencia un enfoque hacia la Bioeconomía y sus áreas estratégicas, además de un enfoque en desarrollo tecnológico e innovación y fortalecimiento empresarial.
En conclusión, se presenta un cumplimiento superior a la meta establecida, teniendo en cuenta que se incluyeron los resultados de diversos mecanismos de financiados por parte de la Dirección de Desarrollo Tecnológico e Innovación, evidenciando que la Bioeconomía es transversal, para los instrumentos que fueron aplicados durante este año.
</t>
  </si>
  <si>
    <t xml:space="preserve">Acorde con la revisión adelantada por la Oficina Asesora de Planeación e Innovación Institucional del Ministerio, se identificó que el área técnica llevó a cabo las actividades tendientes al cumplimiento del indicador “Nuevos bioproductos registrados por el Programa Colombia Bio”.  
Así mismo, a partir de los proyectos identificados en los diversos mecanismos de participación, se evidencia un enfoque hacia la Bioeconomía y sus áreas estratégicas, además de un enfoque en desarrollo tecnológico e innovación y fortalecimiento empresarial.
</t>
  </si>
  <si>
    <t xml:space="preserve">Durante este periodo de tiempo se gestionó el desarrollo de dos expediciones adicionales que corresponden a: 1. Montes de María y 2. Bahía Tukakas. Adicionalmente, se presenta el avance relacionado con 4 las expediciones reportadas entre el primer y tercer trimestre del año 2022 (1. Biodiversidades, 2. Quitasueño, 3. Golfo de Tribugá, 4. Casanare Jaguar y Anaconda).
Teniendo en cuenta estos avances se confirma que se gestionaron 6 expediciones en el año 2022, de las 7 comprometidas. El área técnica realizó todas las gestiones correspondientes en el marco de ejecución de mecanismos e instrumentos disponibles para gestionar estas expediciones, también contando con el recurso disponible para tal fin, con lo cual se logró consolidar el desarrollo de 6 expediciones. En este sentido, se aclara que la meta anual no se cumplió debido a la restricción presupuestal para apoyar este tipo de iniciativas por parte del Ministerio.
De igual forma, se da cumplimiento a la meta del cuatrienio correspondiente a 25 expediciones. Se aclara que se cumplió al 100% la meta definida entre 2019 y 2022, pues se realizaron en total 28 expediciones científicas. Esto quiere decir que, aunque no se cumplió con la meta anual de siete (7) expediciones durante la vigencia 2022, en el cuatrienio se ejecutaron 3 expediciones más de las comprometidas.
</t>
  </si>
  <si>
    <t>Para el indicador “Nuevas expediciones científicas nacionales realizadas con apoyo de Colciencias y aliados” se observa que en la vigencia 2022 se obtuvo la realización de 6 nuevas expediciones, de las 7 planteadas, alcanzando así una ejecución equivalente al 85,71%.  No obstante, para el cuatrienio, las expediciones realizadas ascienden a 28, con lo cual se supera la meta establecida de 25 para el período comprendido entre los años 2019-2022, superando de esta forma el 100% del valor establecido para el indicador.</t>
  </si>
  <si>
    <t>Durante la vigencia del 2022 se dio cumplimiento a la meta asociada a la expedición científica al Pacífico al Golfo de Tribugá, en el marco del Convenio No. 026-2022 ejecutado por la Comisión Colombiana del Océano – CCO; actualmente se encuentra en la fase de planeación y el campo se tiene proyectado para el mes de marzo de 2023.</t>
  </si>
  <si>
    <t>El indicador relacionado con las expediciones científicas al Pacífico, cumple con su meta establecida para el año 2022.  Así mismo, se destaca el comportamiento del indicador durante el cuatrienio, presentando resultados acumulados que permiten evidenciar el logro del 100% para el periodo comprendido entre el año 2019 y el 2022.</t>
  </si>
  <si>
    <t>El pasado 01 de diciembre se solicitó ante el Consejo Nacional de Beneficios Tributarios - CNBT la aprobación del cupo por un monto total de $2.1 billones, distribuido de la siguiente manera:
1. Plurianuales: $970.249.514.610
2. Convocatoria 913-I Corte: $ 341.107.262.588
3. Vinculación de Doctores: $ 881.477.643
4. Áreas técnica: $ 2.397.875.664
5. Convocatoria 913-II Corte: $ 785.363.869.494
Siendo así, el cumplimiento de la meta para el año 2022 fue del 100% frente a la meta planteada inicialmente.</t>
  </si>
  <si>
    <r>
      <t>De acuerdo con la información reportada por el área técnica, se evidencia el cumplimiento del indicador “</t>
    </r>
    <r>
      <rPr>
        <i/>
        <sz val="12"/>
        <rFont val="Arial Narrow"/>
        <family val="2"/>
      </rPr>
      <t>Cupo de inversión para deducción y descuento tributario</t>
    </r>
    <r>
      <rPr>
        <sz val="12"/>
        <rFont val="Arial Narrow"/>
        <family val="2"/>
      </rPr>
      <t xml:space="preserve">” para la meta establecida para la vigencia 2022 en cuanto a la aprobación del cupo por un monto total de $2.1 billones.
De igual forma, se presenta el logro del cumplimiento del indicador a partir de la meta establecida para el cuatrienio.
</t>
    </r>
  </si>
  <si>
    <t xml:space="preserve">El dato con el que cierra este indicador para el 2022 es de 2,5 investigadores en el sector empresarial, de acuerdo con la información publicada por el Global Innovation Index en su informe del 2022.  Se destaca la revisión metodológica que se adelanta actualmente desde el Ministerio, en conjunto con el Observatorio Colombiano de Ciencia y Tecnología - OCyT, para tener mayor claridad en cuanto a conceptos como los relacionados con qué es un investigador tiempo completo en Colombia; esto se entiende como, de cada 100 personas contratadas por una empresa en el país. 
Este indicador se mide en equivalencia a tiempo completo (ETC), se refiere a los investigadores como profesionales dedicados a la concepción o creación de nuevos conocimientos, productos, procesos, métodos y sistemas, así como en la gestión de estos proyectos, desglosados por sectores en los que están empleados (empresas, gobierno, educación superior y organizaciones privadas sin fines de lucro). En el contexto de las estadísticas de investigación y desarrollo, el sector empresarial incluye todas las empresas, organizaciones e instituciones cuya actividad principal es la producción de bienes o servicios en el mercado (distintos de la enseñanza superior) para la venta al público en general a un nivel económicamente significativo. De otra parte, la metodología de este indicador se estará actualizando en el 2023.
</t>
  </si>
  <si>
    <t xml:space="preserve">En cuanto a este indicador, se destaca el reporte del valor para el año 2022, el cual ascendió a 2,5 Investigadores en el sector empresarial, así como la revisión metodológica que se adelantó desde el Ministerio en conjunto con el Observatorio de Ciencia y Tecnología - OCyT, a fin de tener mayor claridad en cuanto a los conceptos inherentes al sector, lo cual se espera tener depurado a más tardar mediados del 2023.
Así mismo se destaca el comportamiento presentado por el indicador y su evidencia de cumplimiento en relación con la meta establecida para el cuatrienio.
</t>
  </si>
  <si>
    <t xml:space="preserve">Aunque el DANE publicó los resultados de la encuesta de medición de I+D país el pasado 29 de diciembre, el dato con respecto al PIB no ha sido publicado aún. De estos resultados publicados se destaca:
La encuesta investigó un total de 6.461 empresas e instituciones de diversos sectores como empresas de industria, comercio y servicios, así como entidades del gobierno ejecutoras de I+D, instituciones de educación superior y privadas sin ánimo de lucro. En 2021 las principales nuevas temáticas del conocimiento en los que los sectores encuestados las utilizaron como herramienta para la I+D fueron Sostenibilidad ambiental (fue la principal en tres de los 4 sectores encuestados) y la Economía circular (fue la principal en el sector de empresas). En 2021, por tipo de fuente de financiamiento, los recursos propios fue la principal fuente para las Instituciones de Educación Superior y Empresas. Por su parte, para el sector Gobierno la mayor fuente de financiamiento fueron los recursos públicos que no pertenecen al Sistema General de Regalías (SGR) ni a MINCIENCIAS, mientras que para Privadas sin ánimo de lucro los recursos procedentes de otras fuentes internacionales fueron la principal fuente de financiamiento.
Personal ocupado involucrado en la realización de I+D intramuros: En 2021, todos los sectores registraron mayor participación de investigadores para realizar I+D intramuro, seguido de técnicos y asistentes de I+D. Las Privadas sin ánimo de lucro fue el sector que tuvo mayor participación de investigadores en comparación con los demás sectores, con 91,0%. Por su parte, Empresas registró la mayor participación tanto de Técnicos y asistentes como Otro personal de apoyo dentro de su sector, con proporciones de 27,1% y 18,0%, respectivamente.
En 2021 Instituciones de Educación Superior registraron 25,6% de su personal en I+D intramuro con doctorados, seguido por Privadas sin ánimo de lucro, con 7,7%. Por su parte, Empresas fue el sector con la más alta proporción de Tecnólogos, técnicos y otros desempeñando I+D intramuro, con 18,9%. Con relación a las áreas del conocimiento, en 2021 Ciencias Sociales fue la que tuvo mayor desempeño por parte del personal ocupado involucrado en I+D intramuro en los sectores de Gobierno, instituciones de educación superior y Privadas sin ánimo de lucro, mientras que en el sector Empresas el área del conocimiento con mayor desempeño de personal en I+D intramuro fue Ingeniería y Tecnología (37,1%), seguido de Ciencias naturales (24,3%).
</t>
  </si>
  <si>
    <t>El resultado de este indicador es presentado por el Departamento Nacional de Estadística – DANE, por lo tanto, a corte del 29 de diciembre aún no se reportaba el dato respecto al PIB, por tal razón, no se puede evidenciar el resultado para el año 2022.</t>
  </si>
  <si>
    <t xml:space="preserve">En la convocatoria para apoyar la creación y fortalecimiento de empresas de base tecnológica (incluidas las Spin Off) se presentaron 54 propuestas, de las cuales se realizó la selección de 12 en la primera cohorte y 6 propuestas en la segunda, dando cumplimiento de esta manera con el 100% para los acuerdos de transferencia de tecnología establecidos para el año 2022, equivalentes a 18 propuestas.  En la actualidad estas propuestas se están ejecutando con el fin de consolidar las Empresas de Base Tecnológicas Spin Off.
Por otro lado, mediante la invitación para la conformación de proyectos elegibles para la transferencia de dos tecnologías con fines de fabricación e implementación en los departamentos priorizados (Meta y Santander) se presentaron dos propuestas, las cuales quedaron elegibles para financiación a través de reembolso obligatorio. Así las cosas, esta invitación aportó 2 Acuerdos de transferencia de tecnología y/o conocimiento - Apoyo a la I+D+i para promover y fortalecer alianzas entre actores del SNCTI adicionales. Por lo tanto, el número total de Acuerdos de transferencia de tecnología y/o conocimiento apoyados por Minciencias para el 2022 fue de 20.
Con el resultado obtenido, se da cumplimiento superior al 100% de la meta del cuatrienio, establecida en 64 Acuerdos de transferencia de tecnología y/o conocimiento - Apoyo a la I+D+i para promover y fortalecer alianzas entre actores del SNCTI adicionales.  Es necesario aclarar que, acorde con lo señalado anteriormente, se lograron 2 acuerdos adicionales para un total de 69 acuerdos durante el cuatrienio.
Actualmente las iniciativas de Emprendimiento de Base Tecnológica se encuentran recibiendo acompañamiento en cuanto a creación y fortalecimiento.
</t>
  </si>
  <si>
    <r>
      <t>En relación con el indicador "</t>
    </r>
    <r>
      <rPr>
        <i/>
        <sz val="12"/>
        <rFont val="Arial Narrow"/>
        <family val="2"/>
      </rPr>
      <t>Acuerdos de transferencia de tecnología o conocimiento apoyados por Colciencias</t>
    </r>
    <r>
      <rPr>
        <sz val="12"/>
        <rFont val="Arial Narrow"/>
        <family val="2"/>
      </rPr>
      <t>", evidencia el cumplimiento de la meta planteada tanto para la vigencia 2022, como para la meta establecida en cuanto al cuatrienio.</t>
    </r>
  </si>
  <si>
    <t xml:space="preserve">Con respecto al cuatrienio, se había planteado inicialmente una meta de 4200 organizaciones firmantes a reportar, de la siguiente manera:
2019: 600 organizaciones
2020: 1500 organizaciones
2021: 1500 organizaciones
2022: 600 organizaciones
Para los primeros 3 años del cuatrienio se han reportado 3.600, así:
2019: 600 organizaciones
2020: 1100 organizaciones
2021: 1900 organizaciones
En vista de que para el año 2022 se lograba obtener la meta de 600 organizaciones para el segundo trimestre, se estableció en la ficha estratégica del año 2022 aumentar la meta para este año a 1378, contando con una meta final de 4978 para el cuatrienio 2019-2022.
En este sentido, para el cierre del cuarto trimestre del 2022 se reporta un total de 1378 organizaciones firmantes en pactos por la innovación, lo cual da muestra del cumplimiento de la meta establecida en la ficha estratégica del año 2022.
</t>
  </si>
  <si>
    <r>
      <t>De acuerdo con el análisis efectuado en relación con el comportamiento del indicador “</t>
    </r>
    <r>
      <rPr>
        <i/>
        <sz val="12"/>
        <rFont val="Arial Narrow"/>
        <family val="2"/>
      </rPr>
      <t>Organizaciones articuladas en los pactos por la innovación</t>
    </r>
    <r>
      <rPr>
        <sz val="12"/>
        <rFont val="Arial Narrow"/>
        <family val="2"/>
      </rPr>
      <t xml:space="preserve">”, se evidencia el adecuado seguimiento adelantado por el área técnica, así como la toma de decisiones y estrategias acorde con la dinámica del mismo.
En este sentido, se observa el cumplimiento de la meta establecida para el indicador, tanto para la vigencia 2022 como para la meta planteada para el cuatrienio.
</t>
    </r>
  </si>
  <si>
    <t xml:space="preserve">De acuerdo con el reporte formal que realiza la Superintendencia de Industria y Comercio – SIC, a través de su página oficial (https://drive.google.com/file/d/1QPzTd3Jl6QEa7SJ0gQAT66bz47uneUAs/view ), se reporta que para el año 2022  (enero a diciembre) se han radicado un total de 1.274 solicitudes de patentes, de las cuales 1.104 son solicitudes de invención y 170 son solicitudes de modelo de utilidad) ante dicha Entidad.
A continuación, se muestra la distribución, por departamento de radicación de patente a nivel nacional:
Antioquia: 171, Atlántico: 90, Bogotá: 459, Bolívar: 10, Boyacá: 26, Caldas:19, Caquetá:8, Casanare:15, Cauca:18, Cesar:14, Chocó:1, Córdoba:4, Cundinamarca:58, Huila:22, La Guajira:20, Magdalena:5, Meta:7, Nariño:17, Norte de Santander:20, Putumayo:2, Quindío:41, Risaralda:33, Santander:70, Sucre:19, Tolima:17, Valle del Cauca:107, Archipiélago de San Andrés, Providencia y Santa Catalina:1
Lo anterior evidencia que el 36% de las radicaciones de patentes se encuentra focalizados en Bogotá D.C, seguido por Antioquia con el 13,4%, Valle del Cauca con el 8,4% y Atlántico 7,1, siendo estos los departamentos que lideran la radicación de patentes con el 64,7% de territorio nacional.
En cuanto a la meta del cuatrienio, se evidencia el cumplimiento de la misma, toda vez que la meta corresponde a un total de 2.100 solicitudes de patentes a nivel nacional para los 4 años de gobierno y se lograron un total de 2.628, distribuidas anualmente así: año 2019: 422, año 2020: 369, año 2021: 563 y año 2022: 1274.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
Frente al convenio 417-2021, suscrito con la Corporación Tecnnova Universidad Empresa Estado UEE, en representación de la Joinn Red Colombiana de OTRI, se realizó la adición No. 2 al cual se asignaron recursos por PGN 2022 por un valor de $8 mil millones con la meta de 550 nuevas solicitudes de patentes. La “Convocatoria nacional para fomentar la protección por patente de resultados de I+D+i que promuevan la potenciación económica del sector empresarial” vigencias 2021 - 2022 obtuvo un total de 1.066 beneficiarios, de cuales 1.053 fueron efectivamente radicadas antes la oficina nacional competente.
</t>
  </si>
  <si>
    <r>
      <t>En cuanto al indicador estratégico “</t>
    </r>
    <r>
      <rPr>
        <i/>
        <sz val="12"/>
        <rFont val="Arial Narrow"/>
        <family val="2"/>
      </rPr>
      <t>Solicitudes de patentes presentadas por residentes en Oficina Nacional</t>
    </r>
    <r>
      <rPr>
        <sz val="12"/>
        <rFont val="Arial Narrow"/>
        <family val="2"/>
      </rPr>
      <t>” se evidencia el cumplimiento del mismo tanto para la vigencia 2022 como para la meta establecida para el cuatrienio de Gobierno.  Así mismo, es importante resaltar la estrategia adoptada por la Entidad para la vigencia 2022, mediante el aumento del valor de los recursos a fin de garantizar el cumplimiento del indicador de patentes, el cual presentaba un rezago notorio, el cual logró ser subsanado.</t>
    </r>
  </si>
  <si>
    <t>En el primer trimestre de la vigencia 2022, desde el Viceministerio de Conocimiento, Innovación y Productividad - VCIP se proyectó el documento técnico del CONPES DIE, a partir de las iniciativas estratégicas definidas en el CONPES 4069. La solicitud de aval fiscal y la Justificación Técnica fueron enviadas al Ministerio de Hacienda y Crédito Público - MHCP para su validación el 07 de junio de 2022, bajo radicado No. 20220020201621. Posteriormente, en agosto de 2022, con radicado No. 2-2022-034920, el MHCP notificó la devolución de la solicitud para que su pertinencia fuese reevaluada ante la nueva administración. De esta forma, al no recibir el aval fiscal requerido para la declaratoria de importancia estratégica, no fue posible recibir aprobación de vigencias futuras sobre el CONPES DIE propuesto. En este sentido, se cumplió con la elaboración del documento técnico del CONPES DIE, pero no se recibieron las aprobaciones de vigencias futuras por parte del MHCP.</t>
  </si>
  <si>
    <t>Es importante señalar que, en relación con este indicador, se adelantó la gestión y el acompañamiento necesarios para la construcción del documento de CONPES DIE, el cual fue presentado y liderado por el Ministerio de Ciencia, Tecnología e Innovación – Minciencias ante las instancias correspondientes; no obstante, por el tema de vigencias futuras y el requisito de aprobación por parte de otra Entidad, no fue posible obtener el resultado establecido. En este caso, es indispensable tener en cuenta que se presentaron situaciones externas, ajenas al Ministerio, que no permitieron el cumplimiento de este indicador.</t>
  </si>
  <si>
    <r>
      <t xml:space="preserve">Para el IV trimestre de 2022 el indicador ATM reporta un resultado de 98.35% frente al 100% planificado para el cierre de la vigencia, lo cual significa que durante el año la tendencia fue hacia la mejora, y aunque no se logra el total cumplimiento de lo esperado, su desempeño finaliza como "Bueno".  Este resultado se debe a que de los cuatro componentes del Índice ATM, sólo uno alcanza la meta del 100%, como se señala a continuación: 
</t>
    </r>
    <r>
      <rPr>
        <b/>
        <sz val="12"/>
        <rFont val="Arial Narrow"/>
        <family val="2"/>
      </rPr>
      <t xml:space="preserve">1. (PP-22) Cumplimiento de los requisitos priorizados de Gobierno Digital en Minciencias: </t>
    </r>
    <r>
      <rPr>
        <sz val="12"/>
        <rFont val="Arial Narrow"/>
        <family val="2"/>
      </rPr>
      <t xml:space="preserve">97% de cumplimiento frente al 100% esperado. Durante el tercer trimestre de la vigencia 2022, los requisitos asociados a la estrategia de Gobierno Digital en la vigencia 2022, alcanzaron un cumplimiento del 97%, resultado que se obtiene con el cumplimiento de 147 de los 155 requisitos aplicables para para el periodo de reporte del indicador. En este sentido se evidencian 2 requisitos no cumplidos y 2 requisitos con un cumplimiento parcial, resultado que, aunque refleja el avance importante de la estrategia para el tercer trimestre de la vigencia 2022, deja avance parcial en cuanto a contar con herramientas tecnológicas para la gestión de proyectos de TI y contar con un plan de apertura, mejora y uso de datos abiertos para esta vigencia formulado, aprobado e integrado al PAI.
</t>
    </r>
    <r>
      <rPr>
        <b/>
        <sz val="12"/>
        <rFont val="Arial Narrow"/>
        <family val="2"/>
      </rPr>
      <t>2. Cumplimiento de los requisitos priorizados de transparencia en Minciencias:</t>
    </r>
    <r>
      <rPr>
        <sz val="12"/>
        <rFont val="Arial Narrow"/>
        <family val="2"/>
      </rPr>
      <t xml:space="preserve"> Para el cierre del tercer trimestre de 2022 el Componente de Transparencia en el Ministerio de Ciencia, Tecnología e Innovación muestra un 99,40 % de cumplimiento, resultado que se obtiene con la implementación y mantenimiento de 332 requisitos de los 334 planificados. Frente a los requisitos pendientes de implementar se registra el siguiente estado: 
</t>
    </r>
    <r>
      <rPr>
        <i/>
        <sz val="12"/>
        <rFont val="Arial Narrow"/>
        <family val="2"/>
      </rPr>
      <t xml:space="preserve">-  Requisitos con cumplimiento parcial:  </t>
    </r>
    <r>
      <rPr>
        <sz val="12"/>
        <rFont val="Arial Narrow"/>
        <family val="2"/>
      </rPr>
      <t xml:space="preserve">se tienen 2 requisitos con cumplimiento parcial a cargo del área de Gestión Documental – DAF con el indicador “(PV-22) Cumplimiento de los requisitos priorizados de transparencia en Minciencias - ATM - Transformando la Gestión Documental”. Estos requisitos se relacionan a continuación: 1. Cuadro de Clasificación Documental - CCD vigente publicado en la sección de transparencia de la página web de la Entidad.  2.Tablas de Retención Documental - TRD vigentes publicadas en la sección de transparencia de la página web de la Entidad.
Es importante aclarar, que las actividades previstas para la presente vigencia se encuentran relacionadas con las establecidas por las variables de GEL-ITEP, sin embargo, es conveniente precisar que, dado el cambio de la entidad a Ministerio, se deben efectuar la actualización de las Tablas de Retención Documental, lo que implica la aprobación al interior de la entidad y someterlas al proceso de convalidación ante el AGN.
</t>
    </r>
    <r>
      <rPr>
        <b/>
        <sz val="12"/>
        <rFont val="Arial Narrow"/>
        <family val="2"/>
      </rPr>
      <t>3. Cumplimiento en la estandarización de trámites y servicios para la transformación digital hacia un Estado Abierto:</t>
    </r>
    <r>
      <rPr>
        <sz val="12"/>
        <rFont val="Arial Narrow"/>
        <family val="2"/>
      </rPr>
      <t xml:space="preserve"> Durante el cuarto trimestre se logra el cumplimiento del 100% esperado para el trimestre. Dentro de los avances que se ejecutaron durante el cuarto trimestre se encuentran:
-Ejecución de iteraciones del ciclo de pruebas para la verificación y aceptación de producto.
-Aplicación de ajustes en el desarrollo y redespliegue de producto.
-Construcción de la documentación relacionada, actualización / creación de activos de información relacionados.
-Optimización tanto del Repositorio Institucional como del Micrositio del Centro de Documentación - CENDOC, implementando el certificado SSL para ambos dominios y realizando los backup correspondientes del CENDOC en su sistema Koha.
</t>
    </r>
    <r>
      <rPr>
        <b/>
        <sz val="12"/>
        <rFont val="Arial Narrow"/>
        <family val="2"/>
      </rPr>
      <t xml:space="preserve">4. Cumplimiento en la reducción de tiempos, requisitos o documentos en procedimientos seleccionados: </t>
    </r>
    <r>
      <rPr>
        <sz val="12"/>
        <rFont val="Arial Narrow"/>
        <family val="2"/>
      </rPr>
      <t xml:space="preserve">El indicador finaliza la vigencia con un 95% de cumplimiento frente al 100% esperado. Lo anterior debido a que se presenta cumplimiento parcial en cuanto a las siguientes acciones: a) Evitar reprocesos y fortalecer la cultura del autocontrol  en la revisión y aprobación de los documentos del Sistema de Gestión de Calidad - SGC  mediante la revisión y aprobación de los mismos a través de la aplicación tecnológica GINA;  b)  Realizar la parametrización del aplicativo de "Certificados Contratistas" y cargue de la información soporte requerida,  con el fin de asegurar que la certificación se emita con los requisitos mínimos exigidos: objeto contractual, obligaciones específicas ejecutadas, fecha de inicio, finalización y monto del contrato. 
En conclusión, aunque el indicador no logra el 100% de cumplimiento, se evidencia que está dentro del rango de aceptabilidad, finalizando la vigencia 2022 con una cualificación de "Bueno". Para la siguiente vigencia se recomienda tener en cuenta las acciones pendientes o en curso de ejecución, para que sean incluidas en los planes de trabajo y de mejoramiento, de los componentes que conformarán el nuevo Índice de Desempeño Institucional - IDI, en la medida que estas sean viables y pertinentes, de acuerdo con las nuevas prioridades y orientación estratégica de la nueva administración. 
</t>
    </r>
  </si>
  <si>
    <t xml:space="preserve">El indicador de Índice ATM finalizó la vigenia 2022 presentando un cumplimiento del 98,34% , clasificado como "Bueno" dentro de la escala establecida por el Ministerio.  en este sentido, se considera que tuvo un comportamiento adecuado y demostrando una ejecución consistente con la meta planificada para el año.  </t>
  </si>
  <si>
    <t>AVANCE 2022 (IVTRIM)</t>
  </si>
  <si>
    <t xml:space="preserve">No se da cumplimiento a la meta para la vigencia 2022 ni el cuatrenio
</t>
  </si>
  <si>
    <t xml:space="preserve">No se da cumplimiento a la meta del cuatrenio.
</t>
  </si>
  <si>
    <t xml:space="preserve">No se da cumplimiento a la meta para la vigencia 2022 ni el cuatrenio.
</t>
  </si>
  <si>
    <t>Se cierra el indicador con el cumplimiento del 128% en la meta establecida del cuatrenio.</t>
  </si>
  <si>
    <t>Se cierra el indicador con el cumplimiento del 104% en la meta establecida del cuatrenio.</t>
  </si>
  <si>
    <t>Se cierra el indicador con el cumplimiento del 106% en la meta establecida del cuatrenio.</t>
  </si>
  <si>
    <t>Se da cumplimiento de meta para el año 2022  del 196% y para el cuatrenio de 172,22%
JUSTIFICADO</t>
  </si>
  <si>
    <t>No se da cumplimiento de meta para el año 2022  del 85% pero si para la meta del cuatrenio de 112%
JUSTIFICADO</t>
  </si>
  <si>
    <t>Se supero la meta anual (550)  y la del cuatrenio (2100)  ejecutando 1.274 y 2.628 respectivamente, con un porcentaje de cumplimiento del 231% en la vigencia 2022 y del 125% en el cuatrenio</t>
  </si>
  <si>
    <r>
      <t xml:space="preserve">MINISTERIO DE CIENCIA, TECNOLOGÍA E INNOVACIÓN
PLAN ESTRATÉGICO INSTITUCIONAL 2019-2022
</t>
    </r>
    <r>
      <rPr>
        <b/>
        <sz val="22"/>
        <color theme="1"/>
        <rFont val="Arial"/>
        <family val="2"/>
      </rPr>
      <t>Seguimiento Oficina de Control Interno con corte a 31-12-2022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</si>
</sst>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quot;$&quot;\ * #,##0.00_-;_-&quot;$&quot;\ * &quot;-&quot;??_-;_-@_-"/>
    <numFmt numFmtId="43" formatCode="_-* #,##0.00_-;\-* #,##0.00_-;_-* &quot;-&quot;??_-;_-@_-"/>
    <numFmt numFmtId="164" formatCode="_-* #,##0_-;\-* #,##0_-;_-* &quot;-&quot;??_-;_-@_-"/>
    <numFmt numFmtId="165" formatCode="_-&quot;$&quot;* #,##0_-;\-&quot;$&quot;* #,##0_-;_-&quot;$&quot;* &quot;-&quot;????_-;_-@_-"/>
    <numFmt numFmtId="166" formatCode="&quot;$&quot;#,##0.00"/>
    <numFmt numFmtId="167" formatCode="0.0%"/>
    <numFmt numFmtId="168" formatCode="0.000%"/>
    <numFmt numFmtId="169" formatCode="0.0"/>
    <numFmt numFmtId="170" formatCode="_-* #,##0.0_-;\-* #,##0.0_-;_-* &quot;-&quot;??_-;_-@_-"/>
    <numFmt numFmtId="171" formatCode="[$-240A]d&quot; de &quot;mmmm&quot; de &quot;yyyy;@"/>
    <numFmt numFmtId="172" formatCode="#,##0_ ;\-#,##0\ "/>
  </numFmts>
  <fonts count="54" x14ac:knownFonts="1">
    <font>
      <sz val="11"/>
      <color theme="1"/>
      <name val="Calibri"/>
      <family val="2"/>
      <scheme val="minor"/>
    </font>
    <font>
      <sz val="11"/>
      <color theme="1"/>
      <name val="Calibri"/>
      <family val="2"/>
      <scheme val="minor"/>
    </font>
    <font>
      <sz val="12"/>
      <color theme="1"/>
      <name val="Segoe UI"/>
      <family val="2"/>
    </font>
    <font>
      <b/>
      <sz val="14"/>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sz val="12"/>
      <color rgb="FFFF0000"/>
      <name val="Segoe UI"/>
      <family val="2"/>
    </font>
    <font>
      <u/>
      <sz val="11"/>
      <color theme="10"/>
      <name val="Calibri"/>
      <family val="2"/>
      <scheme val="minor"/>
    </font>
    <font>
      <u/>
      <sz val="11"/>
      <color theme="11"/>
      <name val="Calibri"/>
      <family val="2"/>
      <scheme val="minor"/>
    </font>
    <font>
      <sz val="11"/>
      <color theme="1"/>
      <name val="Segoe UI"/>
      <family val="2"/>
    </font>
    <font>
      <b/>
      <sz val="14"/>
      <color theme="1"/>
      <name val="Arial Narrow"/>
      <family val="2"/>
    </font>
    <font>
      <sz val="12"/>
      <name val="Arial Narrow"/>
      <family val="2"/>
    </font>
    <font>
      <sz val="11"/>
      <name val="Arial Narrow"/>
      <family val="2"/>
    </font>
    <font>
      <sz val="11"/>
      <color theme="1"/>
      <name val="Arial Narrow"/>
      <family val="2"/>
    </font>
    <font>
      <b/>
      <sz val="14"/>
      <color indexed="9"/>
      <name val="Arial"/>
      <family val="2"/>
    </font>
    <font>
      <b/>
      <sz val="12"/>
      <color indexed="9"/>
      <name val="Arial"/>
      <family val="2"/>
    </font>
    <font>
      <sz val="10"/>
      <color theme="1"/>
      <name val="Segoe UI"/>
      <family val="2"/>
    </font>
    <font>
      <sz val="12"/>
      <color theme="1"/>
      <name val="Segoe UI"/>
      <family val="2"/>
    </font>
    <font>
      <sz val="10"/>
      <color theme="1"/>
      <name val="Arial Narrow"/>
      <family val="2"/>
    </font>
    <font>
      <sz val="10"/>
      <name val="Arial Narrow"/>
      <family val="2"/>
    </font>
    <font>
      <sz val="14"/>
      <name val="Arial Narrow"/>
      <family val="2"/>
    </font>
    <font>
      <b/>
      <sz val="14"/>
      <color theme="0"/>
      <name val="Arial Narrow"/>
      <family val="2"/>
    </font>
    <font>
      <b/>
      <sz val="11"/>
      <color theme="0"/>
      <name val="Arial Narrow"/>
      <family val="2"/>
    </font>
    <font>
      <b/>
      <sz val="10"/>
      <color theme="1"/>
      <name val="Arial Narrow"/>
      <family val="2"/>
    </font>
    <font>
      <b/>
      <sz val="11"/>
      <color theme="1"/>
      <name val="Segoe UI"/>
      <family val="2"/>
    </font>
    <font>
      <b/>
      <sz val="16"/>
      <color theme="1"/>
      <name val="Arial"/>
      <family val="2"/>
    </font>
    <font>
      <b/>
      <sz val="22"/>
      <color theme="1"/>
      <name val="Arial"/>
      <family val="2"/>
    </font>
    <font>
      <sz val="12"/>
      <color theme="1"/>
      <name val="Arial Narrow"/>
      <family val="2"/>
    </font>
    <font>
      <sz val="16"/>
      <color theme="0"/>
      <name val="Arial Narrow"/>
      <family val="2"/>
    </font>
    <font>
      <sz val="12"/>
      <color theme="0"/>
      <name val="Arial Narrow"/>
      <family val="2"/>
    </font>
    <font>
      <b/>
      <sz val="11"/>
      <name val="Arial Narrow"/>
      <family val="2"/>
    </font>
    <font>
      <b/>
      <sz val="11"/>
      <name val="Calibri"/>
      <family val="2"/>
      <scheme val="minor"/>
    </font>
    <font>
      <sz val="16"/>
      <name val="Arial Narrow"/>
      <family val="2"/>
    </font>
    <font>
      <sz val="18"/>
      <color theme="0"/>
      <name val="Arial Narrow"/>
      <family val="2"/>
    </font>
    <font>
      <sz val="11"/>
      <color theme="0"/>
      <name val="Arial Narrow"/>
      <family val="2"/>
    </font>
    <font>
      <b/>
      <sz val="16"/>
      <name val="Arial Narrow"/>
      <family val="2"/>
    </font>
    <font>
      <sz val="10"/>
      <color rgb="FF0000FF"/>
      <name val="Arial Narrow"/>
      <family val="2"/>
    </font>
    <font>
      <sz val="16"/>
      <name val="Calibri"/>
      <family val="2"/>
      <scheme val="minor"/>
    </font>
    <font>
      <b/>
      <sz val="14"/>
      <name val="Calibri"/>
      <family val="2"/>
      <scheme val="minor"/>
    </font>
    <font>
      <sz val="10.5"/>
      <name val="Arial Narrow"/>
      <family val="2"/>
    </font>
    <font>
      <sz val="14"/>
      <color rgb="FFFF0000"/>
      <name val="Arial Narrow"/>
      <family val="2"/>
    </font>
    <font>
      <sz val="18"/>
      <color rgb="FFFF0000"/>
      <name val="Calibri"/>
      <family val="2"/>
      <scheme val="minor"/>
    </font>
    <font>
      <sz val="18"/>
      <color theme="1"/>
      <name val="Calibri"/>
      <family val="2"/>
      <scheme val="minor"/>
    </font>
    <font>
      <sz val="12"/>
      <color rgb="FFFF0000"/>
      <name val="Arial Narrow"/>
      <family val="2"/>
    </font>
    <font>
      <sz val="14"/>
      <color rgb="FF3466CC"/>
      <name val="Arial Narrow"/>
      <family val="2"/>
    </font>
    <font>
      <i/>
      <sz val="12"/>
      <name val="Arial Narrow"/>
      <family val="2"/>
    </font>
    <font>
      <sz val="16"/>
      <color rgb="FF3366CC"/>
      <name val="Calibri"/>
      <family val="2"/>
      <scheme val="minor"/>
    </font>
    <font>
      <b/>
      <sz val="16"/>
      <color rgb="FF3366CC"/>
      <name val="Calibri"/>
      <family val="2"/>
      <scheme val="minor"/>
    </font>
    <font>
      <sz val="14"/>
      <color rgb="FF3366CC"/>
      <name val="Arial Narrow"/>
      <family val="2"/>
    </font>
    <font>
      <b/>
      <sz val="12"/>
      <name val="Arial Narrow"/>
      <family val="2"/>
    </font>
  </fonts>
  <fills count="19">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rgb="FF3772FF"/>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00000"/>
        <bgColor indexed="64"/>
      </patternFill>
    </fill>
    <fill>
      <patternFill patternType="solid">
        <fgColor theme="0" tint="-0.34998626667073579"/>
        <bgColor indexed="64"/>
      </patternFill>
    </fill>
    <fill>
      <patternFill patternType="solid">
        <fgColor rgb="FF0070C0"/>
        <bgColor indexed="64"/>
      </patternFill>
    </fill>
    <fill>
      <patternFill patternType="solid">
        <fgColor rgb="FF3466CC"/>
        <bgColor indexed="64"/>
      </patternFill>
    </fill>
    <fill>
      <patternFill patternType="solid">
        <fgColor rgb="FFE2ECFD"/>
        <bgColor rgb="FF000000"/>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s>
  <borders count="6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right style="hair">
        <color indexed="64"/>
      </right>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medium">
        <color indexed="64"/>
      </right>
      <top/>
      <bottom/>
      <diagonal/>
    </border>
    <border>
      <left style="hair">
        <color indexed="64"/>
      </left>
      <right style="medium">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auto="1"/>
      </right>
      <top style="medium">
        <color auto="1"/>
      </top>
      <bottom/>
      <diagonal/>
    </border>
    <border>
      <left/>
      <right style="medium">
        <color indexed="64"/>
      </right>
      <top/>
      <bottom/>
      <diagonal/>
    </border>
    <border>
      <left/>
      <right style="medium">
        <color auto="1"/>
      </right>
      <top/>
      <bottom style="medium">
        <color auto="1"/>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hair">
        <color theme="0" tint="-0.499984740745262"/>
      </top>
      <bottom/>
      <diagonal/>
    </border>
    <border>
      <left style="hair">
        <color theme="0" tint="-0.34998626667073579"/>
      </left>
      <right style="hair">
        <color theme="0" tint="-0.34998626667073579"/>
      </right>
      <top style="hair">
        <color theme="0" tint="-0.34998626667073579"/>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95">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1" fillId="0" borderId="0" applyFont="0" applyFill="0" applyBorder="0" applyAlignment="0" applyProtection="0"/>
  </cellStyleXfs>
  <cellXfs count="555">
    <xf numFmtId="0" fontId="0" fillId="0" borderId="0" xfId="0"/>
    <xf numFmtId="0" fontId="2" fillId="2" borderId="0" xfId="0" applyFont="1" applyFill="1"/>
    <xf numFmtId="0" fontId="5" fillId="2" borderId="0" xfId="0" applyFont="1" applyFill="1"/>
    <xf numFmtId="0" fontId="6" fillId="2" borderId="0" xfId="0" applyFont="1" applyFill="1" applyAlignment="1">
      <alignment horizontal="center" vertical="center"/>
    </xf>
    <xf numFmtId="0" fontId="6" fillId="0" borderId="0" xfId="0" applyFont="1" applyAlignment="1">
      <alignment horizontal="center" vertical="center"/>
    </xf>
    <xf numFmtId="0" fontId="7" fillId="3" borderId="7" xfId="0" applyFont="1" applyFill="1" applyBorder="1" applyAlignment="1">
      <alignment vertical="center"/>
    </xf>
    <xf numFmtId="164" fontId="2" fillId="2" borderId="0" xfId="0" applyNumberFormat="1" applyFont="1" applyFill="1" applyAlignment="1">
      <alignment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1"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center"/>
    </xf>
    <xf numFmtId="0" fontId="5" fillId="0" borderId="3" xfId="0" applyFont="1" applyBorder="1" applyAlignment="1">
      <alignment horizontal="center" vertical="center" wrapText="1"/>
    </xf>
    <xf numFmtId="0" fontId="5" fillId="0" borderId="3" xfId="0" quotePrefix="1" applyFont="1" applyBorder="1" applyAlignment="1">
      <alignment horizontal="center" vertical="center" wrapText="1"/>
    </xf>
    <xf numFmtId="9" fontId="5"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164" fontId="2" fillId="0" borderId="3" xfId="2" applyNumberFormat="1" applyFont="1" applyFill="1" applyBorder="1" applyAlignment="1">
      <alignment horizontal="center" vertical="center" wrapText="1"/>
    </xf>
    <xf numFmtId="0" fontId="2" fillId="0" borderId="3" xfId="0" applyFont="1" applyBorder="1" applyAlignment="1">
      <alignment horizontal="center" vertical="center"/>
    </xf>
    <xf numFmtId="9"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9" fillId="4" borderId="1" xfId="0" applyFont="1" applyFill="1" applyBorder="1" applyAlignment="1">
      <alignment horizontal="center" vertical="center" wrapText="1"/>
    </xf>
    <xf numFmtId="20" fontId="5" fillId="0" borderId="3" xfId="0" quotePrefix="1" applyNumberFormat="1" applyFont="1" applyBorder="1" applyAlignment="1">
      <alignment horizontal="center" vertical="center" wrapText="1"/>
    </xf>
    <xf numFmtId="9" fontId="2" fillId="0" borderId="3" xfId="0" applyNumberFormat="1" applyFont="1" applyBorder="1" applyAlignment="1">
      <alignment horizontal="center" vertical="center"/>
    </xf>
    <xf numFmtId="0" fontId="2" fillId="2" borderId="3" xfId="0" applyFont="1" applyFill="1" applyBorder="1" applyAlignment="1">
      <alignment vertical="center" wrapText="1"/>
    </xf>
    <xf numFmtId="4" fontId="2"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xf>
    <xf numFmtId="0" fontId="2" fillId="2" borderId="7" xfId="0" applyFont="1" applyFill="1" applyBorder="1" applyAlignment="1">
      <alignment vertical="center" wrapText="1"/>
    </xf>
    <xf numFmtId="0" fontId="5" fillId="2" borderId="0" xfId="0" applyFont="1" applyFill="1" applyAlignment="1">
      <alignment horizontal="right" vertical="center"/>
    </xf>
    <xf numFmtId="0" fontId="5" fillId="0" borderId="0" xfId="0" applyFont="1" applyAlignment="1">
      <alignment horizontal="right" vertical="center"/>
    </xf>
    <xf numFmtId="0" fontId="2" fillId="2" borderId="0" xfId="0" applyFont="1" applyFill="1" applyAlignment="1">
      <alignment horizontal="right" vertical="center"/>
    </xf>
    <xf numFmtId="0" fontId="6" fillId="2" borderId="0" xfId="0" applyFont="1" applyFill="1" applyAlignment="1">
      <alignment horizontal="right" vertical="center"/>
    </xf>
    <xf numFmtId="0" fontId="6" fillId="2" borderId="0" xfId="0" applyFont="1" applyFill="1" applyAlignment="1">
      <alignment horizontal="center" vertical="center" wrapText="1"/>
    </xf>
    <xf numFmtId="0" fontId="6" fillId="2" borderId="0" xfId="0" applyFont="1" applyFill="1" applyAlignment="1">
      <alignment horizontal="justify" vertical="center" wrapText="1"/>
    </xf>
    <xf numFmtId="0" fontId="2" fillId="0" borderId="0" xfId="0" applyFont="1" applyAlignment="1">
      <alignment horizontal="right" vertical="center"/>
    </xf>
    <xf numFmtId="0" fontId="2" fillId="0" borderId="18" xfId="0" quotePrefix="1" applyFont="1" applyBorder="1" applyAlignment="1">
      <alignment horizontal="center" vertical="center" wrapText="1"/>
    </xf>
    <xf numFmtId="0" fontId="4" fillId="2" borderId="0" xfId="0" applyFont="1" applyFill="1" applyAlignment="1">
      <alignment horizontal="right" vertical="center"/>
    </xf>
    <xf numFmtId="0" fontId="2" fillId="2" borderId="0" xfId="0" applyFont="1" applyFill="1" applyAlignment="1">
      <alignment horizontal="justify" vertical="center" wrapText="1"/>
    </xf>
    <xf numFmtId="0" fontId="4"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justify" vertical="center" wrapText="1"/>
    </xf>
    <xf numFmtId="0" fontId="18" fillId="5"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6" borderId="18"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0" fontId="19" fillId="5" borderId="19"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167" fontId="2" fillId="0" borderId="27" xfId="3" quotePrefix="1" applyNumberFormat="1" applyFont="1" applyFill="1" applyBorder="1" applyAlignment="1">
      <alignment horizontal="center" vertical="center" wrapText="1"/>
    </xf>
    <xf numFmtId="167" fontId="2" fillId="0" borderId="38" xfId="3" quotePrefix="1" applyNumberFormat="1" applyFont="1" applyFill="1" applyBorder="1" applyAlignment="1">
      <alignment horizontal="center" vertical="center" wrapText="1"/>
    </xf>
    <xf numFmtId="167" fontId="2" fillId="0" borderId="18" xfId="3" quotePrefix="1" applyNumberFormat="1" applyFont="1" applyFill="1" applyBorder="1" applyAlignment="1">
      <alignment horizontal="center" vertical="center" wrapText="1"/>
    </xf>
    <xf numFmtId="167" fontId="2" fillId="6" borderId="18" xfId="3" quotePrefix="1" applyNumberFormat="1" applyFont="1" applyFill="1" applyBorder="1" applyAlignment="1">
      <alignment horizontal="center" vertical="center" wrapText="1"/>
    </xf>
    <xf numFmtId="167" fontId="2" fillId="6" borderId="30" xfId="3" quotePrefix="1" applyNumberFormat="1" applyFont="1" applyFill="1" applyBorder="1" applyAlignment="1">
      <alignment horizontal="center" vertical="center" wrapText="1"/>
    </xf>
    <xf numFmtId="167" fontId="2" fillId="7" borderId="18" xfId="3" quotePrefix="1" applyNumberFormat="1" applyFont="1" applyFill="1" applyBorder="1" applyAlignment="1">
      <alignment horizontal="center" vertical="center" wrapText="1"/>
    </xf>
    <xf numFmtId="167" fontId="2" fillId="7" borderId="30" xfId="3" quotePrefix="1" applyNumberFormat="1" applyFont="1" applyFill="1" applyBorder="1" applyAlignment="1">
      <alignment horizontal="center" vertical="center" wrapText="1"/>
    </xf>
    <xf numFmtId="9" fontId="2" fillId="0" borderId="26" xfId="3" quotePrefix="1" applyFont="1" applyFill="1" applyBorder="1" applyAlignment="1">
      <alignment horizontal="center" vertical="center" wrapText="1"/>
    </xf>
    <xf numFmtId="9" fontId="2" fillId="0" borderId="28" xfId="3" quotePrefix="1" applyFont="1" applyFill="1" applyBorder="1" applyAlignment="1">
      <alignment horizontal="center" vertical="center" wrapText="1"/>
    </xf>
    <xf numFmtId="3" fontId="2" fillId="0" borderId="27" xfId="0" applyNumberFormat="1" applyFont="1" applyBorder="1" applyAlignment="1">
      <alignment horizontal="center" vertical="center" wrapText="1"/>
    </xf>
    <xf numFmtId="1" fontId="2" fillId="0" borderId="38" xfId="0" quotePrefix="1"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0" fontId="2" fillId="2" borderId="27" xfId="0" applyFont="1" applyFill="1" applyBorder="1" applyAlignment="1">
      <alignment horizontal="center" vertical="center" wrapText="1"/>
    </xf>
    <xf numFmtId="164" fontId="2" fillId="0" borderId="27" xfId="2" applyNumberFormat="1" applyFont="1" applyFill="1" applyBorder="1" applyAlignment="1">
      <alignment horizontal="center" vertical="center" wrapText="1"/>
    </xf>
    <xf numFmtId="20" fontId="2" fillId="0" borderId="45" xfId="0" quotePrefix="1" applyNumberFormat="1" applyFont="1" applyBorder="1" applyAlignment="1">
      <alignment horizontal="center" vertical="center" wrapText="1"/>
    </xf>
    <xf numFmtId="20" fontId="2" fillId="0" borderId="46" xfId="0" quotePrefix="1" applyNumberFormat="1" applyFont="1" applyBorder="1" applyAlignment="1">
      <alignment horizontal="center" vertical="center" wrapText="1"/>
    </xf>
    <xf numFmtId="169" fontId="2" fillId="0" borderId="40" xfId="0" quotePrefix="1" applyNumberFormat="1" applyFont="1" applyBorder="1" applyAlignment="1">
      <alignment horizontal="center" vertical="center" wrapText="1"/>
    </xf>
    <xf numFmtId="3" fontId="2" fillId="0" borderId="47" xfId="0" applyNumberFormat="1" applyFont="1" applyBorder="1" applyAlignment="1">
      <alignment horizontal="center" vertical="center" wrapText="1"/>
    </xf>
    <xf numFmtId="0" fontId="2" fillId="0" borderId="27" xfId="0" quotePrefix="1" applyFont="1" applyBorder="1" applyAlignment="1">
      <alignment horizontal="center" vertical="center" wrapText="1"/>
    </xf>
    <xf numFmtId="1" fontId="2" fillId="0" borderId="27" xfId="0" applyNumberFormat="1" applyFont="1" applyBorder="1" applyAlignment="1">
      <alignment horizontal="center" vertical="center" wrapText="1"/>
    </xf>
    <xf numFmtId="0" fontId="2" fillId="0" borderId="27" xfId="0" applyFont="1" applyBorder="1" applyAlignment="1">
      <alignment horizontal="center" vertical="center"/>
    </xf>
    <xf numFmtId="0" fontId="4" fillId="2" borderId="0" xfId="0" applyFont="1" applyFill="1" applyAlignment="1">
      <alignment horizontal="center" vertical="center" wrapText="1"/>
    </xf>
    <xf numFmtId="166" fontId="2" fillId="2" borderId="24" xfId="0" applyNumberFormat="1" applyFont="1" applyFill="1" applyBorder="1" applyAlignment="1">
      <alignment horizontal="center" vertical="center"/>
    </xf>
    <xf numFmtId="9" fontId="2" fillId="0" borderId="24" xfId="0" applyNumberFormat="1" applyFont="1" applyBorder="1" applyAlignment="1">
      <alignment horizontal="center" vertical="center" wrapText="1"/>
    </xf>
    <xf numFmtId="0" fontId="2" fillId="2" borderId="49" xfId="0" applyFont="1" applyFill="1" applyBorder="1" applyAlignment="1">
      <alignment horizontal="center" vertical="center"/>
    </xf>
    <xf numFmtId="3" fontId="2" fillId="0" borderId="27" xfId="0" applyNumberFormat="1" applyFont="1" applyBorder="1" applyAlignment="1">
      <alignment horizontal="center" vertical="center"/>
    </xf>
    <xf numFmtId="164" fontId="2" fillId="0" borderId="43" xfId="1" applyNumberFormat="1" applyFont="1" applyFill="1" applyBorder="1" applyAlignment="1">
      <alignment horizontal="center" vertical="center" wrapText="1"/>
    </xf>
    <xf numFmtId="168" fontId="2" fillId="6" borderId="18" xfId="3" quotePrefix="1" applyNumberFormat="1" applyFont="1" applyFill="1" applyBorder="1" applyAlignment="1">
      <alignment horizontal="center" vertical="center" wrapText="1"/>
    </xf>
    <xf numFmtId="167" fontId="2" fillId="7" borderId="19" xfId="3" quotePrefix="1" applyNumberFormat="1" applyFont="1" applyFill="1" applyBorder="1" applyAlignment="1">
      <alignment horizontal="center" vertical="center" wrapText="1"/>
    </xf>
    <xf numFmtId="167" fontId="2" fillId="7" borderId="39" xfId="3" quotePrefix="1" applyNumberFormat="1" applyFont="1" applyFill="1" applyBorder="1" applyAlignment="1">
      <alignment horizontal="center" vertical="center" wrapText="1"/>
    </xf>
    <xf numFmtId="167" fontId="2" fillId="0" borderId="20" xfId="3" quotePrefix="1" applyNumberFormat="1" applyFont="1" applyFill="1" applyBorder="1" applyAlignment="1">
      <alignment horizontal="center" vertical="center" wrapText="1"/>
    </xf>
    <xf numFmtId="0" fontId="0" fillId="0" borderId="26" xfId="0" applyBorder="1" applyAlignment="1">
      <alignment horizontal="justify" vertical="center" wrapText="1"/>
    </xf>
    <xf numFmtId="0" fontId="0" fillId="0" borderId="26" xfId="0" applyBorder="1" applyAlignment="1">
      <alignment horizontal="left" vertical="center" wrapText="1"/>
    </xf>
    <xf numFmtId="167" fontId="2" fillId="0" borderId="26" xfId="3" quotePrefix="1" applyNumberFormat="1" applyFont="1" applyFill="1" applyBorder="1" applyAlignment="1">
      <alignment horizontal="center" vertical="center" wrapText="1"/>
    </xf>
    <xf numFmtId="167" fontId="2" fillId="0" borderId="32" xfId="3" quotePrefix="1" applyNumberFormat="1" applyFont="1" applyFill="1" applyBorder="1" applyAlignment="1">
      <alignment horizontal="center" vertical="center" wrapText="1"/>
    </xf>
    <xf numFmtId="168" fontId="2" fillId="6" borderId="30" xfId="3" quotePrefix="1" applyNumberFormat="1" applyFont="1" applyFill="1" applyBorder="1" applyAlignment="1">
      <alignment horizontal="center" vertical="center" wrapText="1"/>
    </xf>
    <xf numFmtId="0" fontId="2" fillId="0" borderId="26" xfId="3" quotePrefix="1" applyNumberFormat="1" applyFont="1" applyFill="1" applyBorder="1" applyAlignment="1">
      <alignment horizontal="center" vertical="center" wrapText="1"/>
    </xf>
    <xf numFmtId="0" fontId="2" fillId="0" borderId="20" xfId="3" quotePrefix="1" applyNumberFormat="1" applyFont="1" applyFill="1" applyBorder="1" applyAlignment="1">
      <alignment horizontal="center" vertical="center" wrapText="1"/>
    </xf>
    <xf numFmtId="9" fontId="2" fillId="0" borderId="26" xfId="0" quotePrefix="1" applyNumberFormat="1" applyFont="1" applyBorder="1" applyAlignment="1">
      <alignment horizontal="center" vertical="center" wrapText="1"/>
    </xf>
    <xf numFmtId="0" fontId="2" fillId="8" borderId="28" xfId="3" quotePrefix="1" applyNumberFormat="1" applyFont="1" applyFill="1" applyBorder="1" applyAlignment="1">
      <alignment horizontal="center" vertical="center" wrapText="1"/>
    </xf>
    <xf numFmtId="0" fontId="2" fillId="2" borderId="28" xfId="3" quotePrefix="1" applyNumberFormat="1" applyFont="1" applyFill="1" applyBorder="1" applyAlignment="1">
      <alignment horizontal="center" vertical="center" wrapText="1"/>
    </xf>
    <xf numFmtId="0" fontId="2" fillId="0" borderId="27" xfId="3" applyNumberFormat="1" applyFont="1" applyFill="1" applyBorder="1" applyAlignment="1">
      <alignment horizontal="center" vertical="center" wrapText="1"/>
    </xf>
    <xf numFmtId="0" fontId="2" fillId="0" borderId="38" xfId="3" applyNumberFormat="1" applyFont="1" applyFill="1" applyBorder="1" applyAlignment="1">
      <alignment horizontal="center" vertical="center" wrapText="1"/>
    </xf>
    <xf numFmtId="0" fontId="2" fillId="0" borderId="27" xfId="3" applyNumberFormat="1" applyFont="1" applyBorder="1" applyAlignment="1">
      <alignment horizontal="center" vertical="center"/>
    </xf>
    <xf numFmtId="0" fontId="4" fillId="0" borderId="37" xfId="0" applyFont="1" applyBorder="1" applyAlignment="1">
      <alignment horizontal="center" vertical="center" wrapText="1"/>
    </xf>
    <xf numFmtId="166" fontId="2" fillId="2" borderId="0" xfId="0" applyNumberFormat="1" applyFont="1" applyFill="1" applyAlignment="1">
      <alignment horizontal="center" vertical="center"/>
    </xf>
    <xf numFmtId="9" fontId="2" fillId="0" borderId="0" xfId="0" applyNumberFormat="1" applyFont="1" applyAlignment="1">
      <alignment horizontal="center" vertical="center" wrapText="1"/>
    </xf>
    <xf numFmtId="167" fontId="2" fillId="0" borderId="27" xfId="0" applyNumberFormat="1" applyFont="1" applyBorder="1" applyAlignment="1">
      <alignment horizontal="center" vertical="center" wrapText="1"/>
    </xf>
    <xf numFmtId="167" fontId="2" fillId="0" borderId="38" xfId="0" quotePrefix="1" applyNumberFormat="1" applyFont="1" applyBorder="1" applyAlignment="1">
      <alignment horizontal="center" vertical="center" wrapText="1"/>
    </xf>
    <xf numFmtId="10" fontId="2" fillId="0" borderId="27" xfId="0" applyNumberFormat="1" applyFont="1" applyBorder="1" applyAlignment="1">
      <alignment horizontal="center" vertical="center" wrapText="1"/>
    </xf>
    <xf numFmtId="10" fontId="2" fillId="0" borderId="38" xfId="0" quotePrefix="1"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6" borderId="18" xfId="3" quotePrefix="1" applyNumberFormat="1" applyFont="1" applyFill="1" applyBorder="1" applyAlignment="1">
      <alignment horizontal="center" vertical="center" wrapText="1"/>
    </xf>
    <xf numFmtId="0" fontId="2" fillId="7" borderId="19" xfId="3" quotePrefix="1" applyNumberFormat="1" applyFont="1" applyFill="1" applyBorder="1" applyAlignment="1">
      <alignment horizontal="center" vertical="center" wrapText="1"/>
    </xf>
    <xf numFmtId="0" fontId="2" fillId="6" borderId="30" xfId="3" quotePrefix="1" applyNumberFormat="1" applyFont="1" applyFill="1" applyBorder="1" applyAlignment="1">
      <alignment horizontal="center" vertical="center" wrapText="1"/>
    </xf>
    <xf numFmtId="0" fontId="2" fillId="7" borderId="39" xfId="3" quotePrefix="1" applyNumberFormat="1" applyFont="1" applyFill="1" applyBorder="1" applyAlignment="1">
      <alignment horizontal="center" vertical="center" wrapText="1"/>
    </xf>
    <xf numFmtId="0" fontId="2" fillId="7" borderId="30" xfId="3" quotePrefix="1" applyNumberFormat="1" applyFont="1" applyFill="1" applyBorder="1" applyAlignment="1">
      <alignment horizontal="center" vertical="center" wrapText="1"/>
    </xf>
    <xf numFmtId="0" fontId="2" fillId="7" borderId="18" xfId="3" quotePrefix="1" applyNumberFormat="1" applyFont="1" applyFill="1" applyBorder="1" applyAlignment="1">
      <alignment horizontal="center" vertical="center" wrapText="1"/>
    </xf>
    <xf numFmtId="164" fontId="2" fillId="0" borderId="24" xfId="1" applyNumberFormat="1" applyFont="1" applyFill="1" applyBorder="1" applyAlignment="1">
      <alignment horizontal="center" vertical="center" wrapText="1"/>
    </xf>
    <xf numFmtId="164" fontId="2" fillId="0" borderId="46" xfId="1" applyNumberFormat="1" applyFont="1" applyFill="1" applyBorder="1" applyAlignment="1">
      <alignment horizontal="center" vertical="center" wrapText="1"/>
    </xf>
    <xf numFmtId="165" fontId="2" fillId="0" borderId="56" xfId="0" applyNumberFormat="1" applyFont="1" applyBorder="1" applyAlignment="1">
      <alignment horizontal="center" vertical="center" wrapText="1"/>
    </xf>
    <xf numFmtId="10" fontId="2" fillId="6" borderId="18" xfId="3" quotePrefix="1" applyNumberFormat="1" applyFont="1" applyFill="1" applyBorder="1" applyAlignment="1">
      <alignment horizontal="center" vertical="center" wrapText="1"/>
    </xf>
    <xf numFmtId="10" fontId="2" fillId="6" borderId="30" xfId="3" quotePrefix="1" applyNumberFormat="1" applyFont="1" applyFill="1" applyBorder="1" applyAlignment="1">
      <alignment horizontal="center" vertical="center" wrapText="1"/>
    </xf>
    <xf numFmtId="0" fontId="2" fillId="0" borderId="27" xfId="3" applyNumberFormat="1" applyFont="1" applyBorder="1" applyAlignment="1">
      <alignment horizontal="center" vertical="center" wrapText="1"/>
    </xf>
    <xf numFmtId="165" fontId="2" fillId="0" borderId="23" xfId="0" applyNumberFormat="1" applyFont="1" applyBorder="1" applyAlignment="1">
      <alignment horizontal="center" vertical="center" wrapText="1"/>
    </xf>
    <xf numFmtId="0" fontId="22" fillId="0" borderId="0" xfId="0" applyFont="1" applyAlignment="1">
      <alignment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2" fillId="2" borderId="0" xfId="0" applyFont="1" applyFill="1" applyAlignment="1">
      <alignment horizontal="center" vertical="center" wrapText="1"/>
    </xf>
    <xf numFmtId="0" fontId="22" fillId="0" borderId="0" xfId="0" applyFont="1" applyAlignment="1">
      <alignment vertical="center" wrapText="1"/>
    </xf>
    <xf numFmtId="0" fontId="22" fillId="2" borderId="0" xfId="0" applyFont="1" applyFill="1" applyAlignment="1">
      <alignment vertical="center" wrapText="1"/>
    </xf>
    <xf numFmtId="0" fontId="23" fillId="0" borderId="0" xfId="0" applyFont="1" applyAlignment="1">
      <alignment vertical="center" wrapText="1"/>
    </xf>
    <xf numFmtId="0" fontId="25" fillId="11" borderId="18" xfId="0" applyFont="1" applyFill="1" applyBorder="1" applyAlignment="1">
      <alignment horizontal="center" vertical="center" wrapText="1"/>
    </xf>
    <xf numFmtId="0" fontId="25" fillId="11" borderId="18" xfId="0" applyFont="1" applyFill="1" applyBorder="1" applyAlignment="1">
      <alignment horizontal="center" vertical="center"/>
    </xf>
    <xf numFmtId="0" fontId="26" fillId="11" borderId="18" xfId="0" applyFont="1" applyFill="1" applyBorder="1" applyAlignment="1">
      <alignment horizontal="center" vertical="center" wrapText="1"/>
    </xf>
    <xf numFmtId="0" fontId="27" fillId="0" borderId="0" xfId="0" applyFont="1" applyAlignment="1">
      <alignment horizontal="center" vertical="center" wrapText="1"/>
    </xf>
    <xf numFmtId="0" fontId="17" fillId="0" borderId="0" xfId="0" applyFont="1"/>
    <xf numFmtId="0" fontId="26" fillId="5" borderId="59" xfId="0" applyFont="1" applyFill="1" applyBorder="1" applyAlignment="1">
      <alignment horizontal="center" vertical="center"/>
    </xf>
    <xf numFmtId="0" fontId="26" fillId="5" borderId="59" xfId="0" applyFont="1" applyFill="1" applyBorder="1" applyAlignment="1">
      <alignment horizontal="center" vertical="center" wrapText="1"/>
    </xf>
    <xf numFmtId="171" fontId="17" fillId="0" borderId="0" xfId="0" applyNumberFormat="1" applyFont="1" applyAlignment="1">
      <alignment vertical="center"/>
    </xf>
    <xf numFmtId="1" fontId="2" fillId="7" borderId="18" xfId="3" quotePrefix="1" applyNumberFormat="1" applyFont="1" applyFill="1" applyBorder="1" applyAlignment="1">
      <alignment horizontal="center" vertical="center" wrapText="1"/>
    </xf>
    <xf numFmtId="0" fontId="31" fillId="2" borderId="0" xfId="0" applyFont="1" applyFill="1"/>
    <xf numFmtId="0" fontId="15" fillId="2" borderId="0" xfId="0" applyFont="1" applyFill="1"/>
    <xf numFmtId="0" fontId="15" fillId="2" borderId="0" xfId="0" applyFont="1" applyFill="1" applyAlignment="1">
      <alignment horizontal="center" vertical="center"/>
    </xf>
    <xf numFmtId="0" fontId="15" fillId="0" borderId="0" xfId="0" applyFont="1" applyAlignment="1">
      <alignment horizontal="center" vertical="center"/>
    </xf>
    <xf numFmtId="164" fontId="15" fillId="2" borderId="0" xfId="0" applyNumberFormat="1" applyFont="1" applyFill="1"/>
    <xf numFmtId="0" fontId="15" fillId="2" borderId="0" xfId="0" applyFont="1" applyFill="1" applyAlignment="1">
      <alignment vertical="center" wrapText="1"/>
    </xf>
    <xf numFmtId="0" fontId="15" fillId="2" borderId="0" xfId="0" applyFont="1" applyFill="1" applyAlignment="1">
      <alignment horizontal="center" vertical="center" wrapText="1"/>
    </xf>
    <xf numFmtId="164" fontId="15" fillId="0" borderId="0" xfId="1" applyNumberFormat="1" applyFont="1" applyFill="1" applyBorder="1" applyAlignment="1">
      <alignment horizontal="center" vertical="center" wrapText="1"/>
    </xf>
    <xf numFmtId="164" fontId="15" fillId="2" borderId="0" xfId="1" applyNumberFormat="1" applyFont="1" applyFill="1" applyBorder="1" applyAlignment="1">
      <alignment horizontal="center" vertical="center" wrapText="1"/>
    </xf>
    <xf numFmtId="0" fontId="31" fillId="2" borderId="0" xfId="0" applyFont="1" applyFill="1" applyAlignment="1">
      <alignment horizontal="center" vertical="center"/>
    </xf>
    <xf numFmtId="0" fontId="31" fillId="0" borderId="0" xfId="0" applyFont="1"/>
    <xf numFmtId="0" fontId="31" fillId="2" borderId="0" xfId="0" applyFont="1" applyFill="1" applyAlignment="1">
      <alignment horizontal="center"/>
    </xf>
    <xf numFmtId="0" fontId="2" fillId="0" borderId="20" xfId="0" applyFont="1" applyBorder="1" applyAlignment="1">
      <alignment horizontal="center" vertical="center" wrapText="1"/>
    </xf>
    <xf numFmtId="165" fontId="2" fillId="0" borderId="35" xfId="0" applyNumberFormat="1" applyFont="1" applyBorder="1" applyAlignment="1">
      <alignment horizontal="center" vertical="center" wrapText="1"/>
    </xf>
    <xf numFmtId="0" fontId="2" fillId="0" borderId="32" xfId="0" applyFont="1"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3" fontId="2" fillId="0" borderId="46" xfId="0" applyNumberFormat="1" applyFont="1" applyBorder="1" applyAlignment="1">
      <alignment horizontal="center" vertical="center" wrapText="1"/>
    </xf>
    <xf numFmtId="0" fontId="16" fillId="2" borderId="18" xfId="0" applyFont="1" applyFill="1" applyBorder="1" applyAlignment="1">
      <alignment horizontal="left" vertical="center" wrapText="1"/>
    </xf>
    <xf numFmtId="167" fontId="16" fillId="2" borderId="18" xfId="3" quotePrefix="1" applyNumberFormat="1" applyFont="1" applyFill="1" applyBorder="1" applyAlignment="1">
      <alignment horizontal="right" vertical="center" wrapText="1"/>
    </xf>
    <xf numFmtId="164" fontId="16" fillId="2" borderId="18" xfId="1" applyNumberFormat="1" applyFont="1" applyFill="1" applyBorder="1" applyAlignment="1">
      <alignment vertical="center" wrapText="1"/>
    </xf>
    <xf numFmtId="164" fontId="16" fillId="10" borderId="18" xfId="1" applyNumberFormat="1" applyFont="1" applyFill="1" applyBorder="1" applyAlignment="1">
      <alignment horizontal="center" vertical="center" wrapText="1"/>
    </xf>
    <xf numFmtId="9" fontId="16" fillId="2" borderId="18" xfId="0" applyNumberFormat="1" applyFont="1" applyFill="1" applyBorder="1" applyAlignment="1">
      <alignment horizontal="right" vertical="center" wrapText="1"/>
    </xf>
    <xf numFmtId="43" fontId="16" fillId="2" borderId="18" xfId="1" applyFont="1" applyFill="1" applyBorder="1" applyAlignment="1">
      <alignment vertical="center" wrapText="1"/>
    </xf>
    <xf numFmtId="170" fontId="16" fillId="2" borderId="18" xfId="1" applyNumberFormat="1" applyFont="1" applyFill="1" applyBorder="1" applyAlignment="1">
      <alignment vertical="center" wrapText="1"/>
    </xf>
    <xf numFmtId="167" fontId="16" fillId="2" borderId="18" xfId="3" applyNumberFormat="1" applyFont="1" applyFill="1" applyBorder="1" applyAlignment="1">
      <alignment vertical="center" wrapText="1"/>
    </xf>
    <xf numFmtId="10" fontId="16" fillId="2" borderId="18" xfId="0" applyNumberFormat="1" applyFont="1" applyFill="1" applyBorder="1" applyAlignment="1">
      <alignment horizontal="right" vertical="center" wrapText="1"/>
    </xf>
    <xf numFmtId="0" fontId="31" fillId="2" borderId="0" xfId="0" applyFont="1" applyFill="1" applyAlignment="1">
      <alignment horizontal="justify" wrapText="1"/>
    </xf>
    <xf numFmtId="164" fontId="15" fillId="2" borderId="0" xfId="1" applyNumberFormat="1" applyFont="1" applyFill="1" applyBorder="1" applyAlignment="1">
      <alignment horizontal="justify" vertical="center" wrapText="1"/>
    </xf>
    <xf numFmtId="0" fontId="15" fillId="2" borderId="0" xfId="0" applyFont="1" applyFill="1" applyAlignment="1">
      <alignment horizontal="justify" vertical="center" wrapText="1"/>
    </xf>
    <xf numFmtId="10" fontId="2" fillId="7" borderId="19" xfId="3" quotePrefix="1" applyNumberFormat="1" applyFont="1" applyFill="1" applyBorder="1" applyAlignment="1">
      <alignment horizontal="center" vertical="center" wrapText="1"/>
    </xf>
    <xf numFmtId="10" fontId="2" fillId="7" borderId="18" xfId="3" quotePrefix="1" applyNumberFormat="1" applyFont="1" applyFill="1" applyBorder="1" applyAlignment="1">
      <alignment horizontal="center" vertical="center" wrapText="1"/>
    </xf>
    <xf numFmtId="10" fontId="2" fillId="7" borderId="39" xfId="3" quotePrefix="1" applyNumberFormat="1" applyFont="1" applyFill="1" applyBorder="1" applyAlignment="1">
      <alignment horizontal="center" vertical="center" wrapText="1"/>
    </xf>
    <xf numFmtId="10" fontId="2" fillId="7" borderId="30" xfId="3" quotePrefix="1" applyNumberFormat="1" applyFont="1" applyFill="1" applyBorder="1" applyAlignment="1">
      <alignment horizontal="center" vertical="center" wrapText="1"/>
    </xf>
    <xf numFmtId="0" fontId="2" fillId="8" borderId="20" xfId="0" applyFont="1" applyFill="1" applyBorder="1" applyAlignment="1">
      <alignment horizontal="center" vertical="center" wrapText="1"/>
    </xf>
    <xf numFmtId="167" fontId="2" fillId="0" borderId="20" xfId="3" quotePrefix="1" applyNumberFormat="1" applyFont="1" applyFill="1" applyBorder="1" applyAlignment="1">
      <alignment horizontal="center" vertical="center"/>
    </xf>
    <xf numFmtId="167" fontId="2" fillId="8" borderId="20" xfId="3" quotePrefix="1" applyNumberFormat="1" applyFont="1" applyFill="1" applyBorder="1" applyAlignment="1">
      <alignment horizontal="center" vertical="center" wrapText="1"/>
    </xf>
    <xf numFmtId="167" fontId="2" fillId="8" borderId="42" xfId="3" quotePrefix="1" applyNumberFormat="1"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8" borderId="0" xfId="0" applyFont="1" applyFill="1" applyAlignment="1">
      <alignment horizontal="center" vertical="center" wrapText="1"/>
    </xf>
    <xf numFmtId="167" fontId="2" fillId="0" borderId="0" xfId="3" quotePrefix="1" applyNumberFormat="1" applyFont="1" applyFill="1" applyBorder="1" applyAlignment="1">
      <alignment horizontal="center" vertical="center" wrapText="1"/>
    </xf>
    <xf numFmtId="167" fontId="2" fillId="0" borderId="19" xfId="3" quotePrefix="1" applyNumberFormat="1" applyFont="1" applyFill="1" applyBorder="1" applyAlignment="1">
      <alignment horizontal="center" vertical="center" wrapText="1"/>
    </xf>
    <xf numFmtId="1" fontId="2" fillId="8" borderId="20" xfId="3" quotePrefix="1" applyNumberFormat="1" applyFont="1" applyFill="1" applyBorder="1" applyAlignment="1">
      <alignment horizontal="center" vertical="center" wrapText="1"/>
    </xf>
    <xf numFmtId="0" fontId="0" fillId="0" borderId="35" xfId="0" applyBorder="1" applyAlignment="1">
      <alignment horizontal="left" vertical="center" wrapText="1"/>
    </xf>
    <xf numFmtId="167" fontId="2" fillId="0" borderId="37" xfId="3" quotePrefix="1" applyNumberFormat="1" applyFont="1" applyFill="1" applyBorder="1" applyAlignment="1">
      <alignment horizontal="center" vertical="center" wrapText="1"/>
    </xf>
    <xf numFmtId="10" fontId="2" fillId="8" borderId="42" xfId="3" quotePrefix="1" applyNumberFormat="1" applyFont="1" applyFill="1" applyBorder="1" applyAlignment="1">
      <alignment horizontal="center" vertical="center" wrapText="1"/>
    </xf>
    <xf numFmtId="0" fontId="0" fillId="0" borderId="0" xfId="0" applyAlignment="1">
      <alignment horizontal="center" vertical="center" wrapText="1"/>
    </xf>
    <xf numFmtId="10" fontId="2" fillId="8" borderId="20" xfId="3" quotePrefix="1" applyNumberFormat="1" applyFont="1" applyFill="1" applyBorder="1" applyAlignment="1">
      <alignment horizontal="center" vertical="center" wrapText="1"/>
    </xf>
    <xf numFmtId="20" fontId="2" fillId="0" borderId="0" xfId="0" quotePrefix="1" applyNumberFormat="1" applyFont="1" applyAlignment="1">
      <alignment horizontal="center" vertical="center" wrapText="1"/>
    </xf>
    <xf numFmtId="167" fontId="2" fillId="0" borderId="37" xfId="3" quotePrefix="1" applyNumberFormat="1" applyFont="1" applyFill="1" applyBorder="1" applyAlignment="1">
      <alignment horizontal="center" vertical="center"/>
    </xf>
    <xf numFmtId="167" fontId="2" fillId="0" borderId="35" xfId="3" quotePrefix="1" applyNumberFormat="1" applyFont="1" applyFill="1" applyBorder="1" applyAlignment="1">
      <alignment horizontal="center" vertical="center" wrapText="1"/>
    </xf>
    <xf numFmtId="0" fontId="2" fillId="0" borderId="20" xfId="0" quotePrefix="1" applyFont="1" applyBorder="1" applyAlignment="1">
      <alignment horizontal="center" vertical="center" wrapText="1"/>
    </xf>
    <xf numFmtId="0" fontId="4" fillId="0" borderId="0" xfId="0" applyFont="1" applyAlignment="1">
      <alignment horizontal="center" vertical="center" wrapText="1"/>
    </xf>
    <xf numFmtId="165" fontId="2" fillId="0" borderId="0" xfId="0" applyNumberFormat="1" applyFont="1" applyAlignment="1">
      <alignment horizontal="center" vertical="center" wrapText="1"/>
    </xf>
    <xf numFmtId="10" fontId="2" fillId="8" borderId="0" xfId="3" quotePrefix="1" applyNumberFormat="1" applyFont="1" applyFill="1" applyBorder="1" applyAlignment="1">
      <alignment horizontal="center" vertical="center" wrapText="1"/>
    </xf>
    <xf numFmtId="0" fontId="2" fillId="2" borderId="49" xfId="0" applyFont="1" applyFill="1" applyBorder="1" applyAlignment="1">
      <alignment horizontal="right" vertical="center"/>
    </xf>
    <xf numFmtId="0" fontId="2" fillId="8" borderId="20" xfId="3" quotePrefix="1" applyNumberFormat="1" applyFont="1" applyFill="1" applyBorder="1" applyAlignment="1">
      <alignment horizontal="center" vertical="center" wrapText="1"/>
    </xf>
    <xf numFmtId="0" fontId="2" fillId="8" borderId="27" xfId="3" applyNumberFormat="1" applyFont="1" applyFill="1" applyBorder="1" applyAlignment="1">
      <alignment horizontal="center" vertical="center"/>
    </xf>
    <xf numFmtId="1" fontId="2" fillId="8" borderId="27" xfId="0" applyNumberFormat="1" applyFont="1" applyFill="1" applyBorder="1" applyAlignment="1">
      <alignment horizontal="center" vertical="center" wrapText="1"/>
    </xf>
    <xf numFmtId="1" fontId="2" fillId="8" borderId="0" xfId="3" quotePrefix="1" applyNumberFormat="1" applyFont="1" applyFill="1" applyBorder="1" applyAlignment="1">
      <alignment horizontal="center" vertical="center" wrapText="1"/>
    </xf>
    <xf numFmtId="0" fontId="16" fillId="0" borderId="18" xfId="0" applyFont="1" applyBorder="1" applyAlignment="1">
      <alignment horizontal="center" vertical="center" wrapText="1"/>
    </xf>
    <xf numFmtId="164" fontId="16" fillId="0" borderId="18" xfId="1" applyNumberFormat="1" applyFont="1" applyFill="1" applyBorder="1" applyAlignment="1">
      <alignment horizontal="center" vertical="center" wrapText="1"/>
    </xf>
    <xf numFmtId="170" fontId="16" fillId="0" borderId="18" xfId="1" applyNumberFormat="1" applyFont="1" applyFill="1" applyBorder="1" applyAlignment="1">
      <alignment horizontal="center" vertical="center" wrapText="1"/>
    </xf>
    <xf numFmtId="164" fontId="16" fillId="2" borderId="18" xfId="1" applyNumberFormat="1" applyFont="1" applyFill="1" applyBorder="1" applyAlignment="1">
      <alignment horizontal="center" vertical="center" wrapText="1"/>
    </xf>
    <xf numFmtId="10" fontId="10" fillId="8" borderId="0" xfId="3" quotePrefix="1" applyNumberFormat="1" applyFont="1" applyFill="1" applyBorder="1" applyAlignment="1">
      <alignment horizontal="center" vertical="center" wrapText="1"/>
    </xf>
    <xf numFmtId="10" fontId="5" fillId="8" borderId="42" xfId="3" quotePrefix="1" applyNumberFormat="1" applyFont="1" applyFill="1" applyBorder="1" applyAlignment="1">
      <alignment horizontal="center" vertical="center" wrapText="1"/>
    </xf>
    <xf numFmtId="9" fontId="5" fillId="6" borderId="30" xfId="3" quotePrefix="1" applyFont="1" applyFill="1" applyBorder="1" applyAlignment="1">
      <alignment horizontal="center" vertical="center" wrapText="1"/>
    </xf>
    <xf numFmtId="9" fontId="5" fillId="7" borderId="39" xfId="3" quotePrefix="1" applyFont="1" applyFill="1" applyBorder="1" applyAlignment="1">
      <alignment horizontal="center" vertical="center" wrapText="1"/>
    </xf>
    <xf numFmtId="167" fontId="10" fillId="8" borderId="20" xfId="3" quotePrefix="1" applyNumberFormat="1" applyFont="1" applyFill="1" applyBorder="1" applyAlignment="1">
      <alignment horizontal="center" vertical="center" wrapText="1"/>
    </xf>
    <xf numFmtId="9" fontId="2" fillId="8" borderId="20" xfId="3" quotePrefix="1" applyFont="1" applyFill="1" applyBorder="1" applyAlignment="1">
      <alignment horizontal="center" vertical="center" wrapText="1"/>
    </xf>
    <xf numFmtId="9" fontId="2" fillId="7" borderId="19" xfId="3" quotePrefix="1" applyFont="1" applyFill="1" applyBorder="1" applyAlignment="1">
      <alignment horizontal="center" vertical="center" wrapText="1"/>
    </xf>
    <xf numFmtId="9" fontId="2" fillId="8" borderId="42" xfId="3" quotePrefix="1" applyFont="1" applyFill="1" applyBorder="1" applyAlignment="1">
      <alignment horizontal="center" vertical="center" wrapText="1"/>
    </xf>
    <xf numFmtId="9" fontId="2" fillId="8" borderId="33" xfId="3" quotePrefix="1" applyFont="1" applyFill="1" applyBorder="1" applyAlignment="1">
      <alignment horizontal="center" vertical="center" wrapText="1"/>
    </xf>
    <xf numFmtId="9" fontId="10" fillId="8" borderId="20" xfId="3" quotePrefix="1" applyFont="1" applyFill="1" applyBorder="1" applyAlignment="1">
      <alignment horizontal="center" vertical="center" wrapText="1"/>
    </xf>
    <xf numFmtId="10" fontId="10" fillId="8" borderId="20" xfId="3" quotePrefix="1" applyNumberFormat="1" applyFont="1" applyFill="1" applyBorder="1" applyAlignment="1">
      <alignment horizontal="center" vertical="center" wrapText="1"/>
    </xf>
    <xf numFmtId="10" fontId="10" fillId="8" borderId="42" xfId="3" quotePrefix="1" applyNumberFormat="1" applyFont="1" applyFill="1" applyBorder="1" applyAlignment="1">
      <alignment horizontal="center" vertical="center" wrapText="1"/>
    </xf>
    <xf numFmtId="0" fontId="2" fillId="8" borderId="0" xfId="3" quotePrefix="1" applyNumberFormat="1" applyFont="1" applyFill="1" applyBorder="1" applyAlignment="1">
      <alignment horizontal="center" vertical="center" wrapText="1"/>
    </xf>
    <xf numFmtId="1" fontId="2" fillId="8" borderId="54" xfId="3" quotePrefix="1" applyNumberFormat="1" applyFont="1" applyFill="1" applyBorder="1" applyAlignment="1">
      <alignment horizontal="center" vertical="center" wrapText="1"/>
    </xf>
    <xf numFmtId="9" fontId="2" fillId="8" borderId="54" xfId="3" quotePrefix="1" applyFont="1" applyFill="1" applyBorder="1" applyAlignment="1">
      <alignment horizontal="center" vertical="center" wrapText="1"/>
    </xf>
    <xf numFmtId="10" fontId="2" fillId="8" borderId="54" xfId="3" quotePrefix="1" applyNumberFormat="1" applyFont="1" applyFill="1" applyBorder="1" applyAlignment="1">
      <alignment horizontal="center" vertical="center" wrapText="1"/>
    </xf>
    <xf numFmtId="9" fontId="2" fillId="8" borderId="0" xfId="3" quotePrefix="1" applyFont="1" applyFill="1" applyBorder="1" applyAlignment="1">
      <alignment horizontal="center" vertical="center" wrapText="1"/>
    </xf>
    <xf numFmtId="0" fontId="2" fillId="0" borderId="54" xfId="0" applyFont="1" applyBorder="1" applyAlignment="1">
      <alignment horizontal="center" vertical="center" wrapText="1"/>
    </xf>
    <xf numFmtId="9" fontId="2" fillId="0" borderId="27" xfId="0" applyNumberFormat="1" applyFont="1" applyBorder="1" applyAlignment="1">
      <alignment horizontal="center" vertical="center" wrapText="1"/>
    </xf>
    <xf numFmtId="1" fontId="5" fillId="8" borderId="54" xfId="3" quotePrefix="1" applyNumberFormat="1" applyFont="1" applyFill="1" applyBorder="1" applyAlignment="1">
      <alignment horizontal="center" vertical="center" wrapText="1"/>
    </xf>
    <xf numFmtId="0" fontId="2" fillId="0" borderId="41" xfId="0" applyFont="1" applyBorder="1" applyAlignment="1">
      <alignment horizontal="center" vertical="center" wrapText="1"/>
    </xf>
    <xf numFmtId="164" fontId="16" fillId="15" borderId="18" xfId="1" applyNumberFormat="1" applyFont="1" applyFill="1" applyBorder="1" applyAlignment="1">
      <alignment horizontal="center" vertical="center" wrapText="1"/>
    </xf>
    <xf numFmtId="0" fontId="40" fillId="0" borderId="0" xfId="0" applyFont="1" applyAlignment="1">
      <alignment vertical="center" wrapText="1"/>
    </xf>
    <xf numFmtId="170" fontId="16" fillId="2" borderId="18" xfId="1" applyNumberFormat="1" applyFont="1" applyFill="1" applyBorder="1" applyAlignment="1">
      <alignment horizontal="center" vertical="center" wrapText="1"/>
    </xf>
    <xf numFmtId="10" fontId="16" fillId="15" borderId="18" xfId="0" applyNumberFormat="1" applyFont="1" applyFill="1" applyBorder="1" applyAlignment="1">
      <alignment horizontal="center" vertical="center" wrapText="1"/>
    </xf>
    <xf numFmtId="9" fontId="16" fillId="15" borderId="18" xfId="0" applyNumberFormat="1" applyFont="1" applyFill="1" applyBorder="1" applyAlignment="1">
      <alignment horizontal="center" vertical="center" wrapText="1"/>
    </xf>
    <xf numFmtId="171" fontId="16" fillId="0" borderId="3" xfId="0" applyNumberFormat="1" applyFont="1" applyBorder="1" applyAlignment="1">
      <alignment horizontal="justify" vertical="center" wrapText="1"/>
    </xf>
    <xf numFmtId="171" fontId="16" fillId="2" borderId="3" xfId="0" applyNumberFormat="1" applyFont="1" applyFill="1" applyBorder="1" applyAlignment="1">
      <alignment horizontal="justify" vertical="center" wrapText="1"/>
    </xf>
    <xf numFmtId="171" fontId="16" fillId="2" borderId="3" xfId="0" applyNumberFormat="1" applyFont="1" applyFill="1" applyBorder="1" applyAlignment="1">
      <alignment horizontal="center" vertical="center"/>
    </xf>
    <xf numFmtId="9" fontId="2" fillId="0" borderId="21" xfId="0" applyNumberFormat="1" applyFont="1" applyBorder="1" applyAlignment="1">
      <alignment horizontal="center" vertical="center" wrapText="1"/>
    </xf>
    <xf numFmtId="9" fontId="2" fillId="0" borderId="40" xfId="0" applyNumberFormat="1" applyFont="1" applyBorder="1" applyAlignment="1">
      <alignment horizontal="center" vertical="center" wrapText="1"/>
    </xf>
    <xf numFmtId="0" fontId="2" fillId="0" borderId="17" xfId="0" applyFont="1" applyBorder="1" applyAlignment="1">
      <alignment horizontal="center" vertical="center" wrapText="1"/>
    </xf>
    <xf numFmtId="9" fontId="2" fillId="0" borderId="17" xfId="0" applyNumberFormat="1" applyFont="1" applyBorder="1" applyAlignment="1">
      <alignment horizontal="center" vertical="center" wrapText="1"/>
    </xf>
    <xf numFmtId="0" fontId="2" fillId="16" borderId="20" xfId="0" applyFont="1" applyFill="1" applyBorder="1" applyAlignment="1">
      <alignment horizontal="center" vertical="center" wrapText="1"/>
    </xf>
    <xf numFmtId="167" fontId="2" fillId="16" borderId="42" xfId="3" quotePrefix="1" applyNumberFormat="1" applyFont="1" applyFill="1" applyBorder="1" applyAlignment="1">
      <alignment horizontal="center" vertical="center" wrapText="1"/>
    </xf>
    <xf numFmtId="9" fontId="2" fillId="16" borderId="20" xfId="3" quotePrefix="1" applyFont="1" applyFill="1" applyBorder="1" applyAlignment="1">
      <alignment horizontal="center" vertical="center" wrapText="1"/>
    </xf>
    <xf numFmtId="9" fontId="2" fillId="16" borderId="42" xfId="3" quotePrefix="1" applyFont="1" applyFill="1" applyBorder="1" applyAlignment="1">
      <alignment horizontal="center" vertical="center" wrapText="1"/>
    </xf>
    <xf numFmtId="0" fontId="2" fillId="16" borderId="0" xfId="0" applyFont="1" applyFill="1" applyAlignment="1">
      <alignment horizontal="center" vertical="center" wrapText="1"/>
    </xf>
    <xf numFmtId="0" fontId="2" fillId="16" borderId="32" xfId="0" applyFont="1" applyFill="1" applyBorder="1" applyAlignment="1">
      <alignment horizontal="center" vertical="center" wrapText="1"/>
    </xf>
    <xf numFmtId="0" fontId="2" fillId="8" borderId="32" xfId="0" applyFont="1" applyFill="1" applyBorder="1" applyAlignment="1">
      <alignment horizontal="center" vertical="center" wrapText="1"/>
    </xf>
    <xf numFmtId="9" fontId="2" fillId="16" borderId="33" xfId="3" quotePrefix="1" applyFont="1" applyFill="1" applyBorder="1" applyAlignment="1">
      <alignment horizontal="center" vertical="center" wrapText="1"/>
    </xf>
    <xf numFmtId="9" fontId="2" fillId="2" borderId="26" xfId="3" quotePrefix="1" applyFont="1" applyFill="1" applyBorder="1" applyAlignment="1">
      <alignment horizontal="center" vertical="center" wrapText="1"/>
    </xf>
    <xf numFmtId="0" fontId="2" fillId="2" borderId="20" xfId="0" applyFont="1" applyFill="1" applyBorder="1" applyAlignment="1">
      <alignment horizontal="center" vertical="center" wrapText="1"/>
    </xf>
    <xf numFmtId="1" fontId="2" fillId="0" borderId="20" xfId="3" quotePrefix="1" applyNumberFormat="1" applyFont="1" applyFill="1" applyBorder="1" applyAlignment="1">
      <alignment horizontal="center" vertical="center" wrapText="1"/>
    </xf>
    <xf numFmtId="1" fontId="2" fillId="2" borderId="42" xfId="3" quotePrefix="1" applyNumberFormat="1" applyFont="1" applyFill="1" applyBorder="1" applyAlignment="1">
      <alignment horizontal="center" vertical="center" wrapText="1"/>
    </xf>
    <xf numFmtId="167" fontId="2" fillId="2" borderId="20" xfId="3" quotePrefix="1" applyNumberFormat="1" applyFont="1" applyFill="1" applyBorder="1" applyAlignment="1">
      <alignment horizontal="center" vertical="center" wrapText="1"/>
    </xf>
    <xf numFmtId="9" fontId="2" fillId="2" borderId="20" xfId="3" quotePrefix="1" applyFont="1" applyFill="1" applyBorder="1" applyAlignment="1">
      <alignment horizontal="center" vertical="center" wrapText="1"/>
    </xf>
    <xf numFmtId="167" fontId="2" fillId="16" borderId="20" xfId="3" quotePrefix="1" applyNumberFormat="1" applyFont="1" applyFill="1" applyBorder="1" applyAlignment="1">
      <alignment horizontal="center" vertical="center" wrapText="1"/>
    </xf>
    <xf numFmtId="1" fontId="2" fillId="0" borderId="38" xfId="3" quotePrefix="1" applyNumberFormat="1" applyFont="1" applyFill="1" applyBorder="1" applyAlignment="1">
      <alignment horizontal="center" vertical="center" wrapText="1"/>
    </xf>
    <xf numFmtId="167" fontId="2" fillId="16" borderId="18" xfId="3" quotePrefix="1" applyNumberFormat="1" applyFont="1" applyFill="1" applyBorder="1" applyAlignment="1">
      <alignment horizontal="center" vertical="center" wrapText="1"/>
    </xf>
    <xf numFmtId="164" fontId="2" fillId="0" borderId="38" xfId="1" applyNumberFormat="1" applyFont="1" applyFill="1" applyBorder="1" applyAlignment="1">
      <alignment horizontal="center" vertical="center" wrapText="1"/>
    </xf>
    <xf numFmtId="167" fontId="10" fillId="2" borderId="20" xfId="3" quotePrefix="1" applyNumberFormat="1" applyFont="1" applyFill="1" applyBorder="1" applyAlignment="1">
      <alignment horizontal="center" vertical="center" wrapText="1"/>
    </xf>
    <xf numFmtId="10" fontId="5" fillId="16" borderId="42" xfId="3" quotePrefix="1" applyNumberFormat="1" applyFont="1" applyFill="1" applyBorder="1" applyAlignment="1">
      <alignment horizontal="center" vertical="center" wrapText="1"/>
    </xf>
    <xf numFmtId="10" fontId="2" fillId="16" borderId="0" xfId="3" quotePrefix="1" applyNumberFormat="1" applyFont="1" applyFill="1" applyBorder="1" applyAlignment="1">
      <alignment horizontal="center" vertical="center" wrapText="1"/>
    </xf>
    <xf numFmtId="167" fontId="5" fillId="16" borderId="20" xfId="3" quotePrefix="1" applyNumberFormat="1" applyFont="1" applyFill="1" applyBorder="1" applyAlignment="1">
      <alignment horizontal="center" vertical="center" wrapText="1"/>
    </xf>
    <xf numFmtId="10" fontId="2" fillId="16" borderId="42" xfId="3" quotePrefix="1" applyNumberFormat="1" applyFont="1" applyFill="1" applyBorder="1" applyAlignment="1">
      <alignment horizontal="center" vertical="center" wrapText="1"/>
    </xf>
    <xf numFmtId="9" fontId="2" fillId="2" borderId="32" xfId="3" quotePrefix="1" applyFont="1" applyFill="1" applyBorder="1" applyAlignment="1">
      <alignment horizontal="center" vertical="center" wrapText="1"/>
    </xf>
    <xf numFmtId="9" fontId="10" fillId="2" borderId="20" xfId="3" quotePrefix="1" applyFont="1" applyFill="1" applyBorder="1" applyAlignment="1">
      <alignment horizontal="center" vertical="center" wrapText="1"/>
    </xf>
    <xf numFmtId="0" fontId="2" fillId="8" borderId="35" xfId="0" applyFont="1" applyFill="1" applyBorder="1" applyAlignment="1">
      <alignment horizontal="center" vertical="center" wrapText="1"/>
    </xf>
    <xf numFmtId="4" fontId="2" fillId="0" borderId="27" xfId="0" applyNumberFormat="1" applyFont="1" applyBorder="1" applyAlignment="1">
      <alignment horizontal="center" vertical="center" wrapText="1"/>
    </xf>
    <xf numFmtId="9" fontId="2" fillId="2" borderId="0" xfId="3" quotePrefix="1" applyFont="1" applyFill="1" applyBorder="1" applyAlignment="1">
      <alignment horizontal="center" vertical="center" wrapText="1"/>
    </xf>
    <xf numFmtId="167" fontId="2" fillId="16" borderId="0" xfId="3" quotePrefix="1" applyNumberFormat="1" applyFont="1" applyFill="1" applyBorder="1" applyAlignment="1">
      <alignment horizontal="center" vertical="center" wrapText="1"/>
    </xf>
    <xf numFmtId="0" fontId="2" fillId="7" borderId="22" xfId="0" applyFont="1" applyFill="1" applyBorder="1" applyAlignment="1">
      <alignment horizontal="center" vertical="center" wrapText="1"/>
    </xf>
    <xf numFmtId="167" fontId="2" fillId="0" borderId="44" xfId="3" quotePrefix="1" applyNumberFormat="1" applyFont="1" applyFill="1" applyBorder="1" applyAlignment="1">
      <alignment horizontal="center" vertical="center" wrapText="1"/>
    </xf>
    <xf numFmtId="10" fontId="10" fillId="2" borderId="20" xfId="3" quotePrefix="1" applyNumberFormat="1" applyFont="1" applyFill="1" applyBorder="1" applyAlignment="1">
      <alignment horizontal="center" vertical="center" wrapText="1"/>
    </xf>
    <xf numFmtId="10" fontId="2" fillId="2" borderId="0" xfId="3" quotePrefix="1" applyNumberFormat="1" applyFont="1" applyFill="1" applyBorder="1" applyAlignment="1">
      <alignment horizontal="center" vertical="center" wrapText="1"/>
    </xf>
    <xf numFmtId="10" fontId="2" fillId="16" borderId="55" xfId="3" quotePrefix="1" applyNumberFormat="1" applyFont="1" applyFill="1" applyBorder="1" applyAlignment="1">
      <alignment horizontal="center" vertical="center" wrapText="1"/>
    </xf>
    <xf numFmtId="10" fontId="10" fillId="2" borderId="0" xfId="3" quotePrefix="1" applyNumberFormat="1" applyFont="1" applyFill="1" applyBorder="1" applyAlignment="1">
      <alignment horizontal="center" vertical="center" wrapText="1"/>
    </xf>
    <xf numFmtId="167" fontId="2" fillId="16" borderId="37" xfId="3" quotePrefix="1" applyNumberFormat="1" applyFont="1" applyFill="1" applyBorder="1" applyAlignment="1">
      <alignment horizontal="center" vertical="center" wrapText="1"/>
    </xf>
    <xf numFmtId="1" fontId="5" fillId="16" borderId="20" xfId="3" quotePrefix="1" applyNumberFormat="1" applyFont="1" applyFill="1" applyBorder="1" applyAlignment="1">
      <alignment horizontal="center" vertical="center" wrapText="1"/>
    </xf>
    <xf numFmtId="1" fontId="2" fillId="16" borderId="20" xfId="3" quotePrefix="1" applyNumberFormat="1" applyFont="1" applyFill="1" applyBorder="1" applyAlignment="1">
      <alignment horizontal="center" vertical="center" wrapText="1"/>
    </xf>
    <xf numFmtId="1" fontId="2" fillId="0" borderId="27" xfId="3" quotePrefix="1" applyNumberFormat="1" applyFont="1" applyFill="1" applyBorder="1" applyAlignment="1">
      <alignment horizontal="center" vertical="center" wrapText="1"/>
    </xf>
    <xf numFmtId="10" fontId="2" fillId="16" borderId="20" xfId="3" quotePrefix="1" applyNumberFormat="1" applyFont="1" applyFill="1" applyBorder="1" applyAlignment="1">
      <alignment horizontal="center" vertical="center" wrapText="1"/>
    </xf>
    <xf numFmtId="0" fontId="16" fillId="2" borderId="18" xfId="0" applyFont="1" applyFill="1" applyBorder="1" applyAlignment="1">
      <alignment horizontal="center" vertical="center" wrapText="1"/>
    </xf>
    <xf numFmtId="171" fontId="16" fillId="0" borderId="3"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171" fontId="16" fillId="0" borderId="3" xfId="0" applyNumberFormat="1" applyFont="1" applyBorder="1" applyAlignment="1">
      <alignment horizontal="center" vertical="center" wrapText="1"/>
    </xf>
    <xf numFmtId="0" fontId="15" fillId="2" borderId="0" xfId="0" applyFont="1" applyFill="1" applyAlignment="1">
      <alignment horizontal="left" vertical="center" wrapText="1"/>
    </xf>
    <xf numFmtId="172" fontId="15" fillId="2" borderId="3" xfId="1" applyNumberFormat="1" applyFont="1" applyFill="1" applyBorder="1" applyAlignment="1">
      <alignment horizontal="justify" vertical="center" wrapText="1"/>
    </xf>
    <xf numFmtId="172" fontId="15" fillId="2" borderId="3" xfId="1" applyNumberFormat="1" applyFont="1" applyFill="1" applyBorder="1" applyAlignment="1">
      <alignment horizontal="left" vertical="center" wrapText="1"/>
    </xf>
    <xf numFmtId="172" fontId="15" fillId="0" borderId="3" xfId="1" applyNumberFormat="1" applyFont="1" applyFill="1" applyBorder="1" applyAlignment="1">
      <alignment horizontal="left" vertical="center" wrapText="1"/>
    </xf>
    <xf numFmtId="14" fontId="43" fillId="0" borderId="3" xfId="0" applyNumberFormat="1" applyFont="1" applyBorder="1" applyAlignment="1">
      <alignment horizontal="center" vertical="center" wrapText="1"/>
    </xf>
    <xf numFmtId="0" fontId="43" fillId="0" borderId="3" xfId="0" applyFont="1" applyBorder="1" applyAlignment="1">
      <alignment horizontal="justify" vertical="center" wrapText="1"/>
    </xf>
    <xf numFmtId="0" fontId="43" fillId="0" borderId="3" xfId="0" applyFont="1" applyBorder="1" applyAlignment="1">
      <alignment horizontal="center" vertical="center" wrapText="1"/>
    </xf>
    <xf numFmtId="10" fontId="2" fillId="16" borderId="37" xfId="3" quotePrefix="1" applyNumberFormat="1" applyFont="1" applyFill="1" applyBorder="1" applyAlignment="1">
      <alignment horizontal="center" vertical="center" wrapText="1"/>
    </xf>
    <xf numFmtId="9" fontId="10" fillId="16" borderId="20" xfId="3" quotePrefix="1" applyFont="1" applyFill="1" applyBorder="1" applyAlignment="1">
      <alignment horizontal="center" vertical="center" wrapText="1"/>
    </xf>
    <xf numFmtId="10" fontId="10" fillId="16" borderId="0" xfId="3" quotePrefix="1" applyNumberFormat="1" applyFont="1" applyFill="1" applyBorder="1" applyAlignment="1">
      <alignment horizontal="center" vertical="center" wrapText="1"/>
    </xf>
    <xf numFmtId="9" fontId="5" fillId="16" borderId="42" xfId="3" quotePrefix="1"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36" fillId="2" borderId="3" xfId="0" applyFont="1" applyFill="1" applyBorder="1" applyAlignment="1">
      <alignment horizontal="left" vertical="center" wrapText="1"/>
    </xf>
    <xf numFmtId="0" fontId="15" fillId="2" borderId="3" xfId="0" applyFont="1" applyFill="1" applyBorder="1" applyAlignment="1">
      <alignment horizontal="center" vertical="center" wrapText="1"/>
    </xf>
    <xf numFmtId="167" fontId="24" fillId="2" borderId="3" xfId="3" quotePrefix="1" applyNumberFormat="1" applyFont="1" applyFill="1" applyBorder="1" applyAlignment="1">
      <alignment horizontal="center" vertical="center" wrapText="1"/>
    </xf>
    <xf numFmtId="9" fontId="41" fillId="0" borderId="3" xfId="0" applyNumberFormat="1" applyFont="1" applyBorder="1" applyAlignment="1">
      <alignment horizontal="center" vertical="center"/>
    </xf>
    <xf numFmtId="10" fontId="41" fillId="2" borderId="3" xfId="0" applyNumberFormat="1" applyFont="1" applyFill="1" applyBorder="1" applyAlignment="1">
      <alignment horizontal="center" vertical="center"/>
    </xf>
    <xf numFmtId="10" fontId="42" fillId="0" borderId="3" xfId="3" applyNumberFormat="1" applyFont="1" applyBorder="1" applyAlignment="1">
      <alignment horizontal="center" vertical="center"/>
    </xf>
    <xf numFmtId="10" fontId="35" fillId="0" borderId="3" xfId="3" applyNumberFormat="1" applyFont="1" applyBorder="1" applyAlignment="1">
      <alignment horizontal="center" vertical="center"/>
    </xf>
    <xf numFmtId="2" fontId="24" fillId="2" borderId="3" xfId="3" quotePrefix="1" applyNumberFormat="1" applyFont="1" applyFill="1" applyBorder="1" applyAlignment="1">
      <alignment horizontal="center" vertical="center" wrapText="1"/>
    </xf>
    <xf numFmtId="1" fontId="41" fillId="0" borderId="3" xfId="0" applyNumberFormat="1" applyFont="1" applyBorder="1" applyAlignment="1">
      <alignment horizontal="center" vertical="center"/>
    </xf>
    <xf numFmtId="10" fontId="41" fillId="0" borderId="3" xfId="0" applyNumberFormat="1" applyFont="1" applyBorder="1" applyAlignment="1">
      <alignment horizontal="center" vertical="center"/>
    </xf>
    <xf numFmtId="167" fontId="24" fillId="0" borderId="3" xfId="3" quotePrefix="1" applyNumberFormat="1" applyFont="1" applyFill="1" applyBorder="1" applyAlignment="1">
      <alignment horizontal="center" vertical="center" wrapText="1"/>
    </xf>
    <xf numFmtId="2" fontId="24" fillId="0" borderId="3" xfId="3" quotePrefix="1" applyNumberFormat="1" applyFont="1" applyFill="1" applyBorder="1" applyAlignment="1">
      <alignment horizontal="center" vertical="center" wrapText="1"/>
    </xf>
    <xf numFmtId="2" fontId="41" fillId="0" borderId="3" xfId="0" applyNumberFormat="1" applyFont="1" applyBorder="1" applyAlignment="1">
      <alignment horizontal="center" vertical="center"/>
    </xf>
    <xf numFmtId="1" fontId="41" fillId="2" borderId="3" xfId="0" applyNumberFormat="1" applyFont="1" applyFill="1" applyBorder="1" applyAlignment="1">
      <alignment horizontal="center" vertical="center"/>
    </xf>
    <xf numFmtId="169" fontId="41" fillId="0" borderId="3" xfId="0" applyNumberFormat="1" applyFont="1" applyBorder="1" applyAlignment="1">
      <alignment horizontal="center" vertical="center"/>
    </xf>
    <xf numFmtId="172" fontId="15" fillId="0" borderId="3" xfId="1" applyNumberFormat="1" applyFont="1" applyFill="1" applyBorder="1" applyAlignment="1">
      <alignment horizontal="justify" vertical="center" wrapText="1"/>
    </xf>
    <xf numFmtId="167" fontId="44" fillId="2" borderId="3" xfId="3" quotePrefix="1" applyNumberFormat="1" applyFont="1" applyFill="1" applyBorder="1" applyAlignment="1">
      <alignment horizontal="center" vertical="center" wrapText="1"/>
    </xf>
    <xf numFmtId="1" fontId="24" fillId="2" borderId="3" xfId="3" quotePrefix="1" applyNumberFormat="1" applyFont="1" applyFill="1" applyBorder="1" applyAlignment="1">
      <alignment horizontal="center" vertical="center" wrapText="1"/>
    </xf>
    <xf numFmtId="9" fontId="24" fillId="2" borderId="3" xfId="3" quotePrefix="1" applyFont="1" applyFill="1" applyBorder="1" applyAlignment="1">
      <alignment horizontal="center" vertical="center" wrapText="1"/>
    </xf>
    <xf numFmtId="0" fontId="0" fillId="2" borderId="0" xfId="0" applyFill="1"/>
    <xf numFmtId="0" fontId="0" fillId="2" borderId="50" xfId="0" applyFill="1" applyBorder="1"/>
    <xf numFmtId="0" fontId="0" fillId="2" borderId="49" xfId="0" applyFill="1" applyBorder="1"/>
    <xf numFmtId="0" fontId="0" fillId="2" borderId="53" xfId="0" applyFill="1" applyBorder="1"/>
    <xf numFmtId="0" fontId="0" fillId="2" borderId="51" xfId="0" applyFill="1" applyBorder="1"/>
    <xf numFmtId="0" fontId="0" fillId="2" borderId="54" xfId="0" applyFill="1" applyBorder="1"/>
    <xf numFmtId="0" fontId="0" fillId="2" borderId="52" xfId="0" applyFill="1" applyBorder="1"/>
    <xf numFmtId="0" fontId="0" fillId="2" borderId="6" xfId="0" applyFill="1" applyBorder="1"/>
    <xf numFmtId="0" fontId="0" fillId="2" borderId="55" xfId="0" applyFill="1" applyBorder="1"/>
    <xf numFmtId="1" fontId="2" fillId="16" borderId="20" xfId="94" quotePrefix="1" applyNumberFormat="1" applyFont="1" applyFill="1" applyBorder="1" applyAlignment="1">
      <alignment horizontal="center" vertical="center" wrapText="1"/>
    </xf>
    <xf numFmtId="167" fontId="48" fillId="2" borderId="3" xfId="3" quotePrefix="1" applyNumberFormat="1" applyFont="1" applyFill="1" applyBorder="1" applyAlignment="1">
      <alignment horizontal="center" vertical="center" wrapText="1"/>
    </xf>
    <xf numFmtId="169" fontId="50" fillId="0" borderId="3" xfId="0" applyNumberFormat="1" applyFont="1" applyBorder="1" applyAlignment="1">
      <alignment horizontal="center" vertical="center"/>
    </xf>
    <xf numFmtId="169" fontId="51" fillId="0" borderId="3" xfId="0" applyNumberFormat="1" applyFont="1" applyBorder="1" applyAlignment="1">
      <alignment horizontal="center" vertical="center"/>
    </xf>
    <xf numFmtId="2" fontId="52" fillId="0" borderId="3" xfId="0" applyNumberFormat="1" applyFont="1" applyBorder="1" applyAlignment="1">
      <alignment horizontal="center" vertical="center"/>
    </xf>
    <xf numFmtId="167" fontId="10" fillId="16" borderId="20" xfId="3" quotePrefix="1" applyNumberFormat="1" applyFont="1" applyFill="1" applyBorder="1" applyAlignment="1">
      <alignment horizontal="center" vertical="center" wrapText="1"/>
    </xf>
    <xf numFmtId="10" fontId="10" fillId="16" borderId="42" xfId="3" quotePrefix="1" applyNumberFormat="1" applyFont="1" applyFill="1" applyBorder="1" applyAlignment="1">
      <alignment horizontal="center" vertical="center" wrapText="1"/>
    </xf>
    <xf numFmtId="10" fontId="10" fillId="16" borderId="37" xfId="3" quotePrefix="1" applyNumberFormat="1" applyFont="1" applyFill="1" applyBorder="1" applyAlignment="1">
      <alignment horizontal="center" vertical="center" wrapText="1"/>
    </xf>
    <xf numFmtId="9" fontId="10" fillId="16" borderId="42" xfId="3" quotePrefix="1" applyFont="1" applyFill="1" applyBorder="1" applyAlignment="1">
      <alignment horizontal="center" vertical="center" wrapText="1"/>
    </xf>
    <xf numFmtId="10" fontId="10" fillId="16" borderId="20" xfId="3" quotePrefix="1" applyNumberFormat="1" applyFont="1" applyFill="1" applyBorder="1" applyAlignment="1">
      <alignment horizontal="center" vertical="center" wrapText="1"/>
    </xf>
    <xf numFmtId="9" fontId="10" fillId="16" borderId="32" xfId="3" quotePrefix="1" applyFont="1" applyFill="1" applyBorder="1" applyAlignment="1">
      <alignment horizontal="center" vertical="center" wrapText="1"/>
    </xf>
    <xf numFmtId="9" fontId="10" fillId="16" borderId="33" xfId="3" quotePrefix="1" applyFont="1" applyFill="1" applyBorder="1" applyAlignment="1">
      <alignment horizontal="center" vertical="center" wrapText="1"/>
    </xf>
    <xf numFmtId="167" fontId="10" fillId="16" borderId="42" xfId="3" quotePrefix="1" applyNumberFormat="1" applyFont="1" applyFill="1" applyBorder="1" applyAlignment="1">
      <alignment horizontal="center" vertical="center" wrapText="1"/>
    </xf>
    <xf numFmtId="0" fontId="36" fillId="2" borderId="0" xfId="0" applyFont="1" applyFill="1" applyAlignment="1">
      <alignment horizontal="center" wrapText="1"/>
    </xf>
    <xf numFmtId="0" fontId="17" fillId="0" borderId="3" xfId="0" applyFont="1" applyBorder="1" applyAlignment="1">
      <alignment horizontal="center" vertical="center" wrapText="1"/>
    </xf>
    <xf numFmtId="0" fontId="26" fillId="5" borderId="3" xfId="0" applyFont="1" applyFill="1" applyBorder="1" applyAlignment="1">
      <alignment horizontal="center" vertical="center" wrapText="1"/>
    </xf>
    <xf numFmtId="171" fontId="16" fillId="0" borderId="3"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171" fontId="16" fillId="0" borderId="3"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0" xfId="0" applyFont="1" applyBorder="1" applyAlignment="1">
      <alignment horizontal="center" vertical="center" wrapText="1"/>
    </xf>
    <xf numFmtId="171" fontId="16" fillId="0" borderId="1" xfId="0" applyNumberFormat="1" applyFont="1" applyBorder="1" applyAlignment="1">
      <alignment horizontal="justify" vertical="center" wrapText="1"/>
    </xf>
    <xf numFmtId="171" fontId="16" fillId="0" borderId="2" xfId="0" applyNumberFormat="1" applyFont="1" applyBorder="1" applyAlignment="1">
      <alignment horizontal="justify" vertical="center" wrapText="1"/>
    </xf>
    <xf numFmtId="171" fontId="16" fillId="0" borderId="60" xfId="0" applyNumberFormat="1" applyFont="1" applyBorder="1" applyAlignment="1">
      <alignment horizontal="justify" vertical="center" wrapText="1"/>
    </xf>
    <xf numFmtId="171" fontId="16" fillId="0" borderId="1" xfId="0" applyNumberFormat="1" applyFont="1" applyBorder="1" applyAlignment="1">
      <alignment horizontal="center" vertical="center" wrapText="1"/>
    </xf>
    <xf numFmtId="171" fontId="16" fillId="0" borderId="2" xfId="0" applyNumberFormat="1" applyFont="1" applyBorder="1" applyAlignment="1">
      <alignment horizontal="center" vertical="center" wrapText="1"/>
    </xf>
    <xf numFmtId="171" fontId="16" fillId="0" borderId="60" xfId="0" applyNumberFormat="1" applyFont="1" applyBorder="1" applyAlignment="1">
      <alignment horizontal="center" vertical="center" wrapText="1"/>
    </xf>
    <xf numFmtId="0" fontId="27"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5" fillId="11" borderId="5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8" xfId="0" applyFont="1" applyFill="1" applyBorder="1" applyAlignment="1">
      <alignment horizontal="center" vertical="center" wrapText="1" readingOrder="1"/>
    </xf>
    <xf numFmtId="0" fontId="32" fillId="12" borderId="11" xfId="0" applyFont="1" applyFill="1" applyBorder="1" applyAlignment="1">
      <alignment horizontal="center" vertical="center"/>
    </xf>
    <xf numFmtId="0" fontId="32" fillId="12" borderId="17" xfId="0" applyFont="1" applyFill="1" applyBorder="1" applyAlignment="1">
      <alignment horizontal="center" vertical="center"/>
    </xf>
    <xf numFmtId="0" fontId="31" fillId="2" borderId="3" xfId="0" applyFont="1" applyFill="1" applyBorder="1" applyAlignment="1">
      <alignment horizontal="center"/>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31" fillId="2" borderId="3" xfId="0" applyFont="1" applyFill="1" applyBorder="1" applyAlignment="1">
      <alignment horizontal="center" vertical="center"/>
    </xf>
    <xf numFmtId="0" fontId="16" fillId="2" borderId="3" xfId="0" applyFont="1" applyFill="1" applyBorder="1" applyAlignment="1">
      <alignment horizontal="center" vertical="center" wrapText="1"/>
    </xf>
    <xf numFmtId="0" fontId="36" fillId="13" borderId="3"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33" fillId="12" borderId="3" xfId="0" applyFont="1" applyFill="1" applyBorder="1" applyAlignment="1">
      <alignment horizontal="center" vertical="center" wrapText="1"/>
    </xf>
    <xf numFmtId="0" fontId="38" fillId="12" borderId="3" xfId="0" applyFont="1" applyFill="1" applyBorder="1" applyAlignment="1">
      <alignment horizontal="center" vertical="center" wrapText="1"/>
    </xf>
    <xf numFmtId="0" fontId="37" fillId="12" borderId="3" xfId="0" applyFont="1" applyFill="1" applyBorder="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31" fillId="2" borderId="0" xfId="0" applyFont="1" applyFill="1" applyAlignment="1">
      <alignment horizontal="left" vertical="center" wrapText="1"/>
    </xf>
    <xf numFmtId="0" fontId="31" fillId="2" borderId="0" xfId="0" applyFont="1" applyFill="1" applyAlignment="1">
      <alignment horizontal="left" vertical="center"/>
    </xf>
    <xf numFmtId="0" fontId="2" fillId="0" borderId="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165" fontId="2" fillId="0" borderId="57"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10" fontId="2" fillId="16" borderId="42" xfId="3" quotePrefix="1" applyNumberFormat="1" applyFont="1" applyFill="1" applyBorder="1" applyAlignment="1">
      <alignment horizontal="center" vertical="center" wrapText="1"/>
    </xf>
    <xf numFmtId="1" fontId="5" fillId="16" borderId="42" xfId="3" quotePrefix="1" applyNumberFormat="1" applyFont="1" applyFill="1" applyBorder="1" applyAlignment="1">
      <alignment horizontal="center" vertical="center" wrapText="1"/>
    </xf>
    <xf numFmtId="1" fontId="2" fillId="16" borderId="42" xfId="3" quotePrefix="1" applyNumberFormat="1" applyFont="1" applyFill="1" applyBorder="1" applyAlignment="1">
      <alignment horizontal="center" vertical="center" wrapText="1"/>
    </xf>
    <xf numFmtId="9" fontId="2" fillId="16" borderId="42" xfId="3" quotePrefix="1" applyFont="1" applyFill="1" applyBorder="1" applyAlignment="1">
      <alignment horizontal="center" vertical="center" wrapText="1"/>
    </xf>
    <xf numFmtId="1" fontId="2" fillId="16" borderId="35" xfId="3" quotePrefix="1" applyNumberFormat="1" applyFont="1" applyFill="1" applyBorder="1" applyAlignment="1">
      <alignment horizontal="center" vertical="center" wrapText="1"/>
    </xf>
    <xf numFmtId="1" fontId="2" fillId="16" borderId="23" xfId="3" quotePrefix="1" applyNumberFormat="1" applyFont="1" applyFill="1" applyBorder="1" applyAlignment="1">
      <alignment horizontal="center" vertical="center" wrapText="1"/>
    </xf>
    <xf numFmtId="165" fontId="2" fillId="0" borderId="53" xfId="0" applyNumberFormat="1" applyFont="1" applyBorder="1" applyAlignment="1">
      <alignment horizontal="center" vertical="center" wrapText="1"/>
    </xf>
    <xf numFmtId="165" fontId="2" fillId="0" borderId="54" xfId="0" applyNumberFormat="1" applyFont="1" applyBorder="1" applyAlignment="1">
      <alignment horizontal="center" vertical="center" wrapText="1"/>
    </xf>
    <xf numFmtId="165" fontId="2" fillId="0" borderId="55" xfId="0" applyNumberFormat="1" applyFont="1" applyBorder="1" applyAlignment="1">
      <alignment horizontal="center" vertical="center" wrapText="1"/>
    </xf>
    <xf numFmtId="0" fontId="4" fillId="0" borderId="43" xfId="0" applyFont="1" applyBorder="1" applyAlignment="1">
      <alignment horizontal="center" vertical="center" wrapText="1"/>
    </xf>
    <xf numFmtId="165" fontId="2" fillId="0" borderId="34" xfId="0" applyNumberFormat="1" applyFont="1" applyBorder="1" applyAlignment="1">
      <alignment horizontal="center" vertical="center" wrapText="1"/>
    </xf>
    <xf numFmtId="165" fontId="2" fillId="0" borderId="35" xfId="0" applyNumberFormat="1" applyFont="1" applyBorder="1" applyAlignment="1">
      <alignment horizontal="center" vertical="center" wrapText="1"/>
    </xf>
    <xf numFmtId="165" fontId="2" fillId="0" borderId="56" xfId="0" applyNumberFormat="1" applyFont="1" applyBorder="1" applyAlignment="1">
      <alignment horizontal="center" vertical="center" wrapText="1"/>
    </xf>
    <xf numFmtId="164" fontId="2" fillId="0" borderId="45" xfId="1" applyNumberFormat="1" applyFont="1" applyFill="1" applyBorder="1" applyAlignment="1">
      <alignment horizontal="center" vertical="center" wrapText="1"/>
    </xf>
    <xf numFmtId="164" fontId="2" fillId="0" borderId="46" xfId="1" applyNumberFormat="1" applyFont="1" applyFill="1" applyBorder="1" applyAlignment="1">
      <alignment horizontal="center" vertical="center" wrapText="1"/>
    </xf>
    <xf numFmtId="164" fontId="2" fillId="0" borderId="47" xfId="1" applyNumberFormat="1" applyFont="1" applyFill="1" applyBorder="1" applyAlignment="1">
      <alignment horizontal="center" vertical="center" wrapText="1"/>
    </xf>
    <xf numFmtId="164" fontId="2" fillId="0" borderId="49"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18" fillId="9" borderId="61" xfId="0" applyFont="1" applyFill="1" applyBorder="1" applyAlignment="1">
      <alignment horizontal="center" vertical="center" wrapText="1"/>
    </xf>
    <xf numFmtId="0" fontId="18" fillId="9" borderId="62"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20" fontId="2" fillId="0" borderId="50" xfId="0" quotePrefix="1" applyNumberFormat="1" applyFont="1" applyBorder="1" applyAlignment="1">
      <alignment horizontal="center" vertical="center" wrapText="1"/>
    </xf>
    <xf numFmtId="20" fontId="2" fillId="0" borderId="51" xfId="0" quotePrefix="1" applyNumberFormat="1" applyFont="1" applyBorder="1" applyAlignment="1">
      <alignment horizontal="center" vertical="center" wrapText="1"/>
    </xf>
    <xf numFmtId="20" fontId="2" fillId="0" borderId="0" xfId="0" quotePrefix="1" applyNumberFormat="1" applyFont="1" applyAlignment="1">
      <alignment horizontal="center" vertical="center" wrapText="1"/>
    </xf>
    <xf numFmtId="0" fontId="0" fillId="0" borderId="51" xfId="0" applyBorder="1" applyAlignment="1">
      <alignment horizontal="center" vertical="center" wrapText="1"/>
    </xf>
    <xf numFmtId="0" fontId="2" fillId="0" borderId="26" xfId="0" applyFont="1" applyBorder="1" applyAlignment="1">
      <alignment horizontal="justify" vertical="center" wrapText="1"/>
    </xf>
    <xf numFmtId="0" fontId="0" fillId="0" borderId="20" xfId="0" applyBorder="1" applyAlignment="1">
      <alignment horizontal="justify"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2" fillId="0" borderId="26" xfId="0" applyFont="1" applyBorder="1" applyAlignment="1">
      <alignment horizontal="left" vertical="center" wrapText="1"/>
    </xf>
    <xf numFmtId="0" fontId="0" fillId="0" borderId="20" xfId="0" applyBorder="1" applyAlignment="1">
      <alignment horizontal="left" vertical="center" wrapText="1"/>
    </xf>
    <xf numFmtId="0" fontId="2" fillId="17" borderId="25"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46" fillId="17" borderId="4" xfId="0" applyFont="1" applyFill="1" applyBorder="1" applyAlignment="1">
      <alignment horizontal="justify" vertical="center" wrapText="1"/>
    </xf>
    <xf numFmtId="0" fontId="46" fillId="17" borderId="41" xfId="0" applyFont="1" applyFill="1" applyBorder="1" applyAlignment="1">
      <alignment horizontal="justify" vertical="center" wrapText="1"/>
    </xf>
    <xf numFmtId="0" fontId="46" fillId="17" borderId="5" xfId="0" applyFont="1" applyFill="1" applyBorder="1" applyAlignment="1">
      <alignment horizontal="justify" vertical="center" wrapText="1"/>
    </xf>
    <xf numFmtId="165" fontId="2" fillId="0" borderId="4" xfId="0" applyNumberFormat="1" applyFont="1" applyBorder="1" applyAlignment="1">
      <alignment horizontal="center" vertical="center" wrapText="1"/>
    </xf>
    <xf numFmtId="165" fontId="2" fillId="0" borderId="41"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29" fillId="0" borderId="8" xfId="0" applyFont="1" applyBorder="1" applyAlignment="1">
      <alignment horizontal="center" vertical="center" wrapText="1"/>
    </xf>
    <xf numFmtId="0" fontId="18" fillId="5" borderId="18"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2" fillId="0" borderId="54" xfId="0" applyFont="1" applyBorder="1" applyAlignment="1">
      <alignment horizontal="center" vertical="center" wrapText="1"/>
    </xf>
    <xf numFmtId="3" fontId="2" fillId="0" borderId="46" xfId="0" applyNumberFormat="1" applyFont="1" applyBorder="1" applyAlignment="1">
      <alignment horizontal="center" vertical="center" wrapText="1"/>
    </xf>
    <xf numFmtId="0" fontId="20" fillId="2" borderId="49" xfId="0" applyFont="1" applyFill="1" applyBorder="1" applyAlignment="1">
      <alignment horizontal="left" vertical="center" wrapText="1"/>
    </xf>
    <xf numFmtId="9" fontId="2" fillId="0" borderId="27" xfId="0" applyNumberFormat="1" applyFont="1" applyBorder="1" applyAlignment="1">
      <alignment horizontal="center" vertical="center" wrapText="1"/>
    </xf>
    <xf numFmtId="0" fontId="2" fillId="0" borderId="18" xfId="0" applyFont="1" applyBorder="1" applyAlignment="1">
      <alignment horizontal="center" vertical="center" wrapText="1"/>
    </xf>
    <xf numFmtId="9" fontId="2" fillId="0" borderId="38"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17" borderId="49" xfId="0" applyFont="1" applyFill="1" applyBorder="1" applyAlignment="1">
      <alignment horizontal="center" vertical="center" wrapText="1"/>
    </xf>
    <xf numFmtId="0" fontId="2" fillId="17" borderId="0" xfId="0" applyFont="1" applyFill="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3" xfId="0" applyFont="1" applyFill="1" applyBorder="1" applyAlignment="1">
      <alignment horizontal="center" vertical="center" wrapText="1"/>
    </xf>
    <xf numFmtId="166" fontId="2" fillId="2" borderId="57" xfId="0" applyNumberFormat="1" applyFont="1" applyFill="1" applyBorder="1" applyAlignment="1">
      <alignment horizontal="center" vertical="center" wrapText="1"/>
    </xf>
    <xf numFmtId="166" fontId="2" fillId="2" borderId="22" xfId="0" applyNumberFormat="1" applyFont="1" applyFill="1" applyBorder="1" applyAlignment="1">
      <alignment horizontal="center" vertical="center"/>
    </xf>
    <xf numFmtId="0" fontId="2" fillId="0" borderId="21" xfId="0" applyFont="1" applyBorder="1" applyAlignment="1">
      <alignment horizontal="center" vertical="center" wrapText="1"/>
    </xf>
    <xf numFmtId="3" fontId="2" fillId="0" borderId="47" xfId="0" applyNumberFormat="1" applyFont="1" applyBorder="1" applyAlignment="1">
      <alignment horizontal="center" vertical="center" wrapText="1"/>
    </xf>
    <xf numFmtId="0" fontId="2" fillId="0" borderId="55" xfId="0" applyFont="1" applyBorder="1" applyAlignment="1">
      <alignment horizontal="center" vertical="center" wrapText="1"/>
    </xf>
    <xf numFmtId="3" fontId="2" fillId="0" borderId="4" xfId="0" applyNumberFormat="1" applyFont="1" applyBorder="1" applyAlignment="1">
      <alignment horizontal="center" vertical="center" wrapText="1"/>
    </xf>
    <xf numFmtId="3" fontId="21" fillId="0" borderId="41" xfId="0" applyNumberFormat="1" applyFont="1" applyBorder="1" applyAlignment="1">
      <alignment horizontal="center" vertical="center" wrapText="1"/>
    </xf>
    <xf numFmtId="3" fontId="21" fillId="0" borderId="5" xfId="0" applyNumberFormat="1"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5" xfId="0" applyFont="1" applyBorder="1" applyAlignment="1">
      <alignment horizontal="center" vertical="center" wrapText="1"/>
    </xf>
    <xf numFmtId="0" fontId="45" fillId="18" borderId="4" xfId="0" applyFont="1" applyFill="1" applyBorder="1" applyAlignment="1">
      <alignment horizontal="justify" vertical="center" wrapText="1"/>
    </xf>
    <xf numFmtId="0" fontId="45" fillId="18" borderId="41" xfId="0" applyFont="1" applyFill="1" applyBorder="1" applyAlignment="1">
      <alignment horizontal="justify" vertical="center" wrapText="1"/>
    </xf>
    <xf numFmtId="0" fontId="45" fillId="18" borderId="5" xfId="0" applyFont="1" applyFill="1" applyBorder="1" applyAlignment="1">
      <alignment horizontal="justify" vertical="center" wrapText="1"/>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165" fontId="2" fillId="0" borderId="50" xfId="0" applyNumberFormat="1" applyFont="1" applyBorder="1" applyAlignment="1">
      <alignment horizontal="center" vertical="center" wrapText="1"/>
    </xf>
    <xf numFmtId="165" fontId="2" fillId="0" borderId="51" xfId="0" applyNumberFormat="1" applyFont="1" applyBorder="1" applyAlignment="1">
      <alignment horizontal="center" vertical="center" wrapText="1"/>
    </xf>
    <xf numFmtId="165" fontId="2" fillId="0" borderId="52" xfId="0" applyNumberFormat="1" applyFont="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51" xfId="0" applyFont="1" applyFill="1" applyBorder="1" applyAlignment="1">
      <alignment horizontal="center" vertical="center" wrapText="1"/>
    </xf>
    <xf numFmtId="0" fontId="2" fillId="2" borderId="25" xfId="0" quotePrefix="1" applyFont="1" applyFill="1" applyBorder="1" applyAlignment="1">
      <alignment horizontal="center" vertical="center" wrapText="1"/>
    </xf>
    <xf numFmtId="0" fontId="2" fillId="2" borderId="29" xfId="0" quotePrefix="1" applyFont="1" applyFill="1" applyBorder="1" applyAlignment="1">
      <alignment horizontal="center" vertical="center" wrapText="1"/>
    </xf>
    <xf numFmtId="0" fontId="2" fillId="2" borderId="31" xfId="0" quotePrefix="1" applyFont="1" applyFill="1" applyBorder="1" applyAlignment="1">
      <alignment horizontal="center" vertical="center" wrapText="1"/>
    </xf>
    <xf numFmtId="10" fontId="2" fillId="16" borderId="54" xfId="3" quotePrefix="1" applyNumberFormat="1" applyFont="1" applyFill="1" applyBorder="1" applyAlignment="1">
      <alignment horizontal="center" vertical="center" wrapText="1"/>
    </xf>
    <xf numFmtId="0" fontId="2" fillId="2" borderId="55"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6" xfId="0" applyFont="1" applyFill="1" applyBorder="1" applyAlignment="1">
      <alignment horizontal="center" vertical="center" wrapText="1"/>
    </xf>
    <xf numFmtId="166" fontId="2" fillId="2" borderId="50" xfId="0" applyNumberFormat="1" applyFont="1" applyFill="1" applyBorder="1" applyAlignment="1">
      <alignment horizontal="center" vertical="center" wrapText="1"/>
    </xf>
    <xf numFmtId="166" fontId="2" fillId="2" borderId="51" xfId="0" applyNumberFormat="1" applyFont="1" applyFill="1" applyBorder="1" applyAlignment="1">
      <alignment horizontal="center" vertical="center" wrapText="1"/>
    </xf>
    <xf numFmtId="166" fontId="2" fillId="2" borderId="52" xfId="0" applyNumberFormat="1" applyFont="1" applyFill="1" applyBorder="1" applyAlignment="1">
      <alignment horizontal="center" vertical="center" wrapText="1"/>
    </xf>
    <xf numFmtId="166" fontId="21" fillId="2" borderId="4" xfId="0" applyNumberFormat="1" applyFont="1" applyFill="1" applyBorder="1" applyAlignment="1">
      <alignment horizontal="center" vertical="center" wrapText="1"/>
    </xf>
    <xf numFmtId="166" fontId="21" fillId="2" borderId="41" xfId="0" applyNumberFormat="1" applyFont="1" applyFill="1" applyBorder="1" applyAlignment="1">
      <alignment horizontal="center" vertical="center" wrapText="1"/>
    </xf>
    <xf numFmtId="166" fontId="21" fillId="2" borderId="5" xfId="0" applyNumberFormat="1"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45" fillId="18" borderId="4" xfId="0" applyFont="1" applyFill="1" applyBorder="1" applyAlignment="1">
      <alignment horizontal="left" vertical="center" wrapText="1"/>
    </xf>
    <xf numFmtId="0" fontId="45" fillId="18" borderId="41" xfId="0" applyFont="1" applyFill="1" applyBorder="1" applyAlignment="1">
      <alignment horizontal="left" vertical="center" wrapText="1"/>
    </xf>
    <xf numFmtId="0" fontId="45" fillId="18" borderId="5" xfId="0" applyFont="1" applyFill="1" applyBorder="1" applyAlignment="1">
      <alignment horizontal="left" vertical="center" wrapText="1"/>
    </xf>
    <xf numFmtId="0" fontId="2" fillId="14" borderId="25"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2" fillId="0" borderId="48" xfId="0" applyNumberFormat="1" applyFont="1" applyBorder="1" applyAlignment="1">
      <alignment horizontal="center" vertical="center" wrapText="1"/>
    </xf>
    <xf numFmtId="9" fontId="2" fillId="0" borderId="44"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9" fillId="4" borderId="1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7"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2" borderId="3" xfId="0" applyFont="1" applyFill="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9" fillId="4"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cellXfs>
  <cellStyles count="95">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Millares" xfId="1" builtinId="3"/>
    <cellStyle name="Millares 3" xfId="2" xr:uid="{00000000-0005-0000-0000-00005B000000}"/>
    <cellStyle name="Moneda" xfId="94" builtinId="4"/>
    <cellStyle name="Normal" xfId="0" builtinId="0"/>
    <cellStyle name="Porcentaje" xfId="3" builtinId="5"/>
  </cellStyles>
  <dxfs count="12">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s>
  <tableStyles count="0" defaultTableStyle="TableStyleMedium2" defaultPivotStyle="PivotStyleLight16"/>
  <colors>
    <mruColors>
      <color rgb="FF0033CC"/>
      <color rgb="FFFF40FF"/>
      <color rgb="FF0597AB"/>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a:extLst>
            <a:ext uri="{FF2B5EF4-FFF2-40B4-BE49-F238E27FC236}">
              <a16:creationId xmlns:a16="http://schemas.microsoft.com/office/drawing/2014/main" id="{78D605EF-41AF-43EB-BAB8-30C38A735659}"/>
            </a:ext>
          </a:extLst>
        </xdr:cNvPr>
        <xdr:cNvCxnSpPr>
          <a:cxnSpLocks noChangeShapeType="1"/>
        </xdr:cNvCxnSpPr>
      </xdr:nvCxnSpPr>
      <xdr:spPr bwMode="auto">
        <a:xfrm>
          <a:off x="5438775" y="10382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a:extLst>
            <a:ext uri="{FF2B5EF4-FFF2-40B4-BE49-F238E27FC236}">
              <a16:creationId xmlns:a16="http://schemas.microsoft.com/office/drawing/2014/main" id="{030B42F8-A7C5-4E36-B1A3-BDE5644DD49D}"/>
            </a:ext>
          </a:extLst>
        </xdr:cNvPr>
        <xdr:cNvSpPr txBox="1">
          <a:spLocks noChangeArrowheads="1"/>
        </xdr:cNvSpPr>
      </xdr:nvSpPr>
      <xdr:spPr bwMode="auto">
        <a:xfrm>
          <a:off x="3009900" y="826770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a:extLst>
            <a:ext uri="{FF2B5EF4-FFF2-40B4-BE49-F238E27FC236}">
              <a16:creationId xmlns:a16="http://schemas.microsoft.com/office/drawing/2014/main" id="{3C0195F3-EB59-4FAB-80D4-F655BCF87B8E}"/>
            </a:ext>
          </a:extLst>
        </xdr:cNvPr>
        <xdr:cNvSpPr txBox="1">
          <a:spLocks noChangeArrowheads="1"/>
        </xdr:cNvSpPr>
      </xdr:nvSpPr>
      <xdr:spPr bwMode="auto">
        <a:xfrm>
          <a:off x="3723713" y="804581"/>
          <a:ext cx="1343027" cy="8001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2022</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5" name="AutoShape 10">
          <a:extLst>
            <a:ext uri="{FF2B5EF4-FFF2-40B4-BE49-F238E27FC236}">
              <a16:creationId xmlns:a16="http://schemas.microsoft.com/office/drawing/2014/main" id="{BA1E05E9-0803-426F-93C8-D9462B5C2FEE}"/>
            </a:ext>
          </a:extLst>
        </xdr:cNvPr>
        <xdr:cNvCxnSpPr>
          <a:cxnSpLocks noChangeShapeType="1"/>
        </xdr:cNvCxnSpPr>
      </xdr:nvCxnSpPr>
      <xdr:spPr bwMode="auto">
        <a:xfrm flipH="1">
          <a:off x="657225" y="2771775"/>
          <a:ext cx="4781550" cy="0"/>
        </a:xfrm>
        <a:prstGeom prst="straightConnector1">
          <a:avLst/>
        </a:prstGeom>
        <a:noFill/>
        <a:ln w="9525">
          <a:solidFill>
            <a:srgbClr val="000000"/>
          </a:solidFill>
          <a:round/>
          <a:headEnd/>
          <a:tailEnd/>
        </a:ln>
      </xdr:spPr>
    </xdr:cxnSp>
    <xdr:clientData/>
  </xdr:twoCellAnchor>
  <xdr:twoCellAnchor>
    <xdr:from>
      <xdr:col>1</xdr:col>
      <xdr:colOff>294575</xdr:colOff>
      <xdr:row>17</xdr:row>
      <xdr:rowOff>125506</xdr:rowOff>
    </xdr:from>
    <xdr:to>
      <xdr:col>9</xdr:col>
      <xdr:colOff>565198</xdr:colOff>
      <xdr:row>26</xdr:row>
      <xdr:rowOff>64434</xdr:rowOff>
    </xdr:to>
    <xdr:sp macro="" textlink="">
      <xdr:nvSpPr>
        <xdr:cNvPr id="6" name="Rectangle 11">
          <a:extLst>
            <a:ext uri="{FF2B5EF4-FFF2-40B4-BE49-F238E27FC236}">
              <a16:creationId xmlns:a16="http://schemas.microsoft.com/office/drawing/2014/main" id="{7681944D-83F4-4FE3-AE0C-1461FB09AB70}"/>
            </a:ext>
          </a:extLst>
        </xdr:cNvPr>
        <xdr:cNvSpPr>
          <a:spLocks noChangeArrowheads="1"/>
        </xdr:cNvSpPr>
      </xdr:nvSpPr>
      <xdr:spPr bwMode="auto">
        <a:xfrm>
          <a:off x="466025" y="3144931"/>
          <a:ext cx="5137898" cy="1653428"/>
        </a:xfrm>
        <a:prstGeom prst="rect">
          <a:avLst/>
        </a:prstGeom>
        <a:solidFill>
          <a:srgbClr val="3772FF"/>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r>
            <a:rPr lang="en-US" sz="2000" b="1" i="0" u="none" strike="noStrike" baseline="0">
              <a:solidFill>
                <a:schemeClr val="bg1"/>
              </a:solidFill>
              <a:latin typeface="Arial" panose="020B0604020202020204" pitchFamily="34" charset="0"/>
              <a:cs typeface="Arial" panose="020B0604020202020204" pitchFamily="34" charset="0"/>
            </a:rPr>
            <a:t>PLAN ESTRATÉGICO INSTITUCIONAL</a:t>
          </a:r>
        </a:p>
        <a:p>
          <a:pPr algn="ctr" rtl="0">
            <a:defRPr sz="1000"/>
          </a:pPr>
          <a:r>
            <a:rPr lang="en-US" sz="2000" b="1" i="0" u="none" strike="noStrike" baseline="0">
              <a:solidFill>
                <a:schemeClr val="bg1"/>
              </a:solidFill>
              <a:latin typeface="Arial" panose="020B0604020202020204" pitchFamily="34" charset="0"/>
              <a:cs typeface="Arial" panose="020B0604020202020204" pitchFamily="34" charset="0"/>
            </a:rPr>
            <a:t>2019-2022</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7" name="AutoShape 12">
          <a:extLst>
            <a:ext uri="{FF2B5EF4-FFF2-40B4-BE49-F238E27FC236}">
              <a16:creationId xmlns:a16="http://schemas.microsoft.com/office/drawing/2014/main" id="{FA3ED65F-A1B1-4D54-B401-67517DCD73E7}"/>
            </a:ext>
          </a:extLst>
        </xdr:cNvPr>
        <xdr:cNvCxnSpPr>
          <a:cxnSpLocks noChangeShapeType="1"/>
        </xdr:cNvCxnSpPr>
      </xdr:nvCxnSpPr>
      <xdr:spPr bwMode="auto">
        <a:xfrm>
          <a:off x="5438775" y="6296025"/>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8" name="AutoShape 13">
          <a:extLst>
            <a:ext uri="{FF2B5EF4-FFF2-40B4-BE49-F238E27FC236}">
              <a16:creationId xmlns:a16="http://schemas.microsoft.com/office/drawing/2014/main" id="{01A6B197-7E12-4088-883F-D13E470F2DE7}"/>
            </a:ext>
          </a:extLst>
        </xdr:cNvPr>
        <xdr:cNvCxnSpPr>
          <a:cxnSpLocks noChangeShapeType="1"/>
        </xdr:cNvCxnSpPr>
      </xdr:nvCxnSpPr>
      <xdr:spPr bwMode="auto">
        <a:xfrm flipH="1">
          <a:off x="657225" y="5400675"/>
          <a:ext cx="4781550"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9" name="AutoShape 14">
          <a:extLst>
            <a:ext uri="{FF2B5EF4-FFF2-40B4-BE49-F238E27FC236}">
              <a16:creationId xmlns:a16="http://schemas.microsoft.com/office/drawing/2014/main" id="{1DD05B08-FD6A-4BF0-BB1E-57983B8FF0BD}"/>
            </a:ext>
          </a:extLst>
        </xdr:cNvPr>
        <xdr:cNvCxnSpPr>
          <a:cxnSpLocks noChangeShapeType="1"/>
        </xdr:cNvCxnSpPr>
      </xdr:nvCxnSpPr>
      <xdr:spPr bwMode="auto">
        <a:xfrm>
          <a:off x="5438775" y="5400675"/>
          <a:ext cx="0" cy="2647950"/>
        </a:xfrm>
        <a:prstGeom prst="straightConnector1">
          <a:avLst/>
        </a:prstGeom>
        <a:noFill/>
        <a:ln w="9525">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504265</xdr:colOff>
      <xdr:row>0</xdr:row>
      <xdr:rowOff>56029</xdr:rowOff>
    </xdr:from>
    <xdr:to>
      <xdr:col>2</xdr:col>
      <xdr:colOff>1144345</xdr:colOff>
      <xdr:row>2</xdr:row>
      <xdr:rowOff>191880</xdr:rowOff>
    </xdr:to>
    <xdr:pic>
      <xdr:nvPicPr>
        <xdr:cNvPr id="2" name="Imagen 1">
          <a:extLst>
            <a:ext uri="{FF2B5EF4-FFF2-40B4-BE49-F238E27FC236}">
              <a16:creationId xmlns:a16="http://schemas.microsoft.com/office/drawing/2014/main" id="{A5FED44F-1C32-4BBA-90D9-265845E247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265" y="56029"/>
          <a:ext cx="4259580" cy="745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452438</xdr:colOff>
      <xdr:row>0</xdr:row>
      <xdr:rowOff>0</xdr:rowOff>
    </xdr:from>
    <xdr:to>
      <xdr:col>1</xdr:col>
      <xdr:colOff>3598297</xdr:colOff>
      <xdr:row>2</xdr:row>
      <xdr:rowOff>266424</xdr:rowOff>
    </xdr:to>
    <xdr:pic>
      <xdr:nvPicPr>
        <xdr:cNvPr id="2" name="Imagen 1">
          <a:extLst>
            <a:ext uri="{FF2B5EF4-FFF2-40B4-BE49-F238E27FC236}">
              <a16:creationId xmlns:a16="http://schemas.microsoft.com/office/drawing/2014/main" id="{1D3DE3AE-F58A-41BC-9EB9-F05E57F6AE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38" y="0"/>
          <a:ext cx="5241359" cy="9141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17971</xdr:colOff>
      <xdr:row>78</xdr:row>
      <xdr:rowOff>26958</xdr:rowOff>
    </xdr:from>
    <xdr:to>
      <xdr:col>6</xdr:col>
      <xdr:colOff>322771</xdr:colOff>
      <xdr:row>78</xdr:row>
      <xdr:rowOff>211108</xdr:rowOff>
    </xdr:to>
    <xdr:sp macro="" textlink="">
      <xdr:nvSpPr>
        <xdr:cNvPr id="2" name="AutoShape 2" descr="Inicio Colciencias">
          <a:extLst>
            <a:ext uri="{FF2B5EF4-FFF2-40B4-BE49-F238E27FC236}">
              <a16:creationId xmlns:a16="http://schemas.microsoft.com/office/drawing/2014/main" id="{1CA623E4-FB8E-E54F-B6C2-E1B7D9DFD23B}"/>
            </a:ext>
          </a:extLst>
        </xdr:cNvPr>
        <xdr:cNvSpPr>
          <a:spLocks noChangeAspect="1" noChangeArrowheads="1"/>
        </xdr:cNvSpPr>
      </xdr:nvSpPr>
      <xdr:spPr bwMode="auto">
        <a:xfrm>
          <a:off x="13810171" y="437035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90</xdr:row>
      <xdr:rowOff>0</xdr:rowOff>
    </xdr:from>
    <xdr:to>
      <xdr:col>1</xdr:col>
      <xdr:colOff>304800</xdr:colOff>
      <xdr:row>91</xdr:row>
      <xdr:rowOff>76200</xdr:rowOff>
    </xdr:to>
    <xdr:sp macro="" textlink="">
      <xdr:nvSpPr>
        <xdr:cNvPr id="3" name="AutoShape 3" descr="Inicio Colciencias">
          <a:extLst>
            <a:ext uri="{FF2B5EF4-FFF2-40B4-BE49-F238E27FC236}">
              <a16:creationId xmlns:a16="http://schemas.microsoft.com/office/drawing/2014/main" id="{3E7A5B20-1936-304E-85D8-318C0B8D75B0}"/>
            </a:ext>
          </a:extLst>
        </xdr:cNvPr>
        <xdr:cNvSpPr>
          <a:spLocks noChangeAspect="1" noChangeArrowheads="1"/>
        </xdr:cNvSpPr>
      </xdr:nvSpPr>
      <xdr:spPr bwMode="auto">
        <a:xfrm>
          <a:off x="2946400" y="599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285750</xdr:colOff>
      <xdr:row>0</xdr:row>
      <xdr:rowOff>254000</xdr:rowOff>
    </xdr:from>
    <xdr:to>
      <xdr:col>4</xdr:col>
      <xdr:colOff>1431359</xdr:colOff>
      <xdr:row>2</xdr:row>
      <xdr:rowOff>226015</xdr:rowOff>
    </xdr:to>
    <xdr:pic>
      <xdr:nvPicPr>
        <xdr:cNvPr id="5" name="Imagen 4">
          <a:extLst>
            <a:ext uri="{FF2B5EF4-FFF2-40B4-BE49-F238E27FC236}">
              <a16:creationId xmlns:a16="http://schemas.microsoft.com/office/drawing/2014/main" id="{8E3117E9-D75B-430F-9B4F-90251B4DAF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254000"/>
          <a:ext cx="5241359" cy="9245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297656</xdr:colOff>
      <xdr:row>0</xdr:row>
      <xdr:rowOff>54430</xdr:rowOff>
    </xdr:from>
    <xdr:to>
      <xdr:col>1</xdr:col>
      <xdr:colOff>2346807</xdr:colOff>
      <xdr:row>2</xdr:row>
      <xdr:rowOff>244929</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54430"/>
          <a:ext cx="4154176" cy="8381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304800</xdr:colOff>
      <xdr:row>9</xdr:row>
      <xdr:rowOff>307975</xdr:rowOff>
    </xdr:to>
    <xdr:sp macro="" textlink="">
      <xdr:nvSpPr>
        <xdr:cNvPr id="3" name="AutoShape 3" descr="Inicio Colciencias">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85725</xdr:rowOff>
    </xdr:to>
    <xdr:sp macro="" textlink="">
      <xdr:nvSpPr>
        <xdr:cNvPr id="4" name="AutoShape 2" descr="Inicio Colciencias">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A72D1-946A-4BE0-A454-702F8025BFED}">
  <sheetPr>
    <tabColor rgb="FFFFC000"/>
  </sheetPr>
  <dimension ref="B2:J48"/>
  <sheetViews>
    <sheetView topLeftCell="A3" zoomScale="110" zoomScaleNormal="110" workbookViewId="0">
      <selection activeCell="K19" sqref="K19"/>
    </sheetView>
  </sheetViews>
  <sheetFormatPr baseColWidth="10" defaultColWidth="11.42578125" defaultRowHeight="15" x14ac:dyDescent="0.25"/>
  <cols>
    <col min="1" max="1" width="2.5703125" style="310" customWidth="1"/>
    <col min="2" max="2" width="8.140625" style="310" customWidth="1"/>
    <col min="3" max="5" width="8" style="310" customWidth="1"/>
    <col min="6" max="6" width="11.42578125" style="310"/>
    <col min="7" max="8" width="9" style="310" customWidth="1"/>
    <col min="9" max="16384" width="11.42578125" style="310"/>
  </cols>
  <sheetData>
    <row r="2" spans="2:10" ht="15.75" thickBot="1" x14ac:dyDescent="0.3"/>
    <row r="3" spans="2:10" x14ac:dyDescent="0.25">
      <c r="B3" s="311"/>
      <c r="C3" s="312"/>
      <c r="D3" s="312"/>
      <c r="E3" s="312"/>
      <c r="F3" s="312"/>
      <c r="G3" s="312"/>
      <c r="H3" s="312"/>
      <c r="I3" s="312"/>
      <c r="J3" s="313"/>
    </row>
    <row r="4" spans="2:10" x14ac:dyDescent="0.25">
      <c r="B4" s="314"/>
      <c r="J4" s="315"/>
    </row>
    <row r="5" spans="2:10" x14ac:dyDescent="0.25">
      <c r="B5" s="314"/>
      <c r="J5" s="315"/>
    </row>
    <row r="6" spans="2:10" x14ac:dyDescent="0.25">
      <c r="B6" s="314"/>
      <c r="J6" s="315"/>
    </row>
    <row r="7" spans="2:10" x14ac:dyDescent="0.25">
      <c r="B7" s="314"/>
      <c r="J7" s="315"/>
    </row>
    <row r="8" spans="2:10" x14ac:dyDescent="0.25">
      <c r="B8" s="314"/>
      <c r="J8" s="315"/>
    </row>
    <row r="9" spans="2:10" x14ac:dyDescent="0.25">
      <c r="B9" s="314"/>
      <c r="J9" s="315"/>
    </row>
    <row r="10" spans="2:10" x14ac:dyDescent="0.25">
      <c r="B10" s="314"/>
      <c r="J10" s="315"/>
    </row>
    <row r="11" spans="2:10" x14ac:dyDescent="0.25">
      <c r="B11" s="314"/>
      <c r="J11" s="315"/>
    </row>
    <row r="12" spans="2:10" x14ac:dyDescent="0.25">
      <c r="B12" s="314"/>
      <c r="J12" s="315"/>
    </row>
    <row r="13" spans="2:10" x14ac:dyDescent="0.25">
      <c r="B13" s="314"/>
      <c r="J13" s="315"/>
    </row>
    <row r="14" spans="2:10" x14ac:dyDescent="0.25">
      <c r="B14" s="314"/>
      <c r="J14" s="315"/>
    </row>
    <row r="15" spans="2:10" x14ac:dyDescent="0.25">
      <c r="B15" s="314"/>
      <c r="J15" s="315"/>
    </row>
    <row r="16" spans="2:10" ht="6" customHeight="1" x14ac:dyDescent="0.25">
      <c r="B16" s="314"/>
      <c r="J16" s="315"/>
    </row>
    <row r="17" spans="2:10" ht="6" customHeight="1" x14ac:dyDescent="0.25">
      <c r="B17" s="314"/>
      <c r="J17" s="315"/>
    </row>
    <row r="18" spans="2:10" x14ac:dyDescent="0.25">
      <c r="B18" s="314"/>
      <c r="J18" s="315"/>
    </row>
    <row r="19" spans="2:10" x14ac:dyDescent="0.25">
      <c r="B19" s="314"/>
      <c r="J19" s="315"/>
    </row>
    <row r="20" spans="2:10" x14ac:dyDescent="0.25">
      <c r="B20" s="314"/>
      <c r="J20" s="315"/>
    </row>
    <row r="21" spans="2:10" x14ac:dyDescent="0.25">
      <c r="B21" s="314"/>
      <c r="J21" s="315"/>
    </row>
    <row r="22" spans="2:10" x14ac:dyDescent="0.25">
      <c r="B22" s="314"/>
      <c r="J22" s="315"/>
    </row>
    <row r="23" spans="2:10" x14ac:dyDescent="0.25">
      <c r="B23" s="314"/>
      <c r="J23" s="315"/>
    </row>
    <row r="24" spans="2:10" x14ac:dyDescent="0.25">
      <c r="B24" s="314"/>
      <c r="J24" s="315"/>
    </row>
    <row r="25" spans="2:10" x14ac:dyDescent="0.25">
      <c r="B25" s="314"/>
      <c r="J25" s="315"/>
    </row>
    <row r="26" spans="2:10" x14ac:dyDescent="0.25">
      <c r="B26" s="314"/>
      <c r="J26" s="315"/>
    </row>
    <row r="27" spans="2:10" x14ac:dyDescent="0.25">
      <c r="B27" s="314"/>
      <c r="J27" s="315"/>
    </row>
    <row r="28" spans="2:10" x14ac:dyDescent="0.25">
      <c r="B28" s="314"/>
      <c r="J28" s="315"/>
    </row>
    <row r="29" spans="2:10" ht="7.5" customHeight="1" x14ac:dyDescent="0.25">
      <c r="B29" s="314"/>
      <c r="J29" s="315"/>
    </row>
    <row r="30" spans="2:10" ht="7.5" customHeight="1" x14ac:dyDescent="0.25">
      <c r="B30" s="314"/>
      <c r="J30" s="315"/>
    </row>
    <row r="31" spans="2:10" x14ac:dyDescent="0.25">
      <c r="B31" s="314"/>
      <c r="J31" s="315"/>
    </row>
    <row r="32" spans="2:10" ht="42.75" customHeight="1" x14ac:dyDescent="0.3">
      <c r="B32" s="314"/>
      <c r="E32" s="332" t="s">
        <v>391</v>
      </c>
      <c r="F32" s="332"/>
      <c r="G32" s="332"/>
      <c r="H32" s="332"/>
      <c r="J32" s="315"/>
    </row>
    <row r="33" spans="2:10" x14ac:dyDescent="0.25">
      <c r="B33" s="314"/>
      <c r="J33" s="315"/>
    </row>
    <row r="34" spans="2:10" x14ac:dyDescent="0.25">
      <c r="B34" s="314"/>
      <c r="J34" s="315"/>
    </row>
    <row r="35" spans="2:10" x14ac:dyDescent="0.25">
      <c r="B35" s="314"/>
      <c r="J35" s="315"/>
    </row>
    <row r="36" spans="2:10" x14ac:dyDescent="0.25">
      <c r="B36" s="314"/>
      <c r="J36" s="315"/>
    </row>
    <row r="37" spans="2:10" x14ac:dyDescent="0.25">
      <c r="B37" s="314"/>
      <c r="J37" s="315"/>
    </row>
    <row r="38" spans="2:10" x14ac:dyDescent="0.25">
      <c r="B38" s="314"/>
      <c r="J38" s="315"/>
    </row>
    <row r="39" spans="2:10" x14ac:dyDescent="0.25">
      <c r="B39" s="314"/>
      <c r="J39" s="315"/>
    </row>
    <row r="40" spans="2:10" ht="7.5" customHeight="1" x14ac:dyDescent="0.25">
      <c r="B40" s="314"/>
      <c r="J40" s="315"/>
    </row>
    <row r="41" spans="2:10" ht="7.5" customHeight="1" x14ac:dyDescent="0.25">
      <c r="B41" s="314"/>
      <c r="J41" s="315"/>
    </row>
    <row r="42" spans="2:10" x14ac:dyDescent="0.25">
      <c r="B42" s="314"/>
      <c r="J42" s="315"/>
    </row>
    <row r="43" spans="2:10" x14ac:dyDescent="0.25">
      <c r="B43" s="314"/>
      <c r="J43" s="315"/>
    </row>
    <row r="44" spans="2:10" x14ac:dyDescent="0.25">
      <c r="B44" s="314"/>
      <c r="J44" s="315"/>
    </row>
    <row r="45" spans="2:10" x14ac:dyDescent="0.25">
      <c r="B45" s="314"/>
      <c r="J45" s="315"/>
    </row>
    <row r="46" spans="2:10" x14ac:dyDescent="0.25">
      <c r="B46" s="314"/>
      <c r="J46" s="315"/>
    </row>
    <row r="47" spans="2:10" x14ac:dyDescent="0.25">
      <c r="B47" s="314"/>
      <c r="J47" s="315"/>
    </row>
    <row r="48" spans="2:10" ht="15.75" thickBot="1" x14ac:dyDescent="0.3">
      <c r="B48" s="316"/>
      <c r="C48" s="317"/>
      <c r="D48" s="317"/>
      <c r="E48" s="317"/>
      <c r="F48" s="317"/>
      <c r="G48" s="317"/>
      <c r="H48" s="317"/>
      <c r="I48" s="317"/>
      <c r="J48" s="318"/>
    </row>
  </sheetData>
  <mergeCells count="1">
    <mergeCell ref="E32:H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7C40-FDA1-47C3-AB72-D31B25242B8C}">
  <sheetPr>
    <tabColor rgb="FF92D050"/>
  </sheetPr>
  <dimension ref="A1:D52"/>
  <sheetViews>
    <sheetView showGridLines="0" zoomScale="115" zoomScaleNormal="115" workbookViewId="0">
      <selection sqref="A1:D1"/>
    </sheetView>
  </sheetViews>
  <sheetFormatPr baseColWidth="10" defaultColWidth="15" defaultRowHeight="16.5" x14ac:dyDescent="0.3"/>
  <cols>
    <col min="1" max="1" width="21.42578125" style="131" customWidth="1"/>
    <col min="2" max="2" width="99.42578125" style="131" customWidth="1"/>
    <col min="3" max="3" width="29.85546875" style="131" customWidth="1"/>
    <col min="4" max="4" width="18" style="131" customWidth="1"/>
    <col min="5" max="16384" width="15" style="131"/>
  </cols>
  <sheetData>
    <row r="1" spans="1:4" x14ac:dyDescent="0.3">
      <c r="A1" s="334" t="s">
        <v>218</v>
      </c>
      <c r="B1" s="334"/>
      <c r="C1" s="334"/>
      <c r="D1" s="334"/>
    </row>
    <row r="3" spans="1:4" x14ac:dyDescent="0.3">
      <c r="A3" s="132" t="s">
        <v>219</v>
      </c>
      <c r="B3" s="132" t="s">
        <v>220</v>
      </c>
      <c r="C3" s="133" t="s">
        <v>221</v>
      </c>
      <c r="D3" s="132" t="s">
        <v>222</v>
      </c>
    </row>
    <row r="4" spans="1:4" s="134" customFormat="1" ht="36" customHeight="1" x14ac:dyDescent="0.25">
      <c r="A4" s="274">
        <v>44225</v>
      </c>
      <c r="B4" s="226" t="s">
        <v>265</v>
      </c>
      <c r="C4" s="274" t="s">
        <v>223</v>
      </c>
      <c r="D4" s="275">
        <v>1</v>
      </c>
    </row>
    <row r="5" spans="1:4" s="134" customFormat="1" ht="91.5" customHeight="1" x14ac:dyDescent="0.25">
      <c r="A5" s="335">
        <v>44334</v>
      </c>
      <c r="B5" s="226" t="s">
        <v>266</v>
      </c>
      <c r="C5" s="274" t="s">
        <v>223</v>
      </c>
      <c r="D5" s="336">
        <v>2</v>
      </c>
    </row>
    <row r="6" spans="1:4" s="134" customFormat="1" ht="33" x14ac:dyDescent="0.25">
      <c r="A6" s="335"/>
      <c r="B6" s="226" t="s">
        <v>224</v>
      </c>
      <c r="C6" s="274" t="s">
        <v>223</v>
      </c>
      <c r="D6" s="336"/>
    </row>
    <row r="7" spans="1:4" s="134" customFormat="1" ht="117" customHeight="1" x14ac:dyDescent="0.25">
      <c r="A7" s="335"/>
      <c r="B7" s="226" t="s">
        <v>225</v>
      </c>
      <c r="C7" s="274" t="s">
        <v>223</v>
      </c>
      <c r="D7" s="336"/>
    </row>
    <row r="8" spans="1:4" s="134" customFormat="1" ht="85.5" customHeight="1" x14ac:dyDescent="0.25">
      <c r="A8" s="335"/>
      <c r="B8" s="226" t="s">
        <v>226</v>
      </c>
      <c r="C8" s="274" t="s">
        <v>223</v>
      </c>
      <c r="D8" s="336"/>
    </row>
    <row r="9" spans="1:4" s="134" customFormat="1" ht="99" customHeight="1" x14ac:dyDescent="0.25">
      <c r="A9" s="335"/>
      <c r="B9" s="226" t="s">
        <v>227</v>
      </c>
      <c r="C9" s="274" t="s">
        <v>223</v>
      </c>
      <c r="D9" s="336"/>
    </row>
    <row r="10" spans="1:4" s="134" customFormat="1" ht="33" x14ac:dyDescent="0.25">
      <c r="A10" s="335"/>
      <c r="B10" s="226" t="s">
        <v>228</v>
      </c>
      <c r="C10" s="274" t="s">
        <v>223</v>
      </c>
      <c r="D10" s="336"/>
    </row>
    <row r="11" spans="1:4" s="134" customFormat="1" ht="33" x14ac:dyDescent="0.25">
      <c r="A11" s="335"/>
      <c r="B11" s="226" t="s">
        <v>229</v>
      </c>
      <c r="C11" s="274" t="s">
        <v>223</v>
      </c>
      <c r="D11" s="336"/>
    </row>
    <row r="12" spans="1:4" s="134" customFormat="1" ht="49.5" x14ac:dyDescent="0.25">
      <c r="A12" s="335"/>
      <c r="B12" s="226" t="s">
        <v>230</v>
      </c>
      <c r="C12" s="274" t="s">
        <v>223</v>
      </c>
      <c r="D12" s="336"/>
    </row>
    <row r="13" spans="1:4" s="134" customFormat="1" ht="66.75" customHeight="1" x14ac:dyDescent="0.25">
      <c r="A13" s="335"/>
      <c r="B13" s="226" t="s">
        <v>231</v>
      </c>
      <c r="C13" s="274" t="s">
        <v>223</v>
      </c>
      <c r="D13" s="336"/>
    </row>
    <row r="14" spans="1:4" s="134" customFormat="1" ht="66.75" customHeight="1" x14ac:dyDescent="0.25">
      <c r="A14" s="335"/>
      <c r="B14" s="226" t="s">
        <v>232</v>
      </c>
      <c r="C14" s="274" t="s">
        <v>223</v>
      </c>
      <c r="D14" s="336"/>
    </row>
    <row r="15" spans="1:4" s="134" customFormat="1" ht="66.75" customHeight="1" x14ac:dyDescent="0.25">
      <c r="A15" s="335"/>
      <c r="B15" s="226" t="s">
        <v>233</v>
      </c>
      <c r="C15" s="274" t="s">
        <v>223</v>
      </c>
      <c r="D15" s="336"/>
    </row>
    <row r="16" spans="1:4" s="134" customFormat="1" ht="66.75" customHeight="1" x14ac:dyDescent="0.25">
      <c r="A16" s="335"/>
      <c r="B16" s="226" t="s">
        <v>234</v>
      </c>
      <c r="C16" s="274" t="s">
        <v>223</v>
      </c>
      <c r="D16" s="336"/>
    </row>
    <row r="17" spans="1:4" s="134" customFormat="1" ht="66.75" customHeight="1" x14ac:dyDescent="0.25">
      <c r="A17" s="335"/>
      <c r="B17" s="226" t="s">
        <v>235</v>
      </c>
      <c r="C17" s="274" t="s">
        <v>223</v>
      </c>
      <c r="D17" s="336"/>
    </row>
    <row r="18" spans="1:4" s="134" customFormat="1" ht="129.75" customHeight="1" x14ac:dyDescent="0.25">
      <c r="A18" s="335"/>
      <c r="B18" s="226" t="s">
        <v>236</v>
      </c>
      <c r="C18" s="274" t="s">
        <v>223</v>
      </c>
      <c r="D18" s="336"/>
    </row>
    <row r="19" spans="1:4" s="134" customFormat="1" ht="95.25" customHeight="1" x14ac:dyDescent="0.25">
      <c r="A19" s="335"/>
      <c r="B19" s="226" t="s">
        <v>237</v>
      </c>
      <c r="C19" s="274" t="s">
        <v>223</v>
      </c>
      <c r="D19" s="336"/>
    </row>
    <row r="20" spans="1:4" s="134" customFormat="1" ht="103.5" customHeight="1" x14ac:dyDescent="0.25">
      <c r="A20" s="335"/>
      <c r="B20" s="226" t="s">
        <v>238</v>
      </c>
      <c r="C20" s="274" t="s">
        <v>223</v>
      </c>
      <c r="D20" s="336"/>
    </row>
    <row r="21" spans="1:4" s="134" customFormat="1" ht="115.5" x14ac:dyDescent="0.25">
      <c r="A21" s="335"/>
      <c r="B21" s="226" t="s">
        <v>239</v>
      </c>
      <c r="C21" s="274" t="s">
        <v>223</v>
      </c>
      <c r="D21" s="336"/>
    </row>
    <row r="22" spans="1:4" s="134" customFormat="1" ht="99" x14ac:dyDescent="0.25">
      <c r="A22" s="335"/>
      <c r="B22" s="226" t="s">
        <v>240</v>
      </c>
      <c r="C22" s="274" t="s">
        <v>223</v>
      </c>
      <c r="D22" s="336"/>
    </row>
    <row r="23" spans="1:4" s="134" customFormat="1" ht="82.5" x14ac:dyDescent="0.25">
      <c r="A23" s="335"/>
      <c r="B23" s="226" t="s">
        <v>241</v>
      </c>
      <c r="C23" s="274" t="s">
        <v>223</v>
      </c>
      <c r="D23" s="336"/>
    </row>
    <row r="24" spans="1:4" s="134" customFormat="1" ht="198" x14ac:dyDescent="0.25">
      <c r="A24" s="335"/>
      <c r="B24" s="227" t="s">
        <v>267</v>
      </c>
      <c r="C24" s="228" t="s">
        <v>223</v>
      </c>
      <c r="D24" s="336"/>
    </row>
    <row r="25" spans="1:4" s="134" customFormat="1" ht="49.5" x14ac:dyDescent="0.25">
      <c r="A25" s="335"/>
      <c r="B25" s="226" t="s">
        <v>242</v>
      </c>
      <c r="C25" s="274" t="s">
        <v>223</v>
      </c>
      <c r="D25" s="336"/>
    </row>
    <row r="26" spans="1:4" s="134" customFormat="1" ht="49.5" x14ac:dyDescent="0.25">
      <c r="A26" s="335"/>
      <c r="B26" s="226" t="s">
        <v>243</v>
      </c>
      <c r="C26" s="274" t="s">
        <v>223</v>
      </c>
      <c r="D26" s="336"/>
    </row>
    <row r="27" spans="1:4" s="134" customFormat="1" ht="148.5" x14ac:dyDescent="0.25">
      <c r="A27" s="335"/>
      <c r="B27" s="226" t="s">
        <v>244</v>
      </c>
      <c r="C27" s="274" t="s">
        <v>223</v>
      </c>
      <c r="D27" s="336"/>
    </row>
    <row r="28" spans="1:4" s="134" customFormat="1" ht="49.5" x14ac:dyDescent="0.25">
      <c r="A28" s="335"/>
      <c r="B28" s="226" t="s">
        <v>245</v>
      </c>
      <c r="C28" s="274" t="s">
        <v>223</v>
      </c>
      <c r="D28" s="336"/>
    </row>
    <row r="29" spans="1:4" s="134" customFormat="1" ht="49.5" x14ac:dyDescent="0.25">
      <c r="A29" s="335"/>
      <c r="B29" s="226" t="s">
        <v>246</v>
      </c>
      <c r="C29" s="274" t="s">
        <v>223</v>
      </c>
      <c r="D29" s="336"/>
    </row>
    <row r="30" spans="1:4" s="134" customFormat="1" ht="66" x14ac:dyDescent="0.25">
      <c r="A30" s="335"/>
      <c r="B30" s="226" t="s">
        <v>247</v>
      </c>
      <c r="C30" s="274" t="s">
        <v>223</v>
      </c>
      <c r="D30" s="336"/>
    </row>
    <row r="31" spans="1:4" s="134" customFormat="1" ht="82.5" x14ac:dyDescent="0.25">
      <c r="A31" s="335"/>
      <c r="B31" s="226" t="s">
        <v>248</v>
      </c>
      <c r="C31" s="274" t="s">
        <v>223</v>
      </c>
      <c r="D31" s="336"/>
    </row>
    <row r="32" spans="1:4" s="134" customFormat="1" x14ac:dyDescent="0.25">
      <c r="A32" s="335"/>
      <c r="B32" s="226" t="s">
        <v>249</v>
      </c>
      <c r="C32" s="274" t="s">
        <v>223</v>
      </c>
      <c r="D32" s="336"/>
    </row>
    <row r="33" spans="1:4" s="134" customFormat="1" ht="66" x14ac:dyDescent="0.25">
      <c r="A33" s="335"/>
      <c r="B33" s="226" t="s">
        <v>250</v>
      </c>
      <c r="C33" s="274" t="s">
        <v>223</v>
      </c>
      <c r="D33" s="336"/>
    </row>
    <row r="34" spans="1:4" s="134" customFormat="1" ht="99" x14ac:dyDescent="0.25">
      <c r="A34" s="335"/>
      <c r="B34" s="226" t="s">
        <v>251</v>
      </c>
      <c r="C34" s="274" t="s">
        <v>223</v>
      </c>
      <c r="D34" s="336"/>
    </row>
    <row r="35" spans="1:4" s="134" customFormat="1" ht="198" x14ac:dyDescent="0.25">
      <c r="A35" s="335"/>
      <c r="B35" s="226" t="s">
        <v>268</v>
      </c>
      <c r="C35" s="274" t="s">
        <v>223</v>
      </c>
      <c r="D35" s="336"/>
    </row>
    <row r="36" spans="1:4" s="134" customFormat="1" ht="33" x14ac:dyDescent="0.25">
      <c r="A36" s="335"/>
      <c r="B36" s="226" t="s">
        <v>252</v>
      </c>
      <c r="C36" s="274" t="s">
        <v>223</v>
      </c>
      <c r="D36" s="336"/>
    </row>
    <row r="37" spans="1:4" ht="247.5" x14ac:dyDescent="0.3">
      <c r="A37" s="335">
        <v>44420</v>
      </c>
      <c r="B37" s="226" t="s">
        <v>269</v>
      </c>
      <c r="C37" s="277" t="s">
        <v>284</v>
      </c>
      <c r="D37" s="336">
        <v>3</v>
      </c>
    </row>
    <row r="38" spans="1:4" ht="66" x14ac:dyDescent="0.3">
      <c r="A38" s="335">
        <v>44420</v>
      </c>
      <c r="B38" s="226" t="s">
        <v>270</v>
      </c>
      <c r="C38" s="277" t="s">
        <v>284</v>
      </c>
      <c r="D38" s="336">
        <v>3</v>
      </c>
    </row>
    <row r="39" spans="1:4" ht="49.5" x14ac:dyDescent="0.3">
      <c r="A39" s="335">
        <v>44420</v>
      </c>
      <c r="B39" s="226" t="s">
        <v>271</v>
      </c>
      <c r="C39" s="277" t="s">
        <v>284</v>
      </c>
      <c r="D39" s="336">
        <v>3</v>
      </c>
    </row>
    <row r="40" spans="1:4" ht="198.75" customHeight="1" x14ac:dyDescent="0.3">
      <c r="A40" s="333" t="s">
        <v>283</v>
      </c>
      <c r="B40" s="226" t="s">
        <v>282</v>
      </c>
      <c r="C40" s="277" t="s">
        <v>280</v>
      </c>
      <c r="D40" s="333">
        <v>4</v>
      </c>
    </row>
    <row r="41" spans="1:4" ht="66" x14ac:dyDescent="0.3">
      <c r="A41" s="333"/>
      <c r="B41" s="226" t="s">
        <v>281</v>
      </c>
      <c r="C41" s="277" t="s">
        <v>280</v>
      </c>
      <c r="D41" s="333"/>
    </row>
    <row r="42" spans="1:4" ht="99" x14ac:dyDescent="0.3">
      <c r="A42" s="337" t="s">
        <v>309</v>
      </c>
      <c r="B42" s="226" t="s">
        <v>310</v>
      </c>
      <c r="C42" s="338" t="s">
        <v>223</v>
      </c>
      <c r="D42" s="337">
        <v>5</v>
      </c>
    </row>
    <row r="43" spans="1:4" ht="82.5" x14ac:dyDescent="0.3">
      <c r="A43" s="337"/>
      <c r="B43" s="226" t="s">
        <v>311</v>
      </c>
      <c r="C43" s="338"/>
      <c r="D43" s="337"/>
    </row>
    <row r="44" spans="1:4" ht="49.5" x14ac:dyDescent="0.3">
      <c r="A44" s="337"/>
      <c r="B44" s="226" t="s">
        <v>312</v>
      </c>
      <c r="C44" s="338"/>
      <c r="D44" s="337"/>
    </row>
    <row r="45" spans="1:4" ht="49.5" x14ac:dyDescent="0.3">
      <c r="A45" s="337"/>
      <c r="B45" s="226" t="s">
        <v>313</v>
      </c>
      <c r="C45" s="338"/>
      <c r="D45" s="337"/>
    </row>
    <row r="46" spans="1:4" ht="33" x14ac:dyDescent="0.3">
      <c r="A46" s="337"/>
      <c r="B46" s="226" t="s">
        <v>314</v>
      </c>
      <c r="C46" s="338"/>
      <c r="D46" s="337"/>
    </row>
    <row r="47" spans="1:4" ht="33" x14ac:dyDescent="0.3">
      <c r="A47" s="337"/>
      <c r="B47" s="226" t="s">
        <v>315</v>
      </c>
      <c r="C47" s="338"/>
      <c r="D47" s="337"/>
    </row>
    <row r="48" spans="1:4" ht="49.5" x14ac:dyDescent="0.3">
      <c r="A48" s="337"/>
      <c r="B48" s="226" t="s">
        <v>316</v>
      </c>
      <c r="C48" s="338"/>
      <c r="D48" s="337"/>
    </row>
    <row r="49" spans="1:4" ht="77.25" customHeight="1" x14ac:dyDescent="0.3">
      <c r="A49" s="339" t="s">
        <v>323</v>
      </c>
      <c r="B49" s="342" t="s">
        <v>324</v>
      </c>
      <c r="C49" s="345" t="s">
        <v>223</v>
      </c>
      <c r="D49" s="339">
        <v>6</v>
      </c>
    </row>
    <row r="50" spans="1:4" ht="77.25" customHeight="1" x14ac:dyDescent="0.3">
      <c r="A50" s="340"/>
      <c r="B50" s="343"/>
      <c r="C50" s="346"/>
      <c r="D50" s="340"/>
    </row>
    <row r="51" spans="1:4" ht="77.25" customHeight="1" x14ac:dyDescent="0.3">
      <c r="A51" s="341"/>
      <c r="B51" s="344"/>
      <c r="C51" s="347"/>
      <c r="D51" s="341"/>
    </row>
    <row r="52" spans="1:4" ht="27" x14ac:dyDescent="0.3">
      <c r="A52" s="282" t="s">
        <v>387</v>
      </c>
      <c r="B52" s="283" t="s">
        <v>388</v>
      </c>
      <c r="C52" s="284" t="s">
        <v>389</v>
      </c>
      <c r="D52" s="276">
        <v>7</v>
      </c>
    </row>
  </sheetData>
  <mergeCells count="14">
    <mergeCell ref="A42:A48"/>
    <mergeCell ref="C42:C48"/>
    <mergeCell ref="D42:D48"/>
    <mergeCell ref="A49:A51"/>
    <mergeCell ref="B49:B51"/>
    <mergeCell ref="C49:C51"/>
    <mergeCell ref="D49:D51"/>
    <mergeCell ref="A40:A41"/>
    <mergeCell ref="D40:D41"/>
    <mergeCell ref="A1:D1"/>
    <mergeCell ref="A5:A36"/>
    <mergeCell ref="D5:D36"/>
    <mergeCell ref="A37:A39"/>
    <mergeCell ref="D37:D3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C662E-70F5-4FA2-A5B6-5FA915A1EE62}">
  <sheetPr>
    <tabColor rgb="FF00B0F0"/>
    <pageSetUpPr fitToPage="1"/>
  </sheetPr>
  <dimension ref="A1:Q63"/>
  <sheetViews>
    <sheetView showGridLines="0" topLeftCell="E1" zoomScale="85" zoomScaleNormal="85" zoomScaleSheetLayoutView="77" workbookViewId="0">
      <pane ySplit="6" topLeftCell="A7" activePane="bottomLeft" state="frozen"/>
      <selection activeCell="C1" sqref="C1"/>
      <selection pane="bottomLeft" activeCell="Q6" sqref="Q6"/>
    </sheetView>
  </sheetViews>
  <sheetFormatPr baseColWidth="10" defaultRowHeight="12.75" x14ac:dyDescent="0.25"/>
  <cols>
    <col min="1" max="1" width="36.5703125" style="124" customWidth="1"/>
    <col min="2" max="2" width="17.7109375" style="124" customWidth="1"/>
    <col min="3" max="3" width="24.140625" style="124" customWidth="1"/>
    <col min="4" max="4" width="31.42578125" style="124" customWidth="1"/>
    <col min="5" max="5" width="42.5703125" style="123" customWidth="1"/>
    <col min="6" max="6" width="32.140625" style="123" customWidth="1"/>
    <col min="7" max="7" width="15.140625" style="122" customWidth="1"/>
    <col min="8" max="8" width="16.85546875" style="122" customWidth="1"/>
    <col min="9" max="9" width="20.42578125" style="122" customWidth="1"/>
    <col min="10" max="10" width="11" style="120" customWidth="1"/>
    <col min="11" max="14" width="11.85546875" style="120" bestFit="1" customWidth="1"/>
    <col min="15" max="15" width="16.42578125" style="120" customWidth="1"/>
    <col min="16" max="16" width="47" style="122" customWidth="1"/>
    <col min="17" max="17" width="42" style="121" customWidth="1"/>
    <col min="18" max="16384" width="11.42578125" style="120"/>
  </cols>
  <sheetData>
    <row r="1" spans="1:17" ht="24" customHeight="1" x14ac:dyDescent="0.25">
      <c r="A1" s="348"/>
      <c r="B1" s="348"/>
      <c r="C1" s="348"/>
      <c r="D1" s="349" t="s">
        <v>217</v>
      </c>
      <c r="E1" s="349"/>
      <c r="F1" s="349"/>
      <c r="G1" s="349"/>
      <c r="H1" s="349"/>
      <c r="I1" s="349"/>
      <c r="J1" s="349"/>
      <c r="K1" s="349"/>
      <c r="L1" s="349"/>
      <c r="M1" s="349"/>
      <c r="N1" s="349"/>
      <c r="O1" s="349"/>
      <c r="P1" s="348" t="s">
        <v>216</v>
      </c>
      <c r="Q1" s="348"/>
    </row>
    <row r="2" spans="1:17" ht="24" customHeight="1" x14ac:dyDescent="0.25">
      <c r="A2" s="348"/>
      <c r="B2" s="348"/>
      <c r="C2" s="348"/>
      <c r="D2" s="349"/>
      <c r="E2" s="349"/>
      <c r="F2" s="349"/>
      <c r="G2" s="349"/>
      <c r="H2" s="349"/>
      <c r="I2" s="349"/>
      <c r="J2" s="349"/>
      <c r="K2" s="349"/>
      <c r="L2" s="349"/>
      <c r="M2" s="349"/>
      <c r="N2" s="349"/>
      <c r="O2" s="349"/>
      <c r="P2" s="348" t="s">
        <v>276</v>
      </c>
      <c r="Q2" s="348"/>
    </row>
    <row r="3" spans="1:17" ht="24" customHeight="1" x14ac:dyDescent="0.25">
      <c r="A3" s="348"/>
      <c r="B3" s="348"/>
      <c r="C3" s="348"/>
      <c r="D3" s="349"/>
      <c r="E3" s="349"/>
      <c r="F3" s="349"/>
      <c r="G3" s="349"/>
      <c r="H3" s="349"/>
      <c r="I3" s="349"/>
      <c r="J3" s="349"/>
      <c r="K3" s="349"/>
      <c r="L3" s="349"/>
      <c r="M3" s="349"/>
      <c r="N3" s="349"/>
      <c r="O3" s="349"/>
      <c r="P3" s="348" t="s">
        <v>286</v>
      </c>
      <c r="Q3" s="348"/>
    </row>
    <row r="4" spans="1:17" ht="13.5" customHeight="1" x14ac:dyDescent="0.25">
      <c r="A4" s="348"/>
      <c r="B4" s="348"/>
      <c r="C4" s="348"/>
      <c r="D4" s="348"/>
      <c r="E4" s="348"/>
      <c r="F4" s="348"/>
      <c r="G4" s="348"/>
      <c r="H4" s="348"/>
      <c r="I4" s="348"/>
      <c r="J4" s="348"/>
      <c r="K4" s="348"/>
      <c r="L4" s="348"/>
      <c r="M4" s="348"/>
      <c r="N4" s="348"/>
      <c r="O4" s="348"/>
      <c r="P4" s="348"/>
      <c r="Q4" s="348"/>
    </row>
    <row r="5" spans="1:17" ht="18" x14ac:dyDescent="0.25">
      <c r="A5" s="130"/>
      <c r="B5" s="130"/>
      <c r="C5" s="130"/>
      <c r="D5" s="130"/>
      <c r="E5" s="130"/>
      <c r="F5" s="130"/>
      <c r="G5" s="130"/>
      <c r="H5" s="130"/>
      <c r="I5" s="130"/>
      <c r="J5" s="130"/>
      <c r="K5" s="350" t="s">
        <v>215</v>
      </c>
      <c r="L5" s="350"/>
      <c r="M5" s="350"/>
      <c r="N5" s="350"/>
      <c r="O5" s="350"/>
      <c r="P5" s="130"/>
      <c r="Q5" s="130"/>
    </row>
    <row r="6" spans="1:17" ht="73.5" customHeight="1" x14ac:dyDescent="0.25">
      <c r="A6" s="127" t="s">
        <v>214</v>
      </c>
      <c r="B6" s="127" t="s">
        <v>213</v>
      </c>
      <c r="C6" s="127" t="s">
        <v>7</v>
      </c>
      <c r="D6" s="127" t="s">
        <v>212</v>
      </c>
      <c r="E6" s="127" t="s">
        <v>211</v>
      </c>
      <c r="F6" s="127" t="s">
        <v>275</v>
      </c>
      <c r="G6" s="129" t="s">
        <v>210</v>
      </c>
      <c r="H6" s="127" t="s">
        <v>209</v>
      </c>
      <c r="I6" s="127" t="s">
        <v>208</v>
      </c>
      <c r="J6" s="127" t="s">
        <v>207</v>
      </c>
      <c r="K6" s="128">
        <v>2019</v>
      </c>
      <c r="L6" s="128">
        <v>2020</v>
      </c>
      <c r="M6" s="128">
        <v>2021</v>
      </c>
      <c r="N6" s="128">
        <v>2022</v>
      </c>
      <c r="O6" s="127" t="s">
        <v>11</v>
      </c>
      <c r="P6" s="127" t="s">
        <v>206</v>
      </c>
      <c r="Q6" s="127" t="s">
        <v>205</v>
      </c>
    </row>
    <row r="7" spans="1:17" s="126" customFormat="1" ht="73.5" customHeight="1" x14ac:dyDescent="0.25">
      <c r="A7" s="351" t="s">
        <v>166</v>
      </c>
      <c r="B7" s="351" t="s">
        <v>179</v>
      </c>
      <c r="C7" s="351" t="s">
        <v>132</v>
      </c>
      <c r="D7" s="351" t="s">
        <v>204</v>
      </c>
      <c r="E7" s="154" t="s">
        <v>133</v>
      </c>
      <c r="F7" s="273" t="s">
        <v>272</v>
      </c>
      <c r="G7" s="273" t="s">
        <v>193</v>
      </c>
      <c r="H7" s="273" t="s">
        <v>195</v>
      </c>
      <c r="I7" s="273" t="s">
        <v>83</v>
      </c>
      <c r="J7" s="155">
        <v>6.7999999999999996E-3</v>
      </c>
      <c r="K7" s="155">
        <v>8.9999999999999993E-3</v>
      </c>
      <c r="L7" s="155">
        <v>1.0999999999999999E-2</v>
      </c>
      <c r="M7" s="155">
        <v>1.2999999999999999E-2</v>
      </c>
      <c r="N7" s="155">
        <v>1.4999999999999999E-2</v>
      </c>
      <c r="O7" s="155">
        <f>+N7</f>
        <v>1.4999999999999999E-2</v>
      </c>
      <c r="P7" s="273" t="s">
        <v>380</v>
      </c>
      <c r="Q7" s="273" t="s">
        <v>201</v>
      </c>
    </row>
    <row r="8" spans="1:17" s="126" customFormat="1" ht="75.75" customHeight="1" x14ac:dyDescent="0.25">
      <c r="A8" s="351"/>
      <c r="B8" s="351"/>
      <c r="C8" s="351"/>
      <c r="D8" s="351"/>
      <c r="E8" s="154" t="s">
        <v>287</v>
      </c>
      <c r="F8" s="196" t="s">
        <v>288</v>
      </c>
      <c r="G8" s="273" t="s">
        <v>190</v>
      </c>
      <c r="H8" s="273" t="s">
        <v>189</v>
      </c>
      <c r="I8" s="273" t="s">
        <v>87</v>
      </c>
      <c r="J8" s="156">
        <v>0</v>
      </c>
      <c r="K8" s="157" t="s">
        <v>134</v>
      </c>
      <c r="L8" s="157" t="s">
        <v>134</v>
      </c>
      <c r="M8" s="156">
        <v>5</v>
      </c>
      <c r="N8" s="199">
        <v>1</v>
      </c>
      <c r="O8" s="197">
        <v>6</v>
      </c>
      <c r="P8" s="273" t="s">
        <v>381</v>
      </c>
      <c r="Q8" s="273" t="s">
        <v>194</v>
      </c>
    </row>
    <row r="9" spans="1:17" s="126" customFormat="1" ht="48" customHeight="1" x14ac:dyDescent="0.25">
      <c r="A9" s="351"/>
      <c r="B9" s="351"/>
      <c r="C9" s="351"/>
      <c r="D9" s="351"/>
      <c r="E9" s="154" t="s">
        <v>135</v>
      </c>
      <c r="F9" s="196" t="s">
        <v>289</v>
      </c>
      <c r="G9" s="273" t="s">
        <v>193</v>
      </c>
      <c r="H9" s="273" t="s">
        <v>189</v>
      </c>
      <c r="I9" s="273" t="s">
        <v>87</v>
      </c>
      <c r="J9" s="156">
        <v>3492</v>
      </c>
      <c r="K9" s="156">
        <v>920</v>
      </c>
      <c r="L9" s="156">
        <v>920</v>
      </c>
      <c r="M9" s="156">
        <v>920</v>
      </c>
      <c r="N9" s="156">
        <v>920</v>
      </c>
      <c r="O9" s="156">
        <f t="shared" ref="O9:O12" si="0">+K9+L9+M9+N9</f>
        <v>3680</v>
      </c>
      <c r="P9" s="273" t="s">
        <v>382</v>
      </c>
      <c r="Q9" s="273" t="s">
        <v>203</v>
      </c>
    </row>
    <row r="10" spans="1:17" s="126" customFormat="1" ht="34.5" customHeight="1" x14ac:dyDescent="0.25">
      <c r="A10" s="351"/>
      <c r="B10" s="351"/>
      <c r="C10" s="351"/>
      <c r="D10" s="351"/>
      <c r="E10" s="154" t="s">
        <v>136</v>
      </c>
      <c r="F10" s="196" t="s">
        <v>290</v>
      </c>
      <c r="G10" s="273" t="s">
        <v>193</v>
      </c>
      <c r="H10" s="273" t="s">
        <v>189</v>
      </c>
      <c r="I10" s="273" t="s">
        <v>87</v>
      </c>
      <c r="J10" s="156">
        <v>327</v>
      </c>
      <c r="K10" s="156">
        <v>200</v>
      </c>
      <c r="L10" s="156">
        <v>200</v>
      </c>
      <c r="M10" s="156">
        <v>200</v>
      </c>
      <c r="N10" s="156">
        <v>200</v>
      </c>
      <c r="O10" s="156">
        <f t="shared" si="0"/>
        <v>800</v>
      </c>
      <c r="P10" s="273" t="s">
        <v>382</v>
      </c>
      <c r="Q10" s="273" t="s">
        <v>203</v>
      </c>
    </row>
    <row r="11" spans="1:17" s="126" customFormat="1" ht="33" customHeight="1" x14ac:dyDescent="0.25">
      <c r="A11" s="351"/>
      <c r="B11" s="351"/>
      <c r="C11" s="351"/>
      <c r="D11" s="351"/>
      <c r="E11" s="154" t="s">
        <v>137</v>
      </c>
      <c r="F11" s="196" t="s">
        <v>291</v>
      </c>
      <c r="G11" s="273" t="s">
        <v>193</v>
      </c>
      <c r="H11" s="273" t="s">
        <v>189</v>
      </c>
      <c r="I11" s="273" t="s">
        <v>87</v>
      </c>
      <c r="J11" s="156">
        <v>1160</v>
      </c>
      <c r="K11" s="156">
        <v>680</v>
      </c>
      <c r="L11" s="156">
        <v>600</v>
      </c>
      <c r="M11" s="156">
        <v>1700</v>
      </c>
      <c r="N11" s="156">
        <v>3175</v>
      </c>
      <c r="O11" s="156">
        <f>+K11+L11+M11+N11</f>
        <v>6155</v>
      </c>
      <c r="P11" s="273" t="s">
        <v>382</v>
      </c>
      <c r="Q11" s="273" t="s">
        <v>202</v>
      </c>
    </row>
    <row r="12" spans="1:17" s="126" customFormat="1" ht="53.25" customHeight="1" x14ac:dyDescent="0.25">
      <c r="A12" s="351"/>
      <c r="B12" s="351"/>
      <c r="C12" s="351"/>
      <c r="D12" s="351"/>
      <c r="E12" s="154" t="s">
        <v>138</v>
      </c>
      <c r="F12" s="196" t="s">
        <v>292</v>
      </c>
      <c r="G12" s="273" t="s">
        <v>190</v>
      </c>
      <c r="H12" s="273" t="s">
        <v>189</v>
      </c>
      <c r="I12" s="273" t="s">
        <v>87</v>
      </c>
      <c r="J12" s="156">
        <v>0</v>
      </c>
      <c r="K12" s="156">
        <v>3500</v>
      </c>
      <c r="L12" s="156">
        <v>5000</v>
      </c>
      <c r="M12" s="156">
        <v>17000</v>
      </c>
      <c r="N12" s="156">
        <f>8500</f>
        <v>8500</v>
      </c>
      <c r="O12" s="156">
        <f t="shared" si="0"/>
        <v>34000</v>
      </c>
      <c r="P12" s="273" t="s">
        <v>382</v>
      </c>
      <c r="Q12" s="273" t="s">
        <v>202</v>
      </c>
    </row>
    <row r="13" spans="1:17" s="126" customFormat="1" ht="38.25" customHeight="1" x14ac:dyDescent="0.25">
      <c r="A13" s="351"/>
      <c r="B13" s="351"/>
      <c r="C13" s="351"/>
      <c r="D13" s="351"/>
      <c r="E13" s="154" t="s">
        <v>139</v>
      </c>
      <c r="F13" s="273" t="s">
        <v>272</v>
      </c>
      <c r="G13" s="273" t="s">
        <v>190</v>
      </c>
      <c r="H13" s="273" t="s">
        <v>195</v>
      </c>
      <c r="I13" s="273" t="s">
        <v>83</v>
      </c>
      <c r="J13" s="158">
        <v>0.31</v>
      </c>
      <c r="K13" s="158">
        <v>0.77</v>
      </c>
      <c r="L13" s="158">
        <v>0.8</v>
      </c>
      <c r="M13" s="158">
        <v>0.8</v>
      </c>
      <c r="N13" s="158">
        <v>0.8</v>
      </c>
      <c r="O13" s="158">
        <f>+N13</f>
        <v>0.8</v>
      </c>
      <c r="P13" s="273" t="s">
        <v>66</v>
      </c>
      <c r="Q13" s="273" t="s">
        <v>201</v>
      </c>
    </row>
    <row r="14" spans="1:17" s="126" customFormat="1" ht="47.25" customHeight="1" x14ac:dyDescent="0.25">
      <c r="A14" s="351"/>
      <c r="B14" s="351" t="s">
        <v>260</v>
      </c>
      <c r="C14" s="351" t="s">
        <v>140</v>
      </c>
      <c r="D14" s="351" t="s">
        <v>200</v>
      </c>
      <c r="E14" s="154" t="s">
        <v>65</v>
      </c>
      <c r="F14" s="196" t="s">
        <v>293</v>
      </c>
      <c r="G14" s="273" t="s">
        <v>190</v>
      </c>
      <c r="H14" s="273" t="s">
        <v>189</v>
      </c>
      <c r="I14" s="273" t="s">
        <v>87</v>
      </c>
      <c r="J14" s="156">
        <v>84</v>
      </c>
      <c r="K14" s="156">
        <v>13</v>
      </c>
      <c r="L14" s="156">
        <v>30</v>
      </c>
      <c r="M14" s="156">
        <v>20</v>
      </c>
      <c r="N14" s="156">
        <v>37</v>
      </c>
      <c r="O14" s="156">
        <f>+K14+L14+M14+N14</f>
        <v>100</v>
      </c>
      <c r="P14" s="273" t="s">
        <v>383</v>
      </c>
      <c r="Q14" s="273" t="s">
        <v>261</v>
      </c>
    </row>
    <row r="15" spans="1:17" s="126" customFormat="1" ht="47.25" customHeight="1" x14ac:dyDescent="0.25">
      <c r="A15" s="351"/>
      <c r="B15" s="351"/>
      <c r="C15" s="351"/>
      <c r="D15" s="351"/>
      <c r="E15" s="154" t="s">
        <v>141</v>
      </c>
      <c r="F15" s="196" t="s">
        <v>294</v>
      </c>
      <c r="G15" s="273" t="s">
        <v>190</v>
      </c>
      <c r="H15" s="273" t="s">
        <v>189</v>
      </c>
      <c r="I15" s="273" t="s">
        <v>87</v>
      </c>
      <c r="J15" s="156">
        <v>5</v>
      </c>
      <c r="K15" s="157" t="s">
        <v>134</v>
      </c>
      <c r="L15" s="157" t="s">
        <v>134</v>
      </c>
      <c r="M15" s="156">
        <v>5</v>
      </c>
      <c r="N15" s="199">
        <v>15</v>
      </c>
      <c r="O15" s="197">
        <v>20</v>
      </c>
      <c r="P15" s="273" t="s">
        <v>383</v>
      </c>
      <c r="Q15" s="273" t="s">
        <v>261</v>
      </c>
    </row>
    <row r="16" spans="1:17" s="126" customFormat="1" ht="47.25" customHeight="1" x14ac:dyDescent="0.25">
      <c r="A16" s="351"/>
      <c r="B16" s="351"/>
      <c r="C16" s="351"/>
      <c r="D16" s="351"/>
      <c r="E16" s="154" t="s">
        <v>319</v>
      </c>
      <c r="F16" s="196" t="s">
        <v>295</v>
      </c>
      <c r="G16" s="273" t="s">
        <v>190</v>
      </c>
      <c r="H16" s="273" t="s">
        <v>189</v>
      </c>
      <c r="I16" s="273" t="s">
        <v>87</v>
      </c>
      <c r="J16" s="156">
        <v>5</v>
      </c>
      <c r="K16" s="157" t="s">
        <v>134</v>
      </c>
      <c r="L16" s="157" t="s">
        <v>134</v>
      </c>
      <c r="M16" s="156">
        <v>10</v>
      </c>
      <c r="N16" s="156">
        <v>10</v>
      </c>
      <c r="O16" s="156">
        <v>20</v>
      </c>
      <c r="P16" s="273" t="s">
        <v>383</v>
      </c>
      <c r="Q16" s="273" t="s">
        <v>261</v>
      </c>
    </row>
    <row r="17" spans="1:17" s="126" customFormat="1" ht="61.5" customHeight="1" x14ac:dyDescent="0.25">
      <c r="A17" s="351" t="s">
        <v>78</v>
      </c>
      <c r="B17" s="351" t="s">
        <v>296</v>
      </c>
      <c r="C17" s="351" t="s">
        <v>262</v>
      </c>
      <c r="D17" s="351" t="s">
        <v>174</v>
      </c>
      <c r="E17" s="154" t="s">
        <v>64</v>
      </c>
      <c r="F17" s="273" t="s">
        <v>274</v>
      </c>
      <c r="G17" s="273" t="s">
        <v>193</v>
      </c>
      <c r="H17" s="273" t="s">
        <v>195</v>
      </c>
      <c r="I17" s="273" t="s">
        <v>83</v>
      </c>
      <c r="J17" s="159">
        <v>0.88</v>
      </c>
      <c r="K17" s="159">
        <v>0.89</v>
      </c>
      <c r="L17" s="159">
        <v>0.89</v>
      </c>
      <c r="M17" s="159">
        <v>0.9</v>
      </c>
      <c r="N17" s="159">
        <v>0.9</v>
      </c>
      <c r="O17" s="159">
        <f>+N17</f>
        <v>0.9</v>
      </c>
      <c r="P17" s="273" t="s">
        <v>384</v>
      </c>
      <c r="Q17" s="273" t="s">
        <v>194</v>
      </c>
    </row>
    <row r="18" spans="1:17" s="126" customFormat="1" ht="48" customHeight="1" x14ac:dyDescent="0.25">
      <c r="A18" s="351"/>
      <c r="B18" s="351"/>
      <c r="C18" s="351"/>
      <c r="D18" s="351"/>
      <c r="E18" s="154" t="s">
        <v>142</v>
      </c>
      <c r="F18" s="273" t="s">
        <v>297</v>
      </c>
      <c r="G18" s="273" t="s">
        <v>193</v>
      </c>
      <c r="H18" s="273" t="s">
        <v>195</v>
      </c>
      <c r="I18" s="273" t="s">
        <v>87</v>
      </c>
      <c r="J18" s="156">
        <v>28998</v>
      </c>
      <c r="K18" s="156">
        <v>12000</v>
      </c>
      <c r="L18" s="156">
        <v>13000</v>
      </c>
      <c r="M18" s="156">
        <v>14500</v>
      </c>
      <c r="N18" s="156">
        <v>15500</v>
      </c>
      <c r="O18" s="156">
        <f>+K18+L18+M18+N18</f>
        <v>55000</v>
      </c>
      <c r="P18" s="273" t="s">
        <v>384</v>
      </c>
      <c r="Q18" s="273" t="s">
        <v>194</v>
      </c>
    </row>
    <row r="19" spans="1:17" s="126" customFormat="1" ht="48" customHeight="1" x14ac:dyDescent="0.25">
      <c r="A19" s="351"/>
      <c r="B19" s="351"/>
      <c r="C19" s="351"/>
      <c r="D19" s="351"/>
      <c r="E19" s="154" t="s">
        <v>63</v>
      </c>
      <c r="F19" s="273" t="s">
        <v>298</v>
      </c>
      <c r="G19" s="273" t="s">
        <v>190</v>
      </c>
      <c r="H19" s="273" t="s">
        <v>199</v>
      </c>
      <c r="I19" s="273" t="s">
        <v>87</v>
      </c>
      <c r="J19" s="156">
        <v>1200</v>
      </c>
      <c r="K19" s="156">
        <v>216</v>
      </c>
      <c r="L19" s="156">
        <v>317</v>
      </c>
      <c r="M19" s="156">
        <v>179</v>
      </c>
      <c r="N19" s="156">
        <v>179</v>
      </c>
      <c r="O19" s="156">
        <v>891</v>
      </c>
      <c r="P19" s="273" t="s">
        <v>384</v>
      </c>
      <c r="Q19" s="273" t="s">
        <v>194</v>
      </c>
    </row>
    <row r="20" spans="1:17" s="126" customFormat="1" ht="48" customHeight="1" x14ac:dyDescent="0.25">
      <c r="A20" s="351"/>
      <c r="B20" s="351"/>
      <c r="C20" s="351"/>
      <c r="D20" s="351"/>
      <c r="E20" s="154" t="s">
        <v>144</v>
      </c>
      <c r="F20" s="196" t="s">
        <v>299</v>
      </c>
      <c r="G20" s="273" t="s">
        <v>190</v>
      </c>
      <c r="H20" s="273" t="s">
        <v>189</v>
      </c>
      <c r="I20" s="273" t="s">
        <v>87</v>
      </c>
      <c r="J20" s="156">
        <v>0</v>
      </c>
      <c r="K20" s="157" t="s">
        <v>134</v>
      </c>
      <c r="L20" s="156">
        <v>3</v>
      </c>
      <c r="M20" s="156">
        <v>3</v>
      </c>
      <c r="N20" s="156">
        <v>3</v>
      </c>
      <c r="O20" s="156">
        <f>+L20+M20+N20</f>
        <v>9</v>
      </c>
      <c r="P20" s="273" t="s">
        <v>383</v>
      </c>
      <c r="Q20" s="273" t="s">
        <v>194</v>
      </c>
    </row>
    <row r="21" spans="1:17" s="222" customFormat="1" ht="48" customHeight="1" x14ac:dyDescent="0.25">
      <c r="A21" s="351"/>
      <c r="B21" s="351"/>
      <c r="C21" s="351"/>
      <c r="D21" s="351"/>
      <c r="E21" s="154" t="s">
        <v>320</v>
      </c>
      <c r="F21" s="273" t="s">
        <v>299</v>
      </c>
      <c r="G21" s="273" t="s">
        <v>190</v>
      </c>
      <c r="H21" s="273" t="s">
        <v>189</v>
      </c>
      <c r="I21" s="273" t="s">
        <v>87</v>
      </c>
      <c r="J21" s="156">
        <v>0</v>
      </c>
      <c r="K21" s="157" t="s">
        <v>134</v>
      </c>
      <c r="L21" s="221" t="s">
        <v>134</v>
      </c>
      <c r="M21" s="221" t="s">
        <v>134</v>
      </c>
      <c r="N21" s="156">
        <v>9</v>
      </c>
      <c r="O21" s="156">
        <f>+N21</f>
        <v>9</v>
      </c>
      <c r="P21" s="273" t="s">
        <v>383</v>
      </c>
      <c r="Q21" s="273" t="s">
        <v>194</v>
      </c>
    </row>
    <row r="22" spans="1:17" s="126" customFormat="1" ht="51.75" customHeight="1" x14ac:dyDescent="0.25">
      <c r="A22" s="351" t="s">
        <v>168</v>
      </c>
      <c r="B22" s="351" t="s">
        <v>182</v>
      </c>
      <c r="C22" s="351" t="s">
        <v>145</v>
      </c>
      <c r="D22" s="351" t="s">
        <v>198</v>
      </c>
      <c r="E22" s="154" t="s">
        <v>146</v>
      </c>
      <c r="F22" s="196" t="s">
        <v>300</v>
      </c>
      <c r="G22" s="273" t="s">
        <v>193</v>
      </c>
      <c r="H22" s="273" t="s">
        <v>189</v>
      </c>
      <c r="I22" s="273" t="s">
        <v>87</v>
      </c>
      <c r="J22" s="156">
        <v>84</v>
      </c>
      <c r="K22" s="156">
        <v>10</v>
      </c>
      <c r="L22" s="156">
        <v>20</v>
      </c>
      <c r="M22" s="156">
        <v>30</v>
      </c>
      <c r="N22" s="156">
        <v>66</v>
      </c>
      <c r="O22" s="156">
        <f>+K22+L22+M22+N22</f>
        <v>126</v>
      </c>
      <c r="P22" s="273" t="s">
        <v>385</v>
      </c>
      <c r="Q22" s="273" t="s">
        <v>197</v>
      </c>
    </row>
    <row r="23" spans="1:17" s="126" customFormat="1" ht="51.75" customHeight="1" x14ac:dyDescent="0.25">
      <c r="A23" s="351"/>
      <c r="B23" s="351"/>
      <c r="C23" s="351"/>
      <c r="D23" s="351"/>
      <c r="E23" s="154" t="s">
        <v>147</v>
      </c>
      <c r="F23" s="196" t="s">
        <v>301</v>
      </c>
      <c r="G23" s="273" t="s">
        <v>193</v>
      </c>
      <c r="H23" s="273" t="s">
        <v>189</v>
      </c>
      <c r="I23" s="273" t="s">
        <v>87</v>
      </c>
      <c r="J23" s="156">
        <v>20</v>
      </c>
      <c r="K23" s="156">
        <v>4</v>
      </c>
      <c r="L23" s="156">
        <v>7</v>
      </c>
      <c r="M23" s="156">
        <v>7</v>
      </c>
      <c r="N23" s="156">
        <v>7</v>
      </c>
      <c r="O23" s="156">
        <f>+K23+L23+M23+N23</f>
        <v>25</v>
      </c>
      <c r="P23" s="273" t="s">
        <v>385</v>
      </c>
      <c r="Q23" s="273" t="s">
        <v>197</v>
      </c>
    </row>
    <row r="24" spans="1:17" s="126" customFormat="1" ht="51.75" customHeight="1" x14ac:dyDescent="0.25">
      <c r="A24" s="351"/>
      <c r="B24" s="351"/>
      <c r="C24" s="351"/>
      <c r="D24" s="351"/>
      <c r="E24" s="154" t="s">
        <v>148</v>
      </c>
      <c r="F24" s="196" t="s">
        <v>302</v>
      </c>
      <c r="G24" s="273" t="s">
        <v>193</v>
      </c>
      <c r="H24" s="273" t="s">
        <v>189</v>
      </c>
      <c r="I24" s="273" t="s">
        <v>87</v>
      </c>
      <c r="J24" s="156">
        <v>1</v>
      </c>
      <c r="K24" s="156">
        <v>1</v>
      </c>
      <c r="L24" s="156">
        <v>2</v>
      </c>
      <c r="M24" s="156">
        <v>1</v>
      </c>
      <c r="N24" s="156">
        <v>1</v>
      </c>
      <c r="O24" s="156">
        <f>+K24+L24+M24+N24</f>
        <v>5</v>
      </c>
      <c r="P24" s="273" t="s">
        <v>385</v>
      </c>
      <c r="Q24" s="273" t="s">
        <v>197</v>
      </c>
    </row>
    <row r="25" spans="1:17" s="126" customFormat="1" ht="61.5" customHeight="1" x14ac:dyDescent="0.25">
      <c r="A25" s="351" t="s">
        <v>93</v>
      </c>
      <c r="B25" s="351" t="s">
        <v>183</v>
      </c>
      <c r="C25" s="351" t="s">
        <v>149</v>
      </c>
      <c r="D25" s="351" t="s">
        <v>196</v>
      </c>
      <c r="E25" s="154" t="s">
        <v>321</v>
      </c>
      <c r="F25" s="196" t="s">
        <v>303</v>
      </c>
      <c r="G25" s="273" t="s">
        <v>193</v>
      </c>
      <c r="H25" s="273" t="s">
        <v>189</v>
      </c>
      <c r="I25" s="273" t="s">
        <v>87</v>
      </c>
      <c r="J25" s="160">
        <v>2.1</v>
      </c>
      <c r="K25" s="160">
        <v>1</v>
      </c>
      <c r="L25" s="160">
        <v>1.5</v>
      </c>
      <c r="M25" s="160">
        <v>1.9</v>
      </c>
      <c r="N25" s="223">
        <v>2.1</v>
      </c>
      <c r="O25" s="198">
        <v>6.5</v>
      </c>
      <c r="P25" s="273" t="s">
        <v>385</v>
      </c>
      <c r="Q25" s="273" t="s">
        <v>263</v>
      </c>
    </row>
    <row r="26" spans="1:17" s="126" customFormat="1" ht="46.5" customHeight="1" x14ac:dyDescent="0.25">
      <c r="A26" s="351"/>
      <c r="B26" s="351"/>
      <c r="C26" s="351"/>
      <c r="D26" s="351"/>
      <c r="E26" s="154" t="s">
        <v>151</v>
      </c>
      <c r="F26" s="273" t="s">
        <v>272</v>
      </c>
      <c r="G26" s="273" t="s">
        <v>193</v>
      </c>
      <c r="H26" s="273" t="s">
        <v>195</v>
      </c>
      <c r="I26" s="273" t="s">
        <v>83</v>
      </c>
      <c r="J26" s="161">
        <v>1.2E-2</v>
      </c>
      <c r="K26" s="161">
        <v>1.4999999999999999E-2</v>
      </c>
      <c r="L26" s="161">
        <v>1.6E-2</v>
      </c>
      <c r="M26" s="161">
        <v>1.7999999999999999E-2</v>
      </c>
      <c r="N26" s="161">
        <v>0.02</v>
      </c>
      <c r="O26" s="161">
        <v>0.02</v>
      </c>
      <c r="P26" s="273" t="s">
        <v>381</v>
      </c>
      <c r="Q26" s="273" t="s">
        <v>194</v>
      </c>
    </row>
    <row r="27" spans="1:17" s="126" customFormat="1" ht="48.75" customHeight="1" x14ac:dyDescent="0.25">
      <c r="A27" s="351"/>
      <c r="B27" s="351"/>
      <c r="C27" s="351"/>
      <c r="D27" s="351"/>
      <c r="E27" s="154" t="s">
        <v>152</v>
      </c>
      <c r="F27" s="273" t="s">
        <v>272</v>
      </c>
      <c r="G27" s="273" t="s">
        <v>193</v>
      </c>
      <c r="H27" s="273" t="s">
        <v>195</v>
      </c>
      <c r="I27" s="273" t="s">
        <v>83</v>
      </c>
      <c r="J27" s="162">
        <v>1.6999999999999999E-3</v>
      </c>
      <c r="K27" s="162">
        <v>2.5000000000000001E-3</v>
      </c>
      <c r="L27" s="162">
        <v>2.8E-3</v>
      </c>
      <c r="M27" s="162">
        <v>3.2000000000000002E-3</v>
      </c>
      <c r="N27" s="162">
        <v>3.5000000000000001E-3</v>
      </c>
      <c r="O27" s="162">
        <f>+N27</f>
        <v>3.5000000000000001E-3</v>
      </c>
      <c r="P27" s="273" t="s">
        <v>381</v>
      </c>
      <c r="Q27" s="273" t="s">
        <v>194</v>
      </c>
    </row>
    <row r="28" spans="1:17" s="126" customFormat="1" ht="46.5" customHeight="1" x14ac:dyDescent="0.25">
      <c r="A28" s="351"/>
      <c r="B28" s="351"/>
      <c r="C28" s="351"/>
      <c r="D28" s="351"/>
      <c r="E28" s="154" t="s">
        <v>153</v>
      </c>
      <c r="F28" s="196" t="s">
        <v>304</v>
      </c>
      <c r="G28" s="273" t="s">
        <v>193</v>
      </c>
      <c r="H28" s="273" t="s">
        <v>189</v>
      </c>
      <c r="I28" s="273" t="s">
        <v>87</v>
      </c>
      <c r="J28" s="156">
        <v>25</v>
      </c>
      <c r="K28" s="156">
        <v>11</v>
      </c>
      <c r="L28" s="156">
        <v>14</v>
      </c>
      <c r="M28" s="156">
        <f>16+5</f>
        <v>21</v>
      </c>
      <c r="N28" s="156">
        <v>18</v>
      </c>
      <c r="O28" s="156">
        <f t="shared" ref="O28:O30" si="1">+K28+L28+M28+N28</f>
        <v>64</v>
      </c>
      <c r="P28" s="273" t="s">
        <v>385</v>
      </c>
      <c r="Q28" s="273" t="s">
        <v>263</v>
      </c>
    </row>
    <row r="29" spans="1:17" s="126" customFormat="1" ht="46.5" customHeight="1" x14ac:dyDescent="0.25">
      <c r="A29" s="351"/>
      <c r="B29" s="351"/>
      <c r="C29" s="351"/>
      <c r="D29" s="351"/>
      <c r="E29" s="154" t="s">
        <v>154</v>
      </c>
      <c r="F29" s="196" t="s">
        <v>305</v>
      </c>
      <c r="G29" s="273" t="s">
        <v>193</v>
      </c>
      <c r="H29" s="273" t="s">
        <v>189</v>
      </c>
      <c r="I29" s="273" t="s">
        <v>87</v>
      </c>
      <c r="J29" s="156">
        <v>4000</v>
      </c>
      <c r="K29" s="156">
        <v>600</v>
      </c>
      <c r="L29" s="156">
        <v>1500</v>
      </c>
      <c r="M29" s="156">
        <v>1500</v>
      </c>
      <c r="N29" s="156">
        <v>1378</v>
      </c>
      <c r="O29" s="156">
        <f t="shared" si="1"/>
        <v>4978</v>
      </c>
      <c r="P29" s="273" t="s">
        <v>385</v>
      </c>
      <c r="Q29" s="273" t="s">
        <v>263</v>
      </c>
    </row>
    <row r="30" spans="1:17" s="126" customFormat="1" ht="48" customHeight="1" x14ac:dyDescent="0.25">
      <c r="A30" s="351"/>
      <c r="B30" s="351"/>
      <c r="C30" s="351"/>
      <c r="D30" s="351"/>
      <c r="E30" s="154" t="s">
        <v>155</v>
      </c>
      <c r="F30" s="196" t="s">
        <v>306</v>
      </c>
      <c r="G30" s="273" t="s">
        <v>193</v>
      </c>
      <c r="H30" s="273" t="s">
        <v>189</v>
      </c>
      <c r="I30" s="273" t="s">
        <v>87</v>
      </c>
      <c r="J30" s="156">
        <v>1720</v>
      </c>
      <c r="K30" s="156">
        <v>500</v>
      </c>
      <c r="L30" s="156">
        <v>520</v>
      </c>
      <c r="M30" s="156">
        <v>530</v>
      </c>
      <c r="N30" s="156">
        <v>550</v>
      </c>
      <c r="O30" s="156">
        <f t="shared" si="1"/>
        <v>2100</v>
      </c>
      <c r="P30" s="273" t="s">
        <v>385</v>
      </c>
      <c r="Q30" s="273" t="s">
        <v>263</v>
      </c>
    </row>
    <row r="31" spans="1:17" s="126" customFormat="1" ht="54.75" customHeight="1" x14ac:dyDescent="0.25">
      <c r="A31" s="351" t="s">
        <v>192</v>
      </c>
      <c r="B31" s="352" t="s">
        <v>184</v>
      </c>
      <c r="C31" s="351" t="s">
        <v>157</v>
      </c>
      <c r="D31" s="351" t="s">
        <v>177</v>
      </c>
      <c r="E31" s="154" t="s">
        <v>158</v>
      </c>
      <c r="F31" s="196" t="s">
        <v>307</v>
      </c>
      <c r="G31" s="273" t="s">
        <v>190</v>
      </c>
      <c r="H31" s="273" t="s">
        <v>189</v>
      </c>
      <c r="I31" s="273" t="s">
        <v>87</v>
      </c>
      <c r="J31" s="162" t="s">
        <v>47</v>
      </c>
      <c r="K31" s="158">
        <v>0</v>
      </c>
      <c r="L31" s="158">
        <v>0.5</v>
      </c>
      <c r="M31" s="158">
        <v>1</v>
      </c>
      <c r="N31" s="199" t="s">
        <v>134</v>
      </c>
      <c r="O31" s="158">
        <v>1</v>
      </c>
      <c r="P31" s="273" t="s">
        <v>156</v>
      </c>
      <c r="Q31" s="273" t="s">
        <v>191</v>
      </c>
    </row>
    <row r="32" spans="1:17" s="126" customFormat="1" ht="54.75" customHeight="1" x14ac:dyDescent="0.25">
      <c r="A32" s="351"/>
      <c r="B32" s="352"/>
      <c r="C32" s="351"/>
      <c r="D32" s="351"/>
      <c r="E32" s="154" t="s">
        <v>308</v>
      </c>
      <c r="F32" s="273" t="s">
        <v>322</v>
      </c>
      <c r="G32" s="273" t="s">
        <v>189</v>
      </c>
      <c r="H32" s="273" t="s">
        <v>87</v>
      </c>
      <c r="I32" s="273" t="s">
        <v>47</v>
      </c>
      <c r="J32" s="224" t="s">
        <v>134</v>
      </c>
      <c r="K32" s="225" t="s">
        <v>134</v>
      </c>
      <c r="L32" s="225" t="s">
        <v>134</v>
      </c>
      <c r="M32" s="225" t="s">
        <v>134</v>
      </c>
      <c r="N32" s="156">
        <v>1</v>
      </c>
      <c r="O32" s="156">
        <v>1</v>
      </c>
      <c r="P32" s="273" t="s">
        <v>156</v>
      </c>
      <c r="Q32" s="273" t="s">
        <v>191</v>
      </c>
    </row>
    <row r="33" spans="1:17" s="126" customFormat="1" ht="95.25" customHeight="1" x14ac:dyDescent="0.25">
      <c r="A33" s="351"/>
      <c r="B33" s="352"/>
      <c r="C33" s="351"/>
      <c r="D33" s="351"/>
      <c r="E33" s="154" t="s">
        <v>44</v>
      </c>
      <c r="F33" s="196" t="s">
        <v>272</v>
      </c>
      <c r="G33" s="273" t="s">
        <v>190</v>
      </c>
      <c r="H33" s="273" t="s">
        <v>189</v>
      </c>
      <c r="I33" s="273" t="s">
        <v>83</v>
      </c>
      <c r="J33" s="158">
        <v>1</v>
      </c>
      <c r="K33" s="158">
        <v>1</v>
      </c>
      <c r="L33" s="158">
        <v>1</v>
      </c>
      <c r="M33" s="158">
        <v>1</v>
      </c>
      <c r="N33" s="158">
        <v>1</v>
      </c>
      <c r="O33" s="158">
        <v>1</v>
      </c>
      <c r="P33" s="273" t="s">
        <v>386</v>
      </c>
      <c r="Q33" s="273" t="s">
        <v>264</v>
      </c>
    </row>
    <row r="34" spans="1:17" s="124" customFormat="1" ht="15" customHeight="1" x14ac:dyDescent="0.25">
      <c r="A34" s="125"/>
      <c r="B34" s="125"/>
      <c r="C34" s="125"/>
      <c r="D34" s="125"/>
      <c r="E34" s="125"/>
      <c r="F34" s="123"/>
    </row>
    <row r="35" spans="1:17" s="124" customFormat="1" ht="15" customHeight="1" x14ac:dyDescent="0.25">
      <c r="A35" s="125"/>
      <c r="B35" s="125"/>
      <c r="C35" s="125"/>
      <c r="D35" s="125"/>
      <c r="E35" s="125"/>
      <c r="F35" s="123"/>
    </row>
    <row r="36" spans="1:17" s="124" customFormat="1" ht="69.75" customHeight="1" x14ac:dyDescent="0.25">
      <c r="A36" s="125"/>
      <c r="B36" s="125"/>
      <c r="C36" s="125"/>
      <c r="D36" s="125"/>
      <c r="E36" s="125"/>
      <c r="F36" s="123"/>
    </row>
    <row r="37" spans="1:17" s="124" customFormat="1" ht="113.25" customHeight="1" x14ac:dyDescent="0.25">
      <c r="A37" s="125"/>
      <c r="B37" s="125"/>
      <c r="C37" s="125"/>
      <c r="D37" s="125"/>
      <c r="E37" s="125"/>
      <c r="F37" s="123"/>
    </row>
    <row r="38" spans="1:17" s="124" customFormat="1" ht="58.5" customHeight="1" x14ac:dyDescent="0.25">
      <c r="A38" s="125"/>
      <c r="B38" s="125"/>
      <c r="C38" s="125"/>
      <c r="D38" s="125"/>
      <c r="E38" s="125"/>
      <c r="F38" s="123"/>
    </row>
    <row r="39" spans="1:17" s="124" customFormat="1" ht="45" customHeight="1" x14ac:dyDescent="0.25">
      <c r="A39" s="125"/>
      <c r="B39" s="125"/>
      <c r="C39" s="125"/>
      <c r="D39" s="125"/>
      <c r="E39" s="125"/>
      <c r="F39" s="123"/>
    </row>
    <row r="40" spans="1:17" s="124" customFormat="1" ht="87" customHeight="1" x14ac:dyDescent="0.25">
      <c r="A40" s="125"/>
      <c r="B40" s="125"/>
      <c r="C40" s="125"/>
      <c r="D40" s="125"/>
      <c r="E40" s="125"/>
      <c r="F40" s="123"/>
    </row>
    <row r="41" spans="1:17" s="124" customFormat="1" ht="60" customHeight="1" x14ac:dyDescent="0.25">
      <c r="A41" s="125"/>
      <c r="B41" s="125"/>
      <c r="C41" s="125"/>
      <c r="D41" s="125"/>
      <c r="E41" s="125"/>
      <c r="F41" s="123"/>
    </row>
    <row r="42" spans="1:17" s="124" customFormat="1" ht="78" customHeight="1" x14ac:dyDescent="0.25">
      <c r="A42" s="125"/>
      <c r="B42" s="125"/>
      <c r="C42" s="125"/>
      <c r="D42" s="125"/>
      <c r="E42" s="125"/>
      <c r="F42" s="123"/>
    </row>
    <row r="43" spans="1:17" s="124" customFormat="1" ht="88.5" customHeight="1" x14ac:dyDescent="0.25">
      <c r="E43" s="125"/>
      <c r="F43" s="123"/>
    </row>
    <row r="44" spans="1:17" s="124" customFormat="1" ht="99.75" customHeight="1" x14ac:dyDescent="0.25">
      <c r="E44" s="125"/>
      <c r="F44" s="123"/>
    </row>
    <row r="45" spans="1:17" s="124" customFormat="1" ht="90" customHeight="1" x14ac:dyDescent="0.25">
      <c r="E45" s="125"/>
      <c r="F45" s="123"/>
    </row>
    <row r="46" spans="1:17" s="124" customFormat="1" ht="15" customHeight="1" x14ac:dyDescent="0.25">
      <c r="E46" s="125"/>
      <c r="F46" s="123"/>
    </row>
    <row r="47" spans="1:17" s="124" customFormat="1" ht="15" customHeight="1" x14ac:dyDescent="0.25">
      <c r="E47" s="125"/>
      <c r="F47" s="123"/>
    </row>
    <row r="48" spans="1:17" s="124" customFormat="1" ht="15" customHeight="1" x14ac:dyDescent="0.25">
      <c r="E48" s="125"/>
      <c r="F48" s="123"/>
    </row>
    <row r="49" spans="5:6" s="124" customFormat="1" ht="15" customHeight="1" x14ac:dyDescent="0.25">
      <c r="E49" s="125"/>
      <c r="F49" s="123"/>
    </row>
    <row r="50" spans="5:6" s="124" customFormat="1" ht="15" customHeight="1" x14ac:dyDescent="0.25">
      <c r="E50" s="125"/>
      <c r="F50" s="123"/>
    </row>
    <row r="51" spans="5:6" s="124" customFormat="1" ht="15" customHeight="1" x14ac:dyDescent="0.25">
      <c r="E51" s="125"/>
      <c r="F51" s="123"/>
    </row>
    <row r="52" spans="5:6" s="124" customFormat="1" ht="15" customHeight="1" x14ac:dyDescent="0.25">
      <c r="E52" s="125"/>
      <c r="F52" s="123"/>
    </row>
    <row r="53" spans="5:6" s="124" customFormat="1" ht="15" customHeight="1" x14ac:dyDescent="0.25">
      <c r="E53" s="125"/>
      <c r="F53" s="123"/>
    </row>
    <row r="54" spans="5:6" s="124" customFormat="1" ht="15" customHeight="1" x14ac:dyDescent="0.25">
      <c r="E54" s="125"/>
      <c r="F54" s="123"/>
    </row>
    <row r="55" spans="5:6" s="124" customFormat="1" ht="15" customHeight="1" x14ac:dyDescent="0.25">
      <c r="E55" s="125"/>
      <c r="F55" s="123"/>
    </row>
    <row r="56" spans="5:6" s="124" customFormat="1" ht="15" customHeight="1" x14ac:dyDescent="0.25">
      <c r="E56" s="125"/>
      <c r="F56" s="123"/>
    </row>
    <row r="57" spans="5:6" s="124" customFormat="1" ht="15" customHeight="1" x14ac:dyDescent="0.25">
      <c r="E57" s="125"/>
      <c r="F57" s="123"/>
    </row>
    <row r="58" spans="5:6" s="124" customFormat="1" ht="15" customHeight="1" x14ac:dyDescent="0.25">
      <c r="E58" s="125"/>
      <c r="F58" s="123"/>
    </row>
    <row r="59" spans="5:6" s="124" customFormat="1" ht="15" customHeight="1" x14ac:dyDescent="0.25">
      <c r="E59" s="125"/>
      <c r="F59" s="123"/>
    </row>
    <row r="60" spans="5:6" s="124" customFormat="1" ht="15" customHeight="1" x14ac:dyDescent="0.25">
      <c r="E60" s="125"/>
      <c r="F60" s="123"/>
    </row>
    <row r="61" spans="5:6" s="124" customFormat="1" ht="15" customHeight="1" x14ac:dyDescent="0.25">
      <c r="E61" s="125"/>
      <c r="F61" s="123"/>
    </row>
    <row r="62" spans="5:6" s="124" customFormat="1" ht="15" customHeight="1" x14ac:dyDescent="0.25">
      <c r="E62" s="125"/>
      <c r="F62" s="123"/>
    </row>
    <row r="63" spans="5:6" s="124" customFormat="1" ht="15" customHeight="1" x14ac:dyDescent="0.25">
      <c r="E63" s="125"/>
      <c r="F63" s="123"/>
    </row>
  </sheetData>
  <mergeCells count="30">
    <mergeCell ref="A25:A30"/>
    <mergeCell ref="B25:B30"/>
    <mergeCell ref="C25:C30"/>
    <mergeCell ref="D25:D30"/>
    <mergeCell ref="A31:A33"/>
    <mergeCell ref="B31:B33"/>
    <mergeCell ref="C31:C33"/>
    <mergeCell ref="D31:D33"/>
    <mergeCell ref="A17:A21"/>
    <mergeCell ref="B17:B21"/>
    <mergeCell ref="C17:C21"/>
    <mergeCell ref="D17:D21"/>
    <mergeCell ref="A22:A24"/>
    <mergeCell ref="B22:B24"/>
    <mergeCell ref="C22:C24"/>
    <mergeCell ref="D22:D24"/>
    <mergeCell ref="K5:O5"/>
    <mergeCell ref="A7:A16"/>
    <mergeCell ref="B7:B13"/>
    <mergeCell ref="C7:C13"/>
    <mergeCell ref="D7:D13"/>
    <mergeCell ref="B14:B16"/>
    <mergeCell ref="C14:C16"/>
    <mergeCell ref="D14:D16"/>
    <mergeCell ref="A4:Q4"/>
    <mergeCell ref="A1:C3"/>
    <mergeCell ref="D1:O3"/>
    <mergeCell ref="P1:Q1"/>
    <mergeCell ref="P2:Q2"/>
    <mergeCell ref="P3:Q3"/>
  </mergeCells>
  <printOptions horizontalCentered="1"/>
  <pageMargins left="0.23622047244094491" right="0.23622047244094491" top="0.31496062992125984" bottom="0.74803149606299213" header="0.31496062992125984" footer="0.31496062992125984"/>
  <pageSetup paperSize="9" scale="23" orientation="landscape"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726E2-F900-4EA9-ABEA-21094BD4E3AB}">
  <sheetPr>
    <tabColor rgb="FFC00000"/>
  </sheetPr>
  <dimension ref="A1:Y36"/>
  <sheetViews>
    <sheetView showGridLines="0" zoomScale="55" zoomScaleNormal="55" zoomScaleSheetLayoutView="30" zoomScalePageLayoutView="30" workbookViewId="0">
      <pane xSplit="2" ySplit="8" topLeftCell="C32" activePane="bottomRight" state="frozen"/>
      <selection pane="topRight" activeCell="C1" sqref="C1"/>
      <selection pane="bottomLeft" activeCell="A9" sqref="A9"/>
      <selection pane="bottomRight" activeCell="S33" sqref="S33"/>
    </sheetView>
  </sheetViews>
  <sheetFormatPr baseColWidth="10" defaultColWidth="11.42578125" defaultRowHeight="15.75" x14ac:dyDescent="0.25"/>
  <cols>
    <col min="1" max="1" width="31.42578125" style="136" customWidth="1"/>
    <col min="2" max="2" width="61.42578125" style="136" customWidth="1"/>
    <col min="3" max="3" width="17.7109375" style="136" customWidth="1"/>
    <col min="4" max="4" width="20.140625" style="136" customWidth="1"/>
    <col min="5" max="5" width="14.85546875" style="136" customWidth="1"/>
    <col min="6" max="6" width="14.42578125" style="136" bestFit="1" customWidth="1"/>
    <col min="7" max="7" width="14.42578125" style="145" bestFit="1" customWidth="1"/>
    <col min="8" max="8" width="13.140625" style="146" bestFit="1" customWidth="1"/>
    <col min="9" max="9" width="14" style="136" customWidth="1"/>
    <col min="10" max="12" width="15" style="146" customWidth="1"/>
    <col min="13" max="13" width="17" style="146" customWidth="1"/>
    <col min="14" max="14" width="13.140625" style="147" customWidth="1"/>
    <col min="15" max="15" width="15.28515625" style="147" bestFit="1" customWidth="1"/>
    <col min="16" max="16" width="16.42578125" style="136" customWidth="1"/>
    <col min="17" max="17" width="15" style="136" customWidth="1"/>
    <col min="18" max="18" width="20" style="136" customWidth="1"/>
    <col min="19" max="20" width="15" style="146" customWidth="1"/>
    <col min="21" max="21" width="15.85546875" style="146" customWidth="1"/>
    <col min="22" max="22" width="15.85546875" style="136" customWidth="1"/>
    <col min="23" max="23" width="157.42578125" style="163" customWidth="1"/>
    <col min="24" max="24" width="170.42578125" style="136" customWidth="1"/>
    <col min="25" max="16384" width="11.42578125" style="136"/>
  </cols>
  <sheetData>
    <row r="1" spans="1:25" ht="25.5" customHeight="1" x14ac:dyDescent="0.25">
      <c r="A1" s="355"/>
      <c r="B1" s="355"/>
      <c r="C1" s="356" t="s">
        <v>3</v>
      </c>
      <c r="D1" s="357"/>
      <c r="E1" s="357"/>
      <c r="F1" s="357"/>
      <c r="G1" s="357"/>
      <c r="H1" s="357"/>
      <c r="I1" s="357"/>
      <c r="J1" s="357"/>
      <c r="K1" s="357"/>
      <c r="L1" s="357"/>
      <c r="M1" s="357"/>
      <c r="N1" s="357"/>
      <c r="O1" s="357"/>
      <c r="P1" s="357"/>
      <c r="Q1" s="357"/>
      <c r="R1" s="357"/>
      <c r="S1" s="357"/>
      <c r="T1" s="357"/>
      <c r="U1" s="358"/>
      <c r="V1" s="365" t="s">
        <v>253</v>
      </c>
      <c r="W1" s="365"/>
      <c r="X1" s="365"/>
    </row>
    <row r="2" spans="1:25" ht="25.5" customHeight="1" x14ac:dyDescent="0.25">
      <c r="A2" s="355"/>
      <c r="B2" s="355"/>
      <c r="C2" s="359"/>
      <c r="D2" s="360"/>
      <c r="E2" s="360"/>
      <c r="F2" s="360"/>
      <c r="G2" s="360"/>
      <c r="H2" s="360"/>
      <c r="I2" s="360"/>
      <c r="J2" s="360"/>
      <c r="K2" s="360"/>
      <c r="L2" s="360"/>
      <c r="M2" s="360"/>
      <c r="N2" s="360"/>
      <c r="O2" s="360"/>
      <c r="P2" s="360"/>
      <c r="Q2" s="360"/>
      <c r="R2" s="360"/>
      <c r="S2" s="360"/>
      <c r="T2" s="360"/>
      <c r="U2" s="361"/>
      <c r="V2" s="365" t="s">
        <v>277</v>
      </c>
      <c r="W2" s="365"/>
      <c r="X2" s="365"/>
    </row>
    <row r="3" spans="1:25" s="137" customFormat="1" ht="25.5" customHeight="1" x14ac:dyDescent="0.25">
      <c r="A3" s="355"/>
      <c r="B3" s="355"/>
      <c r="C3" s="362"/>
      <c r="D3" s="363"/>
      <c r="E3" s="363"/>
      <c r="F3" s="363"/>
      <c r="G3" s="363"/>
      <c r="H3" s="363"/>
      <c r="I3" s="363"/>
      <c r="J3" s="363"/>
      <c r="K3" s="363"/>
      <c r="L3" s="363"/>
      <c r="M3" s="363"/>
      <c r="N3" s="363"/>
      <c r="O3" s="363"/>
      <c r="P3" s="363"/>
      <c r="Q3" s="363"/>
      <c r="R3" s="363"/>
      <c r="S3" s="363"/>
      <c r="T3" s="363"/>
      <c r="U3" s="364"/>
      <c r="V3" s="365" t="s">
        <v>276</v>
      </c>
      <c r="W3" s="365"/>
      <c r="X3" s="365"/>
    </row>
    <row r="4" spans="1:25" s="137" customFormat="1" ht="13.35" customHeight="1" x14ac:dyDescent="0.25">
      <c r="A4" s="138"/>
      <c r="B4" s="138"/>
      <c r="C4" s="138"/>
      <c r="D4" s="138"/>
      <c r="E4" s="138"/>
      <c r="F4" s="138"/>
      <c r="G4" s="138"/>
      <c r="H4" s="139"/>
      <c r="I4" s="138"/>
      <c r="J4" s="139"/>
      <c r="K4" s="139"/>
      <c r="L4" s="139"/>
      <c r="M4" s="139"/>
      <c r="N4" s="138"/>
      <c r="O4" s="138"/>
      <c r="P4" s="138"/>
      <c r="Q4" s="138"/>
      <c r="R4" s="138"/>
      <c r="S4" s="139"/>
      <c r="T4" s="139"/>
      <c r="U4" s="139"/>
      <c r="V4" s="138"/>
      <c r="W4" s="165"/>
      <c r="X4" s="138"/>
    </row>
    <row r="5" spans="1:25" s="137" customFormat="1" ht="35.25" customHeight="1" x14ac:dyDescent="0.25">
      <c r="A5" s="353" t="s">
        <v>254</v>
      </c>
      <c r="B5" s="354"/>
      <c r="C5" s="354"/>
      <c r="D5" s="354"/>
      <c r="E5" s="354"/>
      <c r="F5" s="354"/>
      <c r="G5" s="354"/>
      <c r="H5" s="354"/>
      <c r="I5" s="354"/>
      <c r="J5" s="354"/>
      <c r="K5" s="354"/>
      <c r="L5" s="354"/>
      <c r="M5" s="354"/>
      <c r="N5" s="354"/>
      <c r="O5" s="354"/>
      <c r="P5" s="354"/>
      <c r="Q5" s="354"/>
      <c r="R5" s="354"/>
      <c r="S5" s="354"/>
      <c r="T5" s="354"/>
      <c r="U5" s="354"/>
      <c r="V5" s="354"/>
      <c r="W5" s="354"/>
      <c r="X5" s="354"/>
    </row>
    <row r="6" spans="1:25" x14ac:dyDescent="0.25">
      <c r="A6" s="138"/>
      <c r="B6" s="138"/>
      <c r="C6" s="138"/>
      <c r="D6" s="138"/>
      <c r="E6" s="138"/>
      <c r="F6" s="138"/>
      <c r="G6" s="138"/>
      <c r="H6" s="139"/>
      <c r="I6" s="138"/>
      <c r="J6" s="139"/>
      <c r="K6" s="139"/>
      <c r="L6" s="139"/>
      <c r="M6" s="139"/>
      <c r="N6" s="138"/>
      <c r="O6" s="138"/>
      <c r="P6" s="138"/>
      <c r="Q6" s="138"/>
      <c r="R6" s="138"/>
      <c r="S6" s="139"/>
      <c r="T6" s="139"/>
      <c r="U6" s="139"/>
      <c r="V6" s="138"/>
      <c r="W6" s="165"/>
      <c r="X6" s="138"/>
    </row>
    <row r="7" spans="1:25" ht="35.25" customHeight="1" x14ac:dyDescent="0.25">
      <c r="A7" s="369" t="s">
        <v>7</v>
      </c>
      <c r="B7" s="369" t="s">
        <v>8</v>
      </c>
      <c r="C7" s="370" t="s">
        <v>275</v>
      </c>
      <c r="D7" s="369" t="s">
        <v>210</v>
      </c>
      <c r="E7" s="370" t="s">
        <v>208</v>
      </c>
      <c r="F7" s="369" t="s">
        <v>10</v>
      </c>
      <c r="G7" s="369" t="s">
        <v>50</v>
      </c>
      <c r="H7" s="368" t="s">
        <v>255</v>
      </c>
      <c r="I7" s="369" t="s">
        <v>52</v>
      </c>
      <c r="J7" s="368" t="s">
        <v>51</v>
      </c>
      <c r="K7" s="369" t="s">
        <v>53</v>
      </c>
      <c r="L7" s="368" t="s">
        <v>54</v>
      </c>
      <c r="M7" s="367" t="s">
        <v>326</v>
      </c>
      <c r="N7" s="367"/>
      <c r="O7" s="367"/>
      <c r="P7" s="367"/>
      <c r="Q7" s="368" t="s">
        <v>325</v>
      </c>
      <c r="R7" s="369" t="s">
        <v>55</v>
      </c>
      <c r="S7" s="368" t="s">
        <v>59</v>
      </c>
      <c r="T7" s="370" t="s">
        <v>11</v>
      </c>
      <c r="U7" s="368" t="s">
        <v>12</v>
      </c>
      <c r="V7" s="368" t="s">
        <v>13</v>
      </c>
      <c r="W7" s="371" t="s">
        <v>256</v>
      </c>
      <c r="X7" s="371" t="s">
        <v>257</v>
      </c>
    </row>
    <row r="8" spans="1:25" ht="30.75" customHeight="1" x14ac:dyDescent="0.25">
      <c r="A8" s="369"/>
      <c r="B8" s="369"/>
      <c r="C8" s="370"/>
      <c r="D8" s="369"/>
      <c r="E8" s="370"/>
      <c r="F8" s="369"/>
      <c r="G8" s="369"/>
      <c r="H8" s="368"/>
      <c r="I8" s="369"/>
      <c r="J8" s="368"/>
      <c r="K8" s="369"/>
      <c r="L8" s="368"/>
      <c r="M8" s="289" t="s">
        <v>15</v>
      </c>
      <c r="N8" s="289" t="s">
        <v>16</v>
      </c>
      <c r="O8" s="289" t="s">
        <v>17</v>
      </c>
      <c r="P8" s="289" t="s">
        <v>18</v>
      </c>
      <c r="Q8" s="368"/>
      <c r="R8" s="369"/>
      <c r="S8" s="368"/>
      <c r="T8" s="370"/>
      <c r="U8" s="368"/>
      <c r="V8" s="368"/>
      <c r="W8" s="371"/>
      <c r="X8" s="371"/>
    </row>
    <row r="9" spans="1:25" s="137" customFormat="1" ht="409.5" customHeight="1" x14ac:dyDescent="0.25">
      <c r="A9" s="366" t="s">
        <v>132</v>
      </c>
      <c r="B9" s="291" t="s">
        <v>133</v>
      </c>
      <c r="C9" s="292" t="s">
        <v>272</v>
      </c>
      <c r="D9" s="290" t="s">
        <v>193</v>
      </c>
      <c r="E9" s="292" t="s">
        <v>83</v>
      </c>
      <c r="F9" s="293">
        <v>6.7999999999999996E-3</v>
      </c>
      <c r="G9" s="293">
        <v>8.9999999999999993E-3</v>
      </c>
      <c r="H9" s="293">
        <v>7.4000000000000003E-3</v>
      </c>
      <c r="I9" s="293">
        <v>1.0999999999999999E-2</v>
      </c>
      <c r="J9" s="293">
        <v>8.3999999999999995E-3</v>
      </c>
      <c r="K9" s="293">
        <v>1.2999999999999999E-2</v>
      </c>
      <c r="L9" s="293">
        <v>8.3999999999999995E-3</v>
      </c>
      <c r="M9" s="294">
        <v>0</v>
      </c>
      <c r="N9" s="295">
        <v>1.01E-2</v>
      </c>
      <c r="O9" s="295">
        <v>1.01E-2</v>
      </c>
      <c r="P9" s="295">
        <v>1.01E-2</v>
      </c>
      <c r="Q9" s="296">
        <f>IF((P9/R9)&gt;1,100%,P9/R9)</f>
        <v>0.67333333333333334</v>
      </c>
      <c r="R9" s="293">
        <v>1.4999999999999999E-2</v>
      </c>
      <c r="S9" s="293">
        <f>P9</f>
        <v>1.01E-2</v>
      </c>
      <c r="T9" s="293">
        <f>+IF(E9="Flujo",R9,IF(E9="Acumulado",SUM(K9,G9,I9,R9),"Error"))</f>
        <v>1.4999999999999999E-2</v>
      </c>
      <c r="U9" s="293">
        <f>P9</f>
        <v>1.01E-2</v>
      </c>
      <c r="V9" s="297">
        <f>+IF(U9/T9 &gt; 1, 100%, U9/T9)</f>
        <v>0.67333333333333334</v>
      </c>
      <c r="W9" s="279" t="s">
        <v>397</v>
      </c>
      <c r="X9" s="279" t="s">
        <v>398</v>
      </c>
      <c r="Y9" s="140"/>
    </row>
    <row r="10" spans="1:25" s="137" customFormat="1" ht="213.75" customHeight="1" x14ac:dyDescent="0.25">
      <c r="A10" s="366"/>
      <c r="B10" s="291" t="s">
        <v>287</v>
      </c>
      <c r="C10" s="292" t="s">
        <v>273</v>
      </c>
      <c r="D10" s="290" t="s">
        <v>190</v>
      </c>
      <c r="E10" s="292" t="s">
        <v>87</v>
      </c>
      <c r="F10" s="298">
        <v>0</v>
      </c>
      <c r="G10" s="298" t="s">
        <v>134</v>
      </c>
      <c r="H10" s="298" t="s">
        <v>134</v>
      </c>
      <c r="I10" s="298" t="s">
        <v>134</v>
      </c>
      <c r="J10" s="298" t="s">
        <v>134</v>
      </c>
      <c r="K10" s="298">
        <v>5</v>
      </c>
      <c r="L10" s="298">
        <v>4</v>
      </c>
      <c r="M10" s="299">
        <v>1</v>
      </c>
      <c r="N10" s="299">
        <v>1</v>
      </c>
      <c r="O10" s="299">
        <v>1</v>
      </c>
      <c r="P10" s="299">
        <v>1</v>
      </c>
      <c r="Q10" s="296">
        <f t="shared" ref="Q10:Q33" si="0">IF((P10/R10)&gt;1,100%,P10/R10)</f>
        <v>1</v>
      </c>
      <c r="R10" s="298">
        <v>1</v>
      </c>
      <c r="S10" s="293">
        <f t="shared" ref="S10:S33" si="1">P10</f>
        <v>1</v>
      </c>
      <c r="T10" s="293">
        <f t="shared" ref="T10:T25" si="2">+IF(E10="Flujo",R10,IF(E10="Acumulado",SUM(K10,G10,I10,R10),"Error"))</f>
        <v>6</v>
      </c>
      <c r="U10" s="293">
        <f>+P10+L10</f>
        <v>5</v>
      </c>
      <c r="V10" s="297">
        <f>+IF(U10/T10 &gt; 1, 100%, U10/T10)</f>
        <v>0.83333333333333337</v>
      </c>
      <c r="W10" s="279" t="s">
        <v>399</v>
      </c>
      <c r="X10" s="279" t="s">
        <v>400</v>
      </c>
      <c r="Y10" s="140"/>
    </row>
    <row r="11" spans="1:25" s="137" customFormat="1" ht="409.6" customHeight="1" x14ac:dyDescent="0.25">
      <c r="A11" s="366"/>
      <c r="B11" s="291" t="s">
        <v>135</v>
      </c>
      <c r="C11" s="292" t="s">
        <v>273</v>
      </c>
      <c r="D11" s="290" t="s">
        <v>193</v>
      </c>
      <c r="E11" s="292" t="s">
        <v>87</v>
      </c>
      <c r="F11" s="298">
        <v>3492</v>
      </c>
      <c r="G11" s="298">
        <v>920</v>
      </c>
      <c r="H11" s="298">
        <v>953</v>
      </c>
      <c r="I11" s="298">
        <v>920</v>
      </c>
      <c r="J11" s="298">
        <v>870</v>
      </c>
      <c r="K11" s="298">
        <v>920</v>
      </c>
      <c r="L11" s="298">
        <v>928</v>
      </c>
      <c r="M11" s="299">
        <v>828</v>
      </c>
      <c r="N11" s="299">
        <v>1380</v>
      </c>
      <c r="O11" s="299">
        <v>1576</v>
      </c>
      <c r="P11" s="299">
        <v>1576</v>
      </c>
      <c r="Q11" s="296">
        <f t="shared" si="0"/>
        <v>1</v>
      </c>
      <c r="R11" s="298">
        <v>920</v>
      </c>
      <c r="S11" s="293">
        <f t="shared" si="1"/>
        <v>1576</v>
      </c>
      <c r="T11" s="293">
        <f t="shared" si="2"/>
        <v>3680</v>
      </c>
      <c r="U11" s="298">
        <f>+H11+J11+L11+P11</f>
        <v>4327</v>
      </c>
      <c r="V11" s="297">
        <f t="shared" ref="V11:V33" si="3">+IF(U11/T11 &gt; 1, 100%, U11/T11)</f>
        <v>1</v>
      </c>
      <c r="W11" s="279" t="s">
        <v>401</v>
      </c>
      <c r="X11" s="280" t="s">
        <v>402</v>
      </c>
      <c r="Y11" s="140"/>
    </row>
    <row r="12" spans="1:25" s="137" customFormat="1" ht="409.5" customHeight="1" x14ac:dyDescent="0.25">
      <c r="A12" s="366"/>
      <c r="B12" s="291" t="s">
        <v>136</v>
      </c>
      <c r="C12" s="292" t="s">
        <v>273</v>
      </c>
      <c r="D12" s="290" t="s">
        <v>193</v>
      </c>
      <c r="E12" s="292" t="s">
        <v>87</v>
      </c>
      <c r="F12" s="298">
        <v>327</v>
      </c>
      <c r="G12" s="298">
        <v>200</v>
      </c>
      <c r="H12" s="298">
        <v>201</v>
      </c>
      <c r="I12" s="298">
        <v>200</v>
      </c>
      <c r="J12" s="298">
        <v>246</v>
      </c>
      <c r="K12" s="298">
        <v>200</v>
      </c>
      <c r="L12" s="298">
        <v>200</v>
      </c>
      <c r="M12" s="299">
        <v>18</v>
      </c>
      <c r="N12" s="299">
        <v>31</v>
      </c>
      <c r="O12" s="299">
        <v>87</v>
      </c>
      <c r="P12" s="299">
        <v>87</v>
      </c>
      <c r="Q12" s="296">
        <f t="shared" si="0"/>
        <v>0.435</v>
      </c>
      <c r="R12" s="298">
        <v>200</v>
      </c>
      <c r="S12" s="293">
        <f t="shared" si="1"/>
        <v>87</v>
      </c>
      <c r="T12" s="293">
        <f t="shared" si="2"/>
        <v>800</v>
      </c>
      <c r="U12" s="298">
        <f>+H12+J12+L12+P12</f>
        <v>734</v>
      </c>
      <c r="V12" s="297">
        <f>+IF(U12/T12 &gt; 1, 100%, U12/T12)</f>
        <v>0.91749999999999998</v>
      </c>
      <c r="W12" s="279" t="s">
        <v>403</v>
      </c>
      <c r="X12" s="280" t="s">
        <v>404</v>
      </c>
      <c r="Y12" s="140"/>
    </row>
    <row r="13" spans="1:25" s="137" customFormat="1" ht="409.5" customHeight="1" x14ac:dyDescent="0.25">
      <c r="A13" s="366"/>
      <c r="B13" s="291" t="s">
        <v>137</v>
      </c>
      <c r="C13" s="292" t="s">
        <v>273</v>
      </c>
      <c r="D13" s="290" t="s">
        <v>193</v>
      </c>
      <c r="E13" s="292" t="s">
        <v>87</v>
      </c>
      <c r="F13" s="298">
        <v>1160</v>
      </c>
      <c r="G13" s="298">
        <v>680</v>
      </c>
      <c r="H13" s="298">
        <v>641</v>
      </c>
      <c r="I13" s="298">
        <v>600</v>
      </c>
      <c r="J13" s="298">
        <v>884</v>
      </c>
      <c r="K13" s="298">
        <v>1700</v>
      </c>
      <c r="L13" s="298">
        <v>1730</v>
      </c>
      <c r="M13" s="299">
        <v>0</v>
      </c>
      <c r="N13" s="299">
        <v>1770</v>
      </c>
      <c r="O13" s="299">
        <v>2451</v>
      </c>
      <c r="P13" s="299">
        <v>2526</v>
      </c>
      <c r="Q13" s="296">
        <f t="shared" si="0"/>
        <v>0.79559055118110233</v>
      </c>
      <c r="R13" s="298">
        <v>3175</v>
      </c>
      <c r="S13" s="293">
        <f t="shared" si="1"/>
        <v>2526</v>
      </c>
      <c r="T13" s="293">
        <f t="shared" si="2"/>
        <v>6155</v>
      </c>
      <c r="U13" s="298">
        <f>+H13+J13+L13+P13</f>
        <v>5781</v>
      </c>
      <c r="V13" s="297">
        <f t="shared" si="3"/>
        <v>0.93923639317627949</v>
      </c>
      <c r="W13" s="280" t="s">
        <v>405</v>
      </c>
      <c r="X13" s="280" t="s">
        <v>406</v>
      </c>
      <c r="Y13" s="140"/>
    </row>
    <row r="14" spans="1:25" s="137" customFormat="1" ht="320.25" customHeight="1" x14ac:dyDescent="0.25">
      <c r="A14" s="366"/>
      <c r="B14" s="291" t="s">
        <v>138</v>
      </c>
      <c r="C14" s="292" t="s">
        <v>273</v>
      </c>
      <c r="D14" s="290" t="s">
        <v>190</v>
      </c>
      <c r="E14" s="292" t="s">
        <v>87</v>
      </c>
      <c r="F14" s="298">
        <v>0</v>
      </c>
      <c r="G14" s="298">
        <v>3500</v>
      </c>
      <c r="H14" s="298">
        <v>3776</v>
      </c>
      <c r="I14" s="298">
        <v>5000</v>
      </c>
      <c r="J14" s="298">
        <v>5000</v>
      </c>
      <c r="K14" s="298">
        <v>17000</v>
      </c>
      <c r="L14" s="298">
        <v>17000</v>
      </c>
      <c r="M14" s="299">
        <v>8500</v>
      </c>
      <c r="N14" s="299">
        <v>8500</v>
      </c>
      <c r="O14" s="299">
        <v>8500</v>
      </c>
      <c r="P14" s="299">
        <v>8500</v>
      </c>
      <c r="Q14" s="296">
        <f t="shared" si="0"/>
        <v>1</v>
      </c>
      <c r="R14" s="298">
        <f>8500</f>
        <v>8500</v>
      </c>
      <c r="S14" s="293">
        <f t="shared" si="1"/>
        <v>8500</v>
      </c>
      <c r="T14" s="293">
        <f t="shared" si="2"/>
        <v>34000</v>
      </c>
      <c r="U14" s="298">
        <f>+H14+J14+L14+P14</f>
        <v>34276</v>
      </c>
      <c r="V14" s="297">
        <f t="shared" si="3"/>
        <v>1</v>
      </c>
      <c r="W14" s="279" t="s">
        <v>407</v>
      </c>
      <c r="X14" s="280" t="s">
        <v>408</v>
      </c>
    </row>
    <row r="15" spans="1:25" s="137" customFormat="1" ht="354" customHeight="1" x14ac:dyDescent="0.25">
      <c r="A15" s="366"/>
      <c r="B15" s="291" t="s">
        <v>139</v>
      </c>
      <c r="C15" s="292" t="s">
        <v>272</v>
      </c>
      <c r="D15" s="290" t="s">
        <v>190</v>
      </c>
      <c r="E15" s="292" t="s">
        <v>83</v>
      </c>
      <c r="F15" s="293">
        <v>0.31</v>
      </c>
      <c r="G15" s="293">
        <v>0.77</v>
      </c>
      <c r="H15" s="293">
        <v>0.98</v>
      </c>
      <c r="I15" s="293">
        <v>0.8</v>
      </c>
      <c r="J15" s="293">
        <v>1.07</v>
      </c>
      <c r="K15" s="293">
        <v>0.8</v>
      </c>
      <c r="L15" s="320">
        <v>1.08</v>
      </c>
      <c r="M15" s="294">
        <v>0.56000000000000005</v>
      </c>
      <c r="N15" s="294">
        <v>0.91</v>
      </c>
      <c r="O15" s="294">
        <v>1.07</v>
      </c>
      <c r="P15" s="294">
        <v>1.28</v>
      </c>
      <c r="Q15" s="296">
        <f t="shared" si="0"/>
        <v>1</v>
      </c>
      <c r="R15" s="293">
        <v>0.8</v>
      </c>
      <c r="S15" s="309">
        <f t="shared" si="1"/>
        <v>1.28</v>
      </c>
      <c r="T15" s="293">
        <f t="shared" si="2"/>
        <v>0.8</v>
      </c>
      <c r="U15" s="293">
        <f>P15</f>
        <v>1.28</v>
      </c>
      <c r="V15" s="297">
        <f t="shared" si="3"/>
        <v>1</v>
      </c>
      <c r="W15" s="279" t="s">
        <v>409</v>
      </c>
      <c r="X15" s="280" t="s">
        <v>410</v>
      </c>
    </row>
    <row r="16" spans="1:25" s="137" customFormat="1" ht="250.5" customHeight="1" x14ac:dyDescent="0.25">
      <c r="A16" s="366" t="s">
        <v>140</v>
      </c>
      <c r="B16" s="291" t="s">
        <v>65</v>
      </c>
      <c r="C16" s="292" t="s">
        <v>273</v>
      </c>
      <c r="D16" s="290" t="s">
        <v>190</v>
      </c>
      <c r="E16" s="292" t="s">
        <v>87</v>
      </c>
      <c r="F16" s="298">
        <v>84</v>
      </c>
      <c r="G16" s="298">
        <v>13</v>
      </c>
      <c r="H16" s="298">
        <v>13</v>
      </c>
      <c r="I16" s="298">
        <v>30</v>
      </c>
      <c r="J16" s="298">
        <v>30</v>
      </c>
      <c r="K16" s="298">
        <v>20</v>
      </c>
      <c r="L16" s="298">
        <v>15</v>
      </c>
      <c r="M16" s="299">
        <v>0</v>
      </c>
      <c r="N16" s="299">
        <v>0</v>
      </c>
      <c r="O16" s="299">
        <v>36</v>
      </c>
      <c r="P16" s="299">
        <v>36</v>
      </c>
      <c r="Q16" s="296">
        <f t="shared" si="0"/>
        <v>0.97297297297297303</v>
      </c>
      <c r="R16" s="298">
        <v>37</v>
      </c>
      <c r="S16" s="293">
        <f t="shared" si="1"/>
        <v>36</v>
      </c>
      <c r="T16" s="293">
        <f t="shared" si="2"/>
        <v>100</v>
      </c>
      <c r="U16" s="298">
        <f>+H16+J16+L16+P16</f>
        <v>94</v>
      </c>
      <c r="V16" s="297">
        <f t="shared" si="3"/>
        <v>0.94</v>
      </c>
      <c r="W16" s="279" t="s">
        <v>411</v>
      </c>
      <c r="X16" s="280" t="s">
        <v>412</v>
      </c>
    </row>
    <row r="17" spans="1:24" s="137" customFormat="1" ht="228" customHeight="1" x14ac:dyDescent="0.25">
      <c r="A17" s="366"/>
      <c r="B17" s="291" t="s">
        <v>141</v>
      </c>
      <c r="C17" s="292" t="s">
        <v>273</v>
      </c>
      <c r="D17" s="290" t="s">
        <v>190</v>
      </c>
      <c r="E17" s="292" t="s">
        <v>87</v>
      </c>
      <c r="F17" s="298">
        <v>5</v>
      </c>
      <c r="G17" s="298" t="s">
        <v>134</v>
      </c>
      <c r="H17" s="298" t="s">
        <v>134</v>
      </c>
      <c r="I17" s="298" t="s">
        <v>134</v>
      </c>
      <c r="J17" s="298" t="s">
        <v>134</v>
      </c>
      <c r="K17" s="298">
        <v>5</v>
      </c>
      <c r="L17" s="298">
        <v>5</v>
      </c>
      <c r="M17" s="299">
        <v>0</v>
      </c>
      <c r="N17" s="299">
        <v>15</v>
      </c>
      <c r="O17" s="299">
        <v>15</v>
      </c>
      <c r="P17" s="299">
        <v>15</v>
      </c>
      <c r="Q17" s="296">
        <f t="shared" si="0"/>
        <v>1</v>
      </c>
      <c r="R17" s="298">
        <v>15</v>
      </c>
      <c r="S17" s="293">
        <f t="shared" si="1"/>
        <v>15</v>
      </c>
      <c r="T17" s="293">
        <f t="shared" si="2"/>
        <v>20</v>
      </c>
      <c r="U17" s="298">
        <f>+L17+P17</f>
        <v>20</v>
      </c>
      <c r="V17" s="297">
        <f t="shared" si="3"/>
        <v>1</v>
      </c>
      <c r="W17" s="279" t="s">
        <v>413</v>
      </c>
      <c r="X17" s="280" t="s">
        <v>414</v>
      </c>
    </row>
    <row r="18" spans="1:24" s="137" customFormat="1" ht="356.25" customHeight="1" x14ac:dyDescent="0.25">
      <c r="A18" s="366"/>
      <c r="B18" s="291" t="s">
        <v>319</v>
      </c>
      <c r="C18" s="292" t="s">
        <v>273</v>
      </c>
      <c r="D18" s="290" t="s">
        <v>190</v>
      </c>
      <c r="E18" s="292" t="s">
        <v>87</v>
      </c>
      <c r="F18" s="298">
        <v>5</v>
      </c>
      <c r="G18" s="298" t="s">
        <v>134</v>
      </c>
      <c r="H18" s="298" t="s">
        <v>134</v>
      </c>
      <c r="I18" s="298" t="s">
        <v>134</v>
      </c>
      <c r="J18" s="298" t="s">
        <v>134</v>
      </c>
      <c r="K18" s="298">
        <v>10</v>
      </c>
      <c r="L18" s="298">
        <v>5</v>
      </c>
      <c r="M18" s="299">
        <v>2</v>
      </c>
      <c r="N18" s="299">
        <v>5</v>
      </c>
      <c r="O18" s="299">
        <v>5</v>
      </c>
      <c r="P18" s="299">
        <v>8</v>
      </c>
      <c r="Q18" s="296">
        <f t="shared" si="0"/>
        <v>0.8</v>
      </c>
      <c r="R18" s="298">
        <v>10</v>
      </c>
      <c r="S18" s="293">
        <f t="shared" si="1"/>
        <v>8</v>
      </c>
      <c r="T18" s="301">
        <f t="shared" si="2"/>
        <v>20</v>
      </c>
      <c r="U18" s="298">
        <f>+L18+P18</f>
        <v>13</v>
      </c>
      <c r="V18" s="297">
        <f>+IF(U18/T18 &gt; 1, 100%, U18/T18)</f>
        <v>0.65</v>
      </c>
      <c r="W18" s="279" t="s">
        <v>415</v>
      </c>
      <c r="X18" s="280" t="s">
        <v>416</v>
      </c>
    </row>
    <row r="19" spans="1:24" s="137" customFormat="1" ht="217.5" customHeight="1" x14ac:dyDescent="0.25">
      <c r="A19" s="366" t="s">
        <v>262</v>
      </c>
      <c r="B19" s="291" t="s">
        <v>64</v>
      </c>
      <c r="C19" s="292" t="s">
        <v>274</v>
      </c>
      <c r="D19" s="290" t="s">
        <v>193</v>
      </c>
      <c r="E19" s="292" t="s">
        <v>83</v>
      </c>
      <c r="F19" s="302">
        <v>0.88</v>
      </c>
      <c r="G19" s="302">
        <v>0.89</v>
      </c>
      <c r="H19" s="302">
        <v>0.89</v>
      </c>
      <c r="I19" s="302">
        <v>0.89</v>
      </c>
      <c r="J19" s="302">
        <v>0.91</v>
      </c>
      <c r="K19" s="302">
        <v>0.9</v>
      </c>
      <c r="L19" s="302">
        <v>0.92</v>
      </c>
      <c r="M19" s="303">
        <v>0</v>
      </c>
      <c r="N19" s="303">
        <v>0</v>
      </c>
      <c r="O19" s="303">
        <v>0</v>
      </c>
      <c r="P19" s="303">
        <v>0.94</v>
      </c>
      <c r="Q19" s="296">
        <f t="shared" si="0"/>
        <v>1</v>
      </c>
      <c r="R19" s="298">
        <v>0.9</v>
      </c>
      <c r="S19" s="298">
        <f t="shared" si="1"/>
        <v>0.94</v>
      </c>
      <c r="T19" s="298">
        <f t="shared" si="2"/>
        <v>0.9</v>
      </c>
      <c r="U19" s="298">
        <f>+P19</f>
        <v>0.94</v>
      </c>
      <c r="V19" s="297">
        <f>+IF(U19/T19 &gt; 1, 100%, U19/T19)</f>
        <v>1</v>
      </c>
      <c r="W19" s="279" t="s">
        <v>417</v>
      </c>
      <c r="X19" s="280" t="s">
        <v>418</v>
      </c>
    </row>
    <row r="20" spans="1:24" s="137" customFormat="1" ht="148.5" customHeight="1" x14ac:dyDescent="0.25">
      <c r="A20" s="366"/>
      <c r="B20" s="291" t="s">
        <v>142</v>
      </c>
      <c r="C20" s="292" t="s">
        <v>273</v>
      </c>
      <c r="D20" s="290" t="s">
        <v>193</v>
      </c>
      <c r="E20" s="292" t="s">
        <v>87</v>
      </c>
      <c r="F20" s="298">
        <v>28998</v>
      </c>
      <c r="G20" s="298">
        <v>12000</v>
      </c>
      <c r="H20" s="298">
        <v>12388</v>
      </c>
      <c r="I20" s="298">
        <v>13000</v>
      </c>
      <c r="J20" s="298">
        <v>15045</v>
      </c>
      <c r="K20" s="298">
        <v>14500</v>
      </c>
      <c r="L20" s="298">
        <v>15646</v>
      </c>
      <c r="M20" s="299">
        <v>3453</v>
      </c>
      <c r="N20" s="299">
        <v>6774</v>
      </c>
      <c r="O20" s="299">
        <v>11307</v>
      </c>
      <c r="P20" s="299">
        <v>15443</v>
      </c>
      <c r="Q20" s="296">
        <f t="shared" si="0"/>
        <v>0.99632258064516133</v>
      </c>
      <c r="R20" s="298">
        <v>15500</v>
      </c>
      <c r="S20" s="293">
        <f t="shared" si="1"/>
        <v>15443</v>
      </c>
      <c r="T20" s="293">
        <f t="shared" si="2"/>
        <v>55000</v>
      </c>
      <c r="U20" s="298">
        <f>+H20+J20+L20+P20</f>
        <v>58522</v>
      </c>
      <c r="V20" s="297">
        <f>+IF(U20/T20 &gt; 1, 100%, U20/T20)</f>
        <v>1</v>
      </c>
      <c r="W20" s="279" t="s">
        <v>419</v>
      </c>
      <c r="X20" s="280" t="s">
        <v>420</v>
      </c>
    </row>
    <row r="21" spans="1:24" s="137" customFormat="1" ht="409.5" customHeight="1" x14ac:dyDescent="0.25">
      <c r="A21" s="366"/>
      <c r="B21" s="291" t="s">
        <v>63</v>
      </c>
      <c r="C21" s="292" t="s">
        <v>273</v>
      </c>
      <c r="D21" s="290" t="s">
        <v>190</v>
      </c>
      <c r="E21" s="292" t="s">
        <v>87</v>
      </c>
      <c r="F21" s="298">
        <v>1200</v>
      </c>
      <c r="G21" s="298">
        <v>216</v>
      </c>
      <c r="H21" s="298">
        <v>217</v>
      </c>
      <c r="I21" s="298">
        <v>317</v>
      </c>
      <c r="J21" s="298">
        <v>207</v>
      </c>
      <c r="K21" s="298">
        <v>179</v>
      </c>
      <c r="L21" s="298">
        <v>182</v>
      </c>
      <c r="M21" s="299">
        <v>6</v>
      </c>
      <c r="N21" s="304">
        <v>95</v>
      </c>
      <c r="O21" s="299">
        <v>214</v>
      </c>
      <c r="P21" s="299">
        <v>236</v>
      </c>
      <c r="Q21" s="296">
        <f t="shared" si="0"/>
        <v>1</v>
      </c>
      <c r="R21" s="298">
        <v>179</v>
      </c>
      <c r="S21" s="293">
        <f t="shared" si="1"/>
        <v>236</v>
      </c>
      <c r="T21" s="293">
        <f t="shared" si="2"/>
        <v>891</v>
      </c>
      <c r="U21" s="298">
        <f>+H21+J21+L21+P21</f>
        <v>842</v>
      </c>
      <c r="V21" s="297">
        <f t="shared" si="3"/>
        <v>0.94500561167227837</v>
      </c>
      <c r="W21" s="279" t="s">
        <v>421</v>
      </c>
      <c r="X21" s="280" t="s">
        <v>422</v>
      </c>
    </row>
    <row r="22" spans="1:24" s="137" customFormat="1" ht="338.25" customHeight="1" x14ac:dyDescent="0.25">
      <c r="A22" s="366"/>
      <c r="B22" s="291" t="s">
        <v>320</v>
      </c>
      <c r="C22" s="292" t="s">
        <v>273</v>
      </c>
      <c r="D22" s="290" t="s">
        <v>190</v>
      </c>
      <c r="E22" s="292" t="s">
        <v>87</v>
      </c>
      <c r="F22" s="298">
        <v>0</v>
      </c>
      <c r="G22" s="298" t="s">
        <v>134</v>
      </c>
      <c r="H22" s="298" t="s">
        <v>134</v>
      </c>
      <c r="I22" s="298" t="s">
        <v>134</v>
      </c>
      <c r="J22" s="298" t="s">
        <v>134</v>
      </c>
      <c r="K22" s="298" t="s">
        <v>134</v>
      </c>
      <c r="L22" s="298" t="s">
        <v>134</v>
      </c>
      <c r="M22" s="299">
        <v>0</v>
      </c>
      <c r="N22" s="299">
        <v>5</v>
      </c>
      <c r="O22" s="299">
        <v>5</v>
      </c>
      <c r="P22" s="299">
        <v>5</v>
      </c>
      <c r="Q22" s="296">
        <f t="shared" si="0"/>
        <v>0.55555555555555558</v>
      </c>
      <c r="R22" s="298">
        <v>9</v>
      </c>
      <c r="S22" s="293">
        <f t="shared" si="1"/>
        <v>5</v>
      </c>
      <c r="T22" s="293">
        <f t="shared" si="2"/>
        <v>9</v>
      </c>
      <c r="U22" s="298">
        <f>P22</f>
        <v>5</v>
      </c>
      <c r="V22" s="297">
        <f t="shared" si="3"/>
        <v>0.55555555555555558</v>
      </c>
      <c r="W22" s="279" t="s">
        <v>423</v>
      </c>
      <c r="X22" s="280" t="s">
        <v>424</v>
      </c>
    </row>
    <row r="23" spans="1:24" s="137" customFormat="1" ht="237" customHeight="1" x14ac:dyDescent="0.25">
      <c r="A23" s="366" t="s">
        <v>145</v>
      </c>
      <c r="B23" s="291" t="s">
        <v>146</v>
      </c>
      <c r="C23" s="292" t="s">
        <v>273</v>
      </c>
      <c r="D23" s="290" t="s">
        <v>193</v>
      </c>
      <c r="E23" s="292" t="s">
        <v>87</v>
      </c>
      <c r="F23" s="298">
        <v>84</v>
      </c>
      <c r="G23" s="298">
        <v>10</v>
      </c>
      <c r="H23" s="302">
        <v>16</v>
      </c>
      <c r="I23" s="298">
        <v>20</v>
      </c>
      <c r="J23" s="302">
        <v>20</v>
      </c>
      <c r="K23" s="298">
        <v>30</v>
      </c>
      <c r="L23" s="302">
        <v>51</v>
      </c>
      <c r="M23" s="299">
        <v>47</v>
      </c>
      <c r="N23" s="299">
        <v>61</v>
      </c>
      <c r="O23" s="299">
        <v>128</v>
      </c>
      <c r="P23" s="299">
        <v>130</v>
      </c>
      <c r="Q23" s="296">
        <f t="shared" si="0"/>
        <v>1</v>
      </c>
      <c r="R23" s="298">
        <v>66</v>
      </c>
      <c r="S23" s="293">
        <f t="shared" si="1"/>
        <v>130</v>
      </c>
      <c r="T23" s="293">
        <f>+IF(E23="Flujo",R23,IF(E23="Acumulado",SUM(K23,G23,I23,R23),"Error"))</f>
        <v>126</v>
      </c>
      <c r="U23" s="298">
        <f>+H23+J23+L23+P23</f>
        <v>217</v>
      </c>
      <c r="V23" s="297">
        <f t="shared" si="3"/>
        <v>1</v>
      </c>
      <c r="W23" s="279" t="s">
        <v>425</v>
      </c>
      <c r="X23" s="280" t="s">
        <v>426</v>
      </c>
    </row>
    <row r="24" spans="1:24" s="137" customFormat="1" ht="409.5" customHeight="1" x14ac:dyDescent="0.25">
      <c r="A24" s="366"/>
      <c r="B24" s="291" t="s">
        <v>147</v>
      </c>
      <c r="C24" s="292" t="s">
        <v>273</v>
      </c>
      <c r="D24" s="290" t="s">
        <v>193</v>
      </c>
      <c r="E24" s="292" t="s">
        <v>87</v>
      </c>
      <c r="F24" s="298">
        <v>20</v>
      </c>
      <c r="G24" s="298">
        <v>4</v>
      </c>
      <c r="H24" s="298">
        <v>1</v>
      </c>
      <c r="I24" s="298">
        <v>7</v>
      </c>
      <c r="J24" s="298">
        <v>14</v>
      </c>
      <c r="K24" s="298">
        <v>7</v>
      </c>
      <c r="L24" s="298">
        <v>7</v>
      </c>
      <c r="M24" s="299">
        <v>3</v>
      </c>
      <c r="N24" s="299">
        <v>4</v>
      </c>
      <c r="O24" s="299">
        <v>4</v>
      </c>
      <c r="P24" s="299">
        <v>6</v>
      </c>
      <c r="Q24" s="296">
        <f t="shared" si="0"/>
        <v>0.8571428571428571</v>
      </c>
      <c r="R24" s="298">
        <v>7</v>
      </c>
      <c r="S24" s="293">
        <f t="shared" si="1"/>
        <v>6</v>
      </c>
      <c r="T24" s="293">
        <f t="shared" si="2"/>
        <v>25</v>
      </c>
      <c r="U24" s="298">
        <f>+H24+J24+L24+P24</f>
        <v>28</v>
      </c>
      <c r="V24" s="297">
        <f>+IF(U24/T24 &gt; 1, 100%, U24/T24)</f>
        <v>1</v>
      </c>
      <c r="W24" s="279" t="s">
        <v>427</v>
      </c>
      <c r="X24" s="280" t="s">
        <v>428</v>
      </c>
    </row>
    <row r="25" spans="1:24" s="137" customFormat="1" ht="148.5" customHeight="1" x14ac:dyDescent="0.25">
      <c r="A25" s="366"/>
      <c r="B25" s="291" t="s">
        <v>148</v>
      </c>
      <c r="C25" s="292" t="s">
        <v>273</v>
      </c>
      <c r="D25" s="290" t="s">
        <v>193</v>
      </c>
      <c r="E25" s="292" t="s">
        <v>87</v>
      </c>
      <c r="F25" s="298">
        <v>1</v>
      </c>
      <c r="G25" s="298">
        <v>1</v>
      </c>
      <c r="H25" s="298">
        <v>0</v>
      </c>
      <c r="I25" s="298">
        <v>2</v>
      </c>
      <c r="J25" s="298">
        <v>3</v>
      </c>
      <c r="K25" s="298">
        <v>1</v>
      </c>
      <c r="L25" s="298">
        <v>1</v>
      </c>
      <c r="M25" s="299">
        <v>1</v>
      </c>
      <c r="N25" s="299">
        <v>1</v>
      </c>
      <c r="O25" s="299">
        <v>1</v>
      </c>
      <c r="P25" s="299">
        <v>1</v>
      </c>
      <c r="Q25" s="296">
        <f t="shared" si="0"/>
        <v>1</v>
      </c>
      <c r="R25" s="298">
        <v>1</v>
      </c>
      <c r="S25" s="293">
        <f t="shared" si="1"/>
        <v>1</v>
      </c>
      <c r="T25" s="298">
        <f t="shared" si="2"/>
        <v>5</v>
      </c>
      <c r="U25" s="298">
        <f>+H25+J25+L25+P25</f>
        <v>5</v>
      </c>
      <c r="V25" s="297">
        <f t="shared" si="3"/>
        <v>1</v>
      </c>
      <c r="W25" s="280" t="s">
        <v>429</v>
      </c>
      <c r="X25" s="280" t="s">
        <v>430</v>
      </c>
    </row>
    <row r="26" spans="1:24" s="137" customFormat="1" ht="148.5" customHeight="1" x14ac:dyDescent="0.25">
      <c r="A26" s="366" t="s">
        <v>149</v>
      </c>
      <c r="B26" s="291" t="s">
        <v>321</v>
      </c>
      <c r="C26" s="292" t="s">
        <v>273</v>
      </c>
      <c r="D26" s="290" t="s">
        <v>193</v>
      </c>
      <c r="E26" s="292" t="s">
        <v>87</v>
      </c>
      <c r="F26" s="305">
        <v>2.1</v>
      </c>
      <c r="G26" s="305">
        <v>1</v>
      </c>
      <c r="H26" s="305">
        <v>1</v>
      </c>
      <c r="I26" s="305">
        <v>1.5</v>
      </c>
      <c r="J26" s="305">
        <v>1.5</v>
      </c>
      <c r="K26" s="305">
        <v>1.9</v>
      </c>
      <c r="L26" s="305">
        <v>1.9</v>
      </c>
      <c r="M26" s="303">
        <v>0.14000000000000001</v>
      </c>
      <c r="N26" s="303">
        <v>0.62</v>
      </c>
      <c r="O26" s="303">
        <v>0.62</v>
      </c>
      <c r="P26" s="303">
        <v>2.1</v>
      </c>
      <c r="Q26" s="296">
        <f t="shared" si="0"/>
        <v>1</v>
      </c>
      <c r="R26" s="321">
        <v>2.1</v>
      </c>
      <c r="S26" s="322">
        <f t="shared" si="1"/>
        <v>2.1</v>
      </c>
      <c r="T26" s="323">
        <f>IF(E26="Flujo",R26,IF(E26="Acumulado",SUM(G26,I26,K26,R26),"Error"))</f>
        <v>6.5</v>
      </c>
      <c r="U26" s="323">
        <f>+H26+J26+L26+P26</f>
        <v>6.5</v>
      </c>
      <c r="V26" s="297">
        <f t="shared" si="3"/>
        <v>1</v>
      </c>
      <c r="W26" s="306" t="s">
        <v>431</v>
      </c>
      <c r="X26" s="280" t="s">
        <v>432</v>
      </c>
    </row>
    <row r="27" spans="1:24" s="137" customFormat="1" ht="244.5" customHeight="1" x14ac:dyDescent="0.25">
      <c r="A27" s="366"/>
      <c r="B27" s="291" t="s">
        <v>151</v>
      </c>
      <c r="C27" s="292" t="s">
        <v>272</v>
      </c>
      <c r="D27" s="290" t="s">
        <v>193</v>
      </c>
      <c r="E27" s="292" t="s">
        <v>83</v>
      </c>
      <c r="F27" s="293">
        <v>1.2E-2</v>
      </c>
      <c r="G27" s="293">
        <v>1.4999999999999999E-2</v>
      </c>
      <c r="H27" s="293">
        <v>2.4E-2</v>
      </c>
      <c r="I27" s="293">
        <v>1.6E-2</v>
      </c>
      <c r="J27" s="293">
        <v>2.4E-2</v>
      </c>
      <c r="K27" s="293">
        <v>1.7999999999999999E-2</v>
      </c>
      <c r="L27" s="293">
        <v>2.4E-2</v>
      </c>
      <c r="M27" s="294">
        <v>0</v>
      </c>
      <c r="N27" s="294">
        <v>0</v>
      </c>
      <c r="O27" s="307">
        <v>2.5000000000000001E-2</v>
      </c>
      <c r="P27" s="307">
        <v>2.5000000000000001E-2</v>
      </c>
      <c r="Q27" s="296">
        <f t="shared" si="0"/>
        <v>1</v>
      </c>
      <c r="R27" s="293">
        <v>0.02</v>
      </c>
      <c r="S27" s="293">
        <f t="shared" si="1"/>
        <v>2.5000000000000001E-2</v>
      </c>
      <c r="T27" s="293">
        <f t="shared" ref="T27:T33" si="4">+IF(E27="Flujo",R27,IF(E27="Acumulado",SUM(K27,G27,I27,R27),"Error"))</f>
        <v>0.02</v>
      </c>
      <c r="U27" s="293">
        <f>+P27</f>
        <v>2.5000000000000001E-2</v>
      </c>
      <c r="V27" s="297">
        <f t="shared" si="3"/>
        <v>1</v>
      </c>
      <c r="W27" s="306" t="s">
        <v>433</v>
      </c>
      <c r="X27" s="281" t="s">
        <v>434</v>
      </c>
    </row>
    <row r="28" spans="1:24" s="137" customFormat="1" ht="406.5" customHeight="1" x14ac:dyDescent="0.25">
      <c r="A28" s="366"/>
      <c r="B28" s="291" t="s">
        <v>152</v>
      </c>
      <c r="C28" s="292" t="s">
        <v>272</v>
      </c>
      <c r="D28" s="290" t="s">
        <v>193</v>
      </c>
      <c r="E28" s="292" t="s">
        <v>83</v>
      </c>
      <c r="F28" s="293">
        <v>1.6999999999999999E-3</v>
      </c>
      <c r="G28" s="293">
        <v>2.5000000000000001E-3</v>
      </c>
      <c r="H28" s="293">
        <v>1.6000000000000001E-3</v>
      </c>
      <c r="I28" s="293">
        <v>2.8E-3</v>
      </c>
      <c r="J28" s="293">
        <v>1.8E-3</v>
      </c>
      <c r="K28" s="293">
        <v>3.2000000000000002E-3</v>
      </c>
      <c r="L28" s="293">
        <v>1.8E-3</v>
      </c>
      <c r="M28" s="294">
        <v>0</v>
      </c>
      <c r="N28" s="294">
        <v>0</v>
      </c>
      <c r="O28" s="294">
        <v>0</v>
      </c>
      <c r="P28" s="300">
        <v>1.8E-3</v>
      </c>
      <c r="Q28" s="296">
        <f t="shared" si="0"/>
        <v>0.51428571428571423</v>
      </c>
      <c r="R28" s="293">
        <v>3.5000000000000001E-3</v>
      </c>
      <c r="S28" s="293">
        <f t="shared" si="1"/>
        <v>1.8E-3</v>
      </c>
      <c r="T28" s="293">
        <f t="shared" si="4"/>
        <v>3.5000000000000001E-3</v>
      </c>
      <c r="U28" s="293">
        <f>+P28</f>
        <v>1.8E-3</v>
      </c>
      <c r="V28" s="297">
        <f t="shared" si="3"/>
        <v>0.51428571428571423</v>
      </c>
      <c r="W28" s="279" t="s">
        <v>435</v>
      </c>
      <c r="X28" s="279" t="s">
        <v>436</v>
      </c>
    </row>
    <row r="29" spans="1:24" s="137" customFormat="1" ht="270.75" customHeight="1" x14ac:dyDescent="0.25">
      <c r="A29" s="366"/>
      <c r="B29" s="291" t="s">
        <v>153</v>
      </c>
      <c r="C29" s="292" t="s">
        <v>273</v>
      </c>
      <c r="D29" s="290" t="s">
        <v>193</v>
      </c>
      <c r="E29" s="292" t="s">
        <v>87</v>
      </c>
      <c r="F29" s="298">
        <v>25</v>
      </c>
      <c r="G29" s="298">
        <v>11</v>
      </c>
      <c r="H29" s="298">
        <v>18</v>
      </c>
      <c r="I29" s="298">
        <v>14</v>
      </c>
      <c r="J29" s="298">
        <v>15</v>
      </c>
      <c r="K29" s="298">
        <f>16+5</f>
        <v>21</v>
      </c>
      <c r="L29" s="298">
        <v>16</v>
      </c>
      <c r="M29" s="299">
        <v>0</v>
      </c>
      <c r="N29" s="299">
        <v>18</v>
      </c>
      <c r="O29" s="299">
        <v>20</v>
      </c>
      <c r="P29" s="299">
        <v>20</v>
      </c>
      <c r="Q29" s="296">
        <f t="shared" si="0"/>
        <v>1</v>
      </c>
      <c r="R29" s="298">
        <v>18</v>
      </c>
      <c r="S29" s="293">
        <f t="shared" si="1"/>
        <v>20</v>
      </c>
      <c r="T29" s="293">
        <f t="shared" si="4"/>
        <v>64</v>
      </c>
      <c r="U29" s="298">
        <f>+H29+J29+L29+P29</f>
        <v>69</v>
      </c>
      <c r="V29" s="297">
        <f t="shared" si="3"/>
        <v>1</v>
      </c>
      <c r="W29" s="306" t="s">
        <v>437</v>
      </c>
      <c r="X29" s="281" t="s">
        <v>438</v>
      </c>
    </row>
    <row r="30" spans="1:24" s="137" customFormat="1" ht="409.5" customHeight="1" x14ac:dyDescent="0.25">
      <c r="A30" s="366"/>
      <c r="B30" s="291" t="s">
        <v>154</v>
      </c>
      <c r="C30" s="292" t="s">
        <v>273</v>
      </c>
      <c r="D30" s="290" t="s">
        <v>193</v>
      </c>
      <c r="E30" s="292" t="s">
        <v>87</v>
      </c>
      <c r="F30" s="298">
        <v>4000</v>
      </c>
      <c r="G30" s="298">
        <v>600</v>
      </c>
      <c r="H30" s="298">
        <v>600</v>
      </c>
      <c r="I30" s="298">
        <v>1500</v>
      </c>
      <c r="J30" s="298">
        <v>1100</v>
      </c>
      <c r="K30" s="298">
        <v>1500</v>
      </c>
      <c r="L30" s="298">
        <v>1900</v>
      </c>
      <c r="M30" s="299">
        <v>413</v>
      </c>
      <c r="N30" s="299">
        <v>642</v>
      </c>
      <c r="O30" s="299">
        <v>800</v>
      </c>
      <c r="P30" s="299">
        <v>1378</v>
      </c>
      <c r="Q30" s="296">
        <f t="shared" si="0"/>
        <v>1</v>
      </c>
      <c r="R30" s="298">
        <v>1378</v>
      </c>
      <c r="S30" s="293">
        <f t="shared" si="1"/>
        <v>1378</v>
      </c>
      <c r="T30" s="293">
        <f t="shared" si="4"/>
        <v>4978</v>
      </c>
      <c r="U30" s="298">
        <f>+H30+J30+L30+P30</f>
        <v>4978</v>
      </c>
      <c r="V30" s="297">
        <f t="shared" si="3"/>
        <v>1</v>
      </c>
      <c r="W30" s="306" t="s">
        <v>439</v>
      </c>
      <c r="X30" s="281" t="s">
        <v>440</v>
      </c>
    </row>
    <row r="31" spans="1:24" s="137" customFormat="1" ht="409.6" customHeight="1" x14ac:dyDescent="0.25">
      <c r="A31" s="366"/>
      <c r="B31" s="291" t="s">
        <v>155</v>
      </c>
      <c r="C31" s="292" t="s">
        <v>273</v>
      </c>
      <c r="D31" s="290" t="s">
        <v>193</v>
      </c>
      <c r="E31" s="292" t="s">
        <v>87</v>
      </c>
      <c r="F31" s="298">
        <v>1720</v>
      </c>
      <c r="G31" s="298">
        <v>500</v>
      </c>
      <c r="H31" s="298">
        <v>422</v>
      </c>
      <c r="I31" s="298">
        <v>520</v>
      </c>
      <c r="J31" s="298">
        <v>369</v>
      </c>
      <c r="K31" s="298">
        <v>530</v>
      </c>
      <c r="L31" s="298">
        <v>563</v>
      </c>
      <c r="M31" s="299">
        <v>99</v>
      </c>
      <c r="N31" s="299">
        <v>801</v>
      </c>
      <c r="O31" s="299">
        <v>1158</v>
      </c>
      <c r="P31" s="299">
        <v>1274</v>
      </c>
      <c r="Q31" s="296">
        <f t="shared" si="0"/>
        <v>1</v>
      </c>
      <c r="R31" s="298">
        <v>550</v>
      </c>
      <c r="S31" s="293">
        <f t="shared" si="1"/>
        <v>1274</v>
      </c>
      <c r="T31" s="293">
        <f t="shared" si="4"/>
        <v>2100</v>
      </c>
      <c r="U31" s="298">
        <f>+H31+J31+L31+P31</f>
        <v>2628</v>
      </c>
      <c r="V31" s="297">
        <f t="shared" si="3"/>
        <v>1</v>
      </c>
      <c r="W31" s="306" t="s">
        <v>441</v>
      </c>
      <c r="X31" s="281" t="s">
        <v>442</v>
      </c>
    </row>
    <row r="32" spans="1:24" s="137" customFormat="1" ht="276.75" customHeight="1" x14ac:dyDescent="0.25">
      <c r="A32" s="366" t="s">
        <v>157</v>
      </c>
      <c r="B32" s="291" t="s">
        <v>308</v>
      </c>
      <c r="C32" s="292" t="s">
        <v>322</v>
      </c>
      <c r="D32" s="290" t="s">
        <v>189</v>
      </c>
      <c r="E32" s="293" t="s">
        <v>47</v>
      </c>
      <c r="F32" s="293" t="s">
        <v>134</v>
      </c>
      <c r="G32" s="293" t="s">
        <v>134</v>
      </c>
      <c r="H32" s="293" t="s">
        <v>134</v>
      </c>
      <c r="I32" s="293" t="s">
        <v>134</v>
      </c>
      <c r="J32" s="293" t="s">
        <v>134</v>
      </c>
      <c r="K32" s="293" t="s">
        <v>134</v>
      </c>
      <c r="L32" s="293" t="s">
        <v>134</v>
      </c>
      <c r="M32" s="299">
        <v>0</v>
      </c>
      <c r="N32" s="299">
        <v>0</v>
      </c>
      <c r="O32" s="299">
        <v>0</v>
      </c>
      <c r="P32" s="299">
        <v>0</v>
      </c>
      <c r="Q32" s="296">
        <f t="shared" si="0"/>
        <v>0</v>
      </c>
      <c r="R32" s="308">
        <v>1</v>
      </c>
      <c r="S32" s="308">
        <f>P32</f>
        <v>0</v>
      </c>
      <c r="T32" s="308">
        <v>1</v>
      </c>
      <c r="U32" s="308">
        <f>P32</f>
        <v>0</v>
      </c>
      <c r="V32" s="297">
        <f t="shared" si="3"/>
        <v>0</v>
      </c>
      <c r="W32" s="306" t="s">
        <v>443</v>
      </c>
      <c r="X32" s="281" t="s">
        <v>444</v>
      </c>
    </row>
    <row r="33" spans="1:24" s="137" customFormat="1" ht="409.5" customHeight="1" x14ac:dyDescent="0.25">
      <c r="A33" s="366"/>
      <c r="B33" s="291" t="s">
        <v>44</v>
      </c>
      <c r="C33" s="292" t="s">
        <v>272</v>
      </c>
      <c r="D33" s="290" t="s">
        <v>190</v>
      </c>
      <c r="E33" s="292" t="s">
        <v>83</v>
      </c>
      <c r="F33" s="309">
        <v>1</v>
      </c>
      <c r="G33" s="293">
        <v>1</v>
      </c>
      <c r="H33" s="293">
        <v>0.97</v>
      </c>
      <c r="I33" s="293">
        <v>1</v>
      </c>
      <c r="J33" s="293">
        <v>0.98</v>
      </c>
      <c r="K33" s="293">
        <v>1</v>
      </c>
      <c r="L33" s="293">
        <v>0.91169999999999995</v>
      </c>
      <c r="M33" s="300">
        <v>0.70709999999999995</v>
      </c>
      <c r="N33" s="295">
        <v>0.80610000000000004</v>
      </c>
      <c r="O33" s="300">
        <v>0.93340000000000001</v>
      </c>
      <c r="P33" s="300">
        <v>0.98350000000000004</v>
      </c>
      <c r="Q33" s="296">
        <f t="shared" si="0"/>
        <v>0.98350000000000004</v>
      </c>
      <c r="R33" s="293">
        <v>1</v>
      </c>
      <c r="S33" s="293">
        <f t="shared" si="1"/>
        <v>0.98350000000000004</v>
      </c>
      <c r="T33" s="293">
        <f t="shared" si="4"/>
        <v>1</v>
      </c>
      <c r="U33" s="293">
        <f>+P33</f>
        <v>0.98350000000000004</v>
      </c>
      <c r="V33" s="297">
        <f t="shared" si="3"/>
        <v>0.98350000000000004</v>
      </c>
      <c r="W33" s="306" t="s">
        <v>445</v>
      </c>
      <c r="X33" s="281" t="s">
        <v>446</v>
      </c>
    </row>
    <row r="34" spans="1:24" s="137" customFormat="1" ht="48" customHeight="1" x14ac:dyDescent="0.25">
      <c r="A34" s="141"/>
      <c r="B34" s="278"/>
      <c r="C34" s="278"/>
      <c r="D34" s="278"/>
      <c r="E34" s="278"/>
      <c r="F34" s="278"/>
      <c r="G34" s="142"/>
      <c r="H34" s="143"/>
      <c r="I34" s="144"/>
      <c r="J34" s="143"/>
      <c r="K34" s="143"/>
      <c r="L34" s="143"/>
      <c r="M34" s="143"/>
      <c r="N34" s="144"/>
      <c r="O34" s="144"/>
      <c r="P34" s="144"/>
      <c r="Q34" s="144"/>
      <c r="R34" s="144"/>
      <c r="S34" s="143"/>
      <c r="T34" s="143"/>
      <c r="U34" s="143"/>
      <c r="V34" s="144"/>
      <c r="W34" s="164"/>
      <c r="X34" s="144"/>
    </row>
    <row r="35" spans="1:24" s="137" customFormat="1" ht="37.5" customHeight="1" x14ac:dyDescent="0.25">
      <c r="A35" s="372" t="s">
        <v>258</v>
      </c>
      <c r="B35" s="373"/>
      <c r="C35" s="373"/>
      <c r="D35" s="373"/>
      <c r="E35" s="373"/>
      <c r="F35" s="373"/>
      <c r="G35" s="373"/>
      <c r="H35" s="373"/>
      <c r="I35" s="373"/>
      <c r="J35" s="373"/>
      <c r="K35" s="373"/>
      <c r="L35" s="373"/>
      <c r="M35" s="373"/>
      <c r="N35" s="373"/>
      <c r="O35" s="373"/>
      <c r="P35" s="373"/>
      <c r="Q35" s="373"/>
      <c r="R35" s="373"/>
      <c r="S35" s="373"/>
      <c r="T35" s="373"/>
      <c r="U35" s="373"/>
      <c r="V35" s="373"/>
      <c r="W35" s="373"/>
      <c r="X35" s="373"/>
    </row>
    <row r="36" spans="1:24" ht="46.5" customHeight="1" x14ac:dyDescent="0.25">
      <c r="A36" s="374" t="s">
        <v>259</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row>
  </sheetData>
  <mergeCells count="35">
    <mergeCell ref="A23:A25"/>
    <mergeCell ref="A26:A31"/>
    <mergeCell ref="A32:A33"/>
    <mergeCell ref="A35:X35"/>
    <mergeCell ref="A36:X36"/>
    <mergeCell ref="V7:V8"/>
    <mergeCell ref="W7:W8"/>
    <mergeCell ref="X7:X8"/>
    <mergeCell ref="A9:A15"/>
    <mergeCell ref="A16:A18"/>
    <mergeCell ref="T7:T8"/>
    <mergeCell ref="U7:U8"/>
    <mergeCell ref="F7:F8"/>
    <mergeCell ref="A19:A22"/>
    <mergeCell ref="M7:P7"/>
    <mergeCell ref="Q7:Q8"/>
    <mergeCell ref="R7:R8"/>
    <mergeCell ref="S7:S8"/>
    <mergeCell ref="G7:G8"/>
    <mergeCell ref="H7:H8"/>
    <mergeCell ref="I7:I8"/>
    <mergeCell ref="J7:J8"/>
    <mergeCell ref="K7:K8"/>
    <mergeCell ref="L7:L8"/>
    <mergeCell ref="A7:A8"/>
    <mergeCell ref="B7:B8"/>
    <mergeCell ref="C7:C8"/>
    <mergeCell ref="D7:D8"/>
    <mergeCell ref="E7:E8"/>
    <mergeCell ref="A5:X5"/>
    <mergeCell ref="A1:B3"/>
    <mergeCell ref="C1:U3"/>
    <mergeCell ref="V1:X1"/>
    <mergeCell ref="V2:X2"/>
    <mergeCell ref="V3:X3"/>
  </mergeCells>
  <conditionalFormatting sqref="E32">
    <cfRule type="expression" dxfId="11" priority="1" stopIfTrue="1">
      <formula>$C32="Número"</formula>
    </cfRule>
    <cfRule type="expression" dxfId="10" priority="2" stopIfTrue="1">
      <formula>$C32="Porcentaje"</formula>
    </cfRule>
    <cfRule type="expression" dxfId="9" priority="3" stopIfTrue="1">
      <formula>$C32="Índice"</formula>
    </cfRule>
  </conditionalFormatting>
  <conditionalFormatting sqref="F9:L25 F27:L33 R27:U33">
    <cfRule type="expression" dxfId="8" priority="10" stopIfTrue="1">
      <formula>$C9="Número"</formula>
    </cfRule>
    <cfRule type="expression" dxfId="7" priority="11" stopIfTrue="1">
      <formula>$C9="Porcentaje"</formula>
    </cfRule>
    <cfRule type="expression" dxfId="6" priority="12" stopIfTrue="1">
      <formula>$C9="Índice"</formula>
    </cfRule>
  </conditionalFormatting>
  <conditionalFormatting sqref="O27:P27">
    <cfRule type="expression" dxfId="5" priority="4" stopIfTrue="1">
      <formula>$C27="Número"</formula>
    </cfRule>
    <cfRule type="expression" dxfId="4" priority="5" stopIfTrue="1">
      <formula>$C27="Porcentaje"</formula>
    </cfRule>
    <cfRule type="expression" dxfId="3" priority="6" stopIfTrue="1">
      <formula>$C27="Índice"</formula>
    </cfRule>
  </conditionalFormatting>
  <conditionalFormatting sqref="R9:U25">
    <cfRule type="expression" dxfId="2" priority="7" stopIfTrue="1">
      <formula>$C9="Número"</formula>
    </cfRule>
    <cfRule type="expression" dxfId="1" priority="8" stopIfTrue="1">
      <formula>$C9="Porcentaje"</formula>
    </cfRule>
    <cfRule type="expression" dxfId="0" priority="9" stopIfTrue="1">
      <formula>$C9="Índice"</formula>
    </cfRule>
  </conditionalFormatting>
  <printOptions horizontalCentered="1"/>
  <pageMargins left="0.23622047244094491" right="0.23622047244094491" top="0.35433070866141736" bottom="0.35433070866141736" header="0.31496062992125984" footer="0.31496062992125984"/>
  <pageSetup scale="26" fitToHeight="2" orientation="landscape" r:id="rId1"/>
  <headerFooter differentFirst="1">
    <oddFooter>&amp;C&amp;"Arial Narrow,Normal"&amp;9Página &amp;P de &amp;N</oddFooter>
  </headerFooter>
  <colBreaks count="1" manualBreakCount="1">
    <brk id="2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S326"/>
  <sheetViews>
    <sheetView tabSelected="1" zoomScale="60" zoomScaleNormal="60" zoomScalePageLayoutView="30" workbookViewId="0">
      <selection activeCell="G19" sqref="G19:G30"/>
    </sheetView>
  </sheetViews>
  <sheetFormatPr baseColWidth="10" defaultColWidth="11.42578125" defaultRowHeight="17.25" x14ac:dyDescent="0.25"/>
  <cols>
    <col min="1" max="1" width="33.42578125" style="36" customWidth="1"/>
    <col min="2" max="2" width="28" style="40" customWidth="1"/>
    <col min="3" max="4" width="37.42578125" style="40" hidden="1" customWidth="1"/>
    <col min="5" max="5" width="23.140625" style="40" customWidth="1"/>
    <col min="6" max="6" width="24.7109375" style="13" customWidth="1"/>
    <col min="7" max="7" width="47.140625" style="41" customWidth="1"/>
    <col min="8" max="8" width="59.42578125" style="42" hidden="1" customWidth="1"/>
    <col min="9" max="9" width="5.85546875" style="41" hidden="1" customWidth="1"/>
    <col min="10" max="10" width="32.140625" style="41" customWidth="1"/>
    <col min="11" max="11" width="12.140625" style="13" customWidth="1"/>
    <col min="12" max="12" width="9.85546875" style="13" bestFit="1" customWidth="1"/>
    <col min="13" max="13" width="16.85546875" style="13" bestFit="1" customWidth="1"/>
    <col min="14" max="14" width="13.28515625" style="13" customWidth="1"/>
    <col min="15" max="15" width="12.42578125" style="13" customWidth="1"/>
    <col min="16" max="16" width="19.85546875" style="13" customWidth="1"/>
    <col min="17" max="17" width="23.85546875" style="13" hidden="1" customWidth="1"/>
    <col min="18" max="18" width="39.42578125" style="13" customWidth="1"/>
    <col min="19" max="19" width="146.85546875" style="32" customWidth="1"/>
    <col min="20" max="16384" width="11.42578125" style="36"/>
  </cols>
  <sheetData>
    <row r="1" spans="1:19" s="30" customFormat="1" ht="44.25" customHeight="1" x14ac:dyDescent="0.25">
      <c r="A1" s="434"/>
      <c r="B1" s="435"/>
      <c r="C1" s="436"/>
      <c r="D1" s="443" t="s">
        <v>457</v>
      </c>
      <c r="E1" s="547"/>
      <c r="F1" s="547"/>
      <c r="G1" s="547"/>
      <c r="H1" s="547"/>
      <c r="I1" s="547"/>
      <c r="J1" s="547"/>
      <c r="K1" s="547"/>
      <c r="L1" s="547"/>
      <c r="M1" s="547"/>
      <c r="N1" s="547"/>
      <c r="O1" s="547"/>
      <c r="P1" s="547"/>
      <c r="Q1" s="547"/>
      <c r="R1" s="548"/>
    </row>
    <row r="2" spans="1:19" s="30" customFormat="1" ht="30.75" customHeight="1" x14ac:dyDescent="0.25">
      <c r="A2" s="437"/>
      <c r="B2" s="438"/>
      <c r="C2" s="439"/>
      <c r="D2" s="549"/>
      <c r="E2" s="550"/>
      <c r="F2" s="550"/>
      <c r="G2" s="550"/>
      <c r="H2" s="550"/>
      <c r="I2" s="550"/>
      <c r="J2" s="550"/>
      <c r="K2" s="550"/>
      <c r="L2" s="550"/>
      <c r="M2" s="550"/>
      <c r="N2" s="550"/>
      <c r="O2" s="550"/>
      <c r="P2" s="550"/>
      <c r="Q2" s="550"/>
      <c r="R2" s="551"/>
    </row>
    <row r="3" spans="1:19" s="31" customFormat="1" ht="35.25" customHeight="1" x14ac:dyDescent="0.25">
      <c r="A3" s="440"/>
      <c r="B3" s="441"/>
      <c r="C3" s="442"/>
      <c r="D3" s="552"/>
      <c r="E3" s="553"/>
      <c r="F3" s="553"/>
      <c r="G3" s="553"/>
      <c r="H3" s="553"/>
      <c r="I3" s="553"/>
      <c r="J3" s="553"/>
      <c r="K3" s="553"/>
      <c r="L3" s="553"/>
      <c r="M3" s="553"/>
      <c r="N3" s="553"/>
      <c r="O3" s="553"/>
      <c r="P3" s="553"/>
      <c r="Q3" s="553"/>
      <c r="R3" s="554"/>
      <c r="S3" s="30"/>
    </row>
    <row r="4" spans="1:19" s="32" customFormat="1" ht="18" thickBot="1" x14ac:dyDescent="0.3">
      <c r="B4" s="33"/>
      <c r="C4" s="33"/>
      <c r="D4" s="33"/>
      <c r="E4" s="33"/>
      <c r="F4" s="3"/>
      <c r="G4" s="34"/>
      <c r="H4" s="35"/>
      <c r="I4" s="34"/>
      <c r="J4" s="34"/>
      <c r="K4" s="3"/>
      <c r="L4" s="3"/>
      <c r="M4" s="3"/>
      <c r="N4" s="3"/>
      <c r="O4" s="3"/>
      <c r="P4" s="3"/>
      <c r="Q4" s="3"/>
      <c r="R4" s="3"/>
    </row>
    <row r="5" spans="1:19" ht="50.25" customHeight="1" x14ac:dyDescent="0.25">
      <c r="A5" s="406" t="s">
        <v>67</v>
      </c>
      <c r="B5" s="444" t="s">
        <v>0</v>
      </c>
      <c r="C5" s="445" t="s">
        <v>68</v>
      </c>
      <c r="D5" s="445" t="s">
        <v>69</v>
      </c>
      <c r="E5" s="445" t="s">
        <v>178</v>
      </c>
      <c r="F5" s="444" t="s">
        <v>171</v>
      </c>
      <c r="G5" s="444" t="s">
        <v>1</v>
      </c>
      <c r="H5" s="445" t="s">
        <v>70</v>
      </c>
      <c r="I5" s="445" t="s">
        <v>71</v>
      </c>
      <c r="J5" s="445" t="s">
        <v>72</v>
      </c>
      <c r="K5" s="444" t="s">
        <v>73</v>
      </c>
      <c r="L5" s="444" t="s">
        <v>74</v>
      </c>
      <c r="M5" s="444"/>
      <c r="N5" s="444"/>
      <c r="O5" s="444"/>
      <c r="P5" s="444"/>
      <c r="Q5" s="444" t="s">
        <v>75</v>
      </c>
      <c r="R5" s="406" t="s">
        <v>2</v>
      </c>
      <c r="S5" s="404" t="s">
        <v>379</v>
      </c>
    </row>
    <row r="6" spans="1:19" ht="46.5" customHeight="1" thickBot="1" x14ac:dyDescent="0.3">
      <c r="A6" s="407"/>
      <c r="B6" s="445"/>
      <c r="C6" s="446"/>
      <c r="D6" s="446"/>
      <c r="E6" s="447"/>
      <c r="F6" s="445"/>
      <c r="G6" s="445"/>
      <c r="H6" s="446"/>
      <c r="I6" s="446"/>
      <c r="J6" s="446"/>
      <c r="K6" s="445"/>
      <c r="L6" s="43" t="s">
        <v>76</v>
      </c>
      <c r="M6" s="43">
        <v>2020</v>
      </c>
      <c r="N6" s="43">
        <v>2021</v>
      </c>
      <c r="O6" s="43">
        <v>2022</v>
      </c>
      <c r="P6" s="52" t="s">
        <v>77</v>
      </c>
      <c r="Q6" s="445"/>
      <c r="R6" s="407"/>
      <c r="S6" s="405"/>
    </row>
    <row r="7" spans="1:19" ht="45.75" customHeight="1" x14ac:dyDescent="0.25">
      <c r="A7" s="425" t="s">
        <v>166</v>
      </c>
      <c r="B7" s="470" t="s">
        <v>132</v>
      </c>
      <c r="C7" s="416" t="s">
        <v>79</v>
      </c>
      <c r="D7" s="393" t="s">
        <v>80</v>
      </c>
      <c r="E7" s="431" t="s">
        <v>179</v>
      </c>
      <c r="F7" s="376" t="s">
        <v>172</v>
      </c>
      <c r="G7" s="401" t="s">
        <v>328</v>
      </c>
      <c r="H7" s="414" t="s">
        <v>81</v>
      </c>
      <c r="I7" s="420" t="s">
        <v>82</v>
      </c>
      <c r="J7" s="53" t="s">
        <v>83</v>
      </c>
      <c r="K7" s="55">
        <v>6.7999999999999996E-3</v>
      </c>
      <c r="L7" s="55">
        <v>8.9999999999999993E-3</v>
      </c>
      <c r="M7" s="55" t="s">
        <v>358</v>
      </c>
      <c r="N7" s="55" t="s">
        <v>359</v>
      </c>
      <c r="O7" s="55" t="s">
        <v>360</v>
      </c>
      <c r="P7" s="56" t="s">
        <v>360</v>
      </c>
      <c r="Q7" s="410" t="s">
        <v>84</v>
      </c>
      <c r="R7" s="473" t="s">
        <v>285</v>
      </c>
      <c r="S7" s="476" t="s">
        <v>448</v>
      </c>
    </row>
    <row r="8" spans="1:19" ht="21" customHeight="1" x14ac:dyDescent="0.25">
      <c r="A8" s="448"/>
      <c r="B8" s="471"/>
      <c r="C8" s="417"/>
      <c r="D8" s="394"/>
      <c r="E8" s="432"/>
      <c r="F8" s="377"/>
      <c r="G8" s="402"/>
      <c r="H8" s="415"/>
      <c r="I8" s="421"/>
      <c r="J8" s="48" t="s">
        <v>162</v>
      </c>
      <c r="K8" s="57"/>
      <c r="L8" s="82">
        <v>7.3600000000000002E-3</v>
      </c>
      <c r="M8" s="57"/>
      <c r="N8" s="57"/>
      <c r="O8" s="57"/>
      <c r="P8" s="90">
        <v>7.3600000000000002E-3</v>
      </c>
      <c r="Q8" s="411"/>
      <c r="R8" s="474"/>
      <c r="S8" s="477"/>
    </row>
    <row r="9" spans="1:19" ht="23.25" customHeight="1" x14ac:dyDescent="0.25">
      <c r="A9" s="448"/>
      <c r="B9" s="471"/>
      <c r="C9" s="417"/>
      <c r="D9" s="394"/>
      <c r="E9" s="432"/>
      <c r="F9" s="377"/>
      <c r="G9" s="402"/>
      <c r="H9" s="415"/>
      <c r="I9" s="421"/>
      <c r="J9" s="48" t="s">
        <v>164</v>
      </c>
      <c r="K9" s="57"/>
      <c r="L9" s="58">
        <f>+L8/L7</f>
        <v>0.81777777777777783</v>
      </c>
      <c r="M9" s="57"/>
      <c r="N9" s="57"/>
      <c r="O9" s="57"/>
      <c r="P9" s="59">
        <v>0.49099999999999999</v>
      </c>
      <c r="Q9" s="411"/>
      <c r="R9" s="474"/>
      <c r="S9" s="477"/>
    </row>
    <row r="10" spans="1:19" ht="23.25" customHeight="1" x14ac:dyDescent="0.25">
      <c r="A10" s="448"/>
      <c r="B10" s="471"/>
      <c r="C10" s="417"/>
      <c r="D10" s="394"/>
      <c r="E10" s="432"/>
      <c r="F10" s="377"/>
      <c r="G10" s="402"/>
      <c r="H10" s="415"/>
      <c r="I10" s="421"/>
      <c r="J10" s="49" t="s">
        <v>163</v>
      </c>
      <c r="K10" s="57"/>
      <c r="L10" s="57"/>
      <c r="M10" s="166">
        <v>8.3999999999999995E-3</v>
      </c>
      <c r="N10" s="57"/>
      <c r="O10" s="57"/>
      <c r="P10" s="168">
        <v>8.3999999999999995E-3</v>
      </c>
      <c r="Q10" s="411"/>
      <c r="R10" s="474"/>
      <c r="S10" s="477"/>
    </row>
    <row r="11" spans="1:19" x14ac:dyDescent="0.25">
      <c r="A11" s="448"/>
      <c r="B11" s="471"/>
      <c r="C11" s="417"/>
      <c r="D11" s="394"/>
      <c r="E11" s="432"/>
      <c r="F11" s="377"/>
      <c r="G11" s="402"/>
      <c r="H11" s="415"/>
      <c r="I11" s="421"/>
      <c r="J11" s="174" t="s">
        <v>165</v>
      </c>
      <c r="K11" s="177"/>
      <c r="L11" s="177"/>
      <c r="M11" s="166">
        <v>7.6E-3</v>
      </c>
      <c r="N11" s="177"/>
      <c r="O11" s="177"/>
      <c r="P11" s="168">
        <v>0.56000000000000005</v>
      </c>
      <c r="Q11" s="411"/>
      <c r="R11" s="474"/>
      <c r="S11" s="477"/>
    </row>
    <row r="12" spans="1:19" ht="30.75" customHeight="1" x14ac:dyDescent="0.25">
      <c r="A12" s="448"/>
      <c r="B12" s="471"/>
      <c r="C12" s="417"/>
      <c r="D12" s="394"/>
      <c r="E12" s="432"/>
      <c r="F12" s="377"/>
      <c r="G12" s="402"/>
      <c r="H12" s="50"/>
      <c r="I12" s="179"/>
      <c r="J12" s="175" t="s">
        <v>341</v>
      </c>
      <c r="K12" s="185"/>
      <c r="L12" s="85"/>
      <c r="M12" s="186"/>
      <c r="N12" s="200">
        <v>8.3999999999999995E-3</v>
      </c>
      <c r="O12" s="180"/>
      <c r="P12" s="200"/>
      <c r="Q12" s="411"/>
      <c r="R12" s="474"/>
      <c r="S12" s="477"/>
    </row>
    <row r="13" spans="1:19" ht="30.75" customHeight="1" x14ac:dyDescent="0.25">
      <c r="A13" s="448"/>
      <c r="B13" s="471"/>
      <c r="C13" s="417"/>
      <c r="D13" s="394"/>
      <c r="E13" s="432"/>
      <c r="F13" s="377"/>
      <c r="G13" s="402"/>
      <c r="H13" s="50"/>
      <c r="I13" s="51"/>
      <c r="J13" s="170" t="s">
        <v>278</v>
      </c>
      <c r="K13" s="171"/>
      <c r="L13" s="85"/>
      <c r="M13" s="186"/>
      <c r="N13" s="200">
        <v>0.6462</v>
      </c>
      <c r="O13" s="180"/>
      <c r="P13" s="173">
        <v>0.56000000000000005</v>
      </c>
      <c r="Q13" s="411"/>
      <c r="R13" s="474"/>
      <c r="S13" s="477"/>
    </row>
    <row r="14" spans="1:19" ht="30.75" customHeight="1" x14ac:dyDescent="0.25">
      <c r="A14" s="448"/>
      <c r="B14" s="471"/>
      <c r="C14" s="417"/>
      <c r="D14" s="394"/>
      <c r="E14" s="432"/>
      <c r="F14" s="377"/>
      <c r="G14" s="402"/>
      <c r="H14" s="50"/>
      <c r="I14" s="51"/>
      <c r="J14" s="233" t="s">
        <v>342</v>
      </c>
      <c r="K14" s="171"/>
      <c r="L14" s="85"/>
      <c r="M14" s="186"/>
      <c r="N14" s="267"/>
      <c r="O14" s="268">
        <v>0</v>
      </c>
      <c r="P14" s="383">
        <v>1.01E-2</v>
      </c>
      <c r="Q14" s="411"/>
      <c r="R14" s="474"/>
      <c r="S14" s="477"/>
    </row>
    <row r="15" spans="1:19" ht="30.75" customHeight="1" x14ac:dyDescent="0.25">
      <c r="A15" s="448"/>
      <c r="B15" s="471"/>
      <c r="C15" s="417"/>
      <c r="D15" s="394"/>
      <c r="E15" s="432"/>
      <c r="F15" s="377"/>
      <c r="G15" s="402"/>
      <c r="H15" s="50"/>
      <c r="I15" s="51"/>
      <c r="J15" s="233" t="s">
        <v>390</v>
      </c>
      <c r="K15" s="171"/>
      <c r="L15" s="85"/>
      <c r="M15" s="186"/>
      <c r="N15" s="267"/>
      <c r="O15" s="285">
        <v>1.01E-2</v>
      </c>
      <c r="P15" s="383"/>
      <c r="Q15" s="411"/>
      <c r="R15" s="474"/>
      <c r="S15" s="477"/>
    </row>
    <row r="16" spans="1:19" ht="30.75" customHeight="1" x14ac:dyDescent="0.25">
      <c r="A16" s="448"/>
      <c r="B16" s="471"/>
      <c r="C16" s="417"/>
      <c r="D16" s="394"/>
      <c r="E16" s="432"/>
      <c r="F16" s="377"/>
      <c r="G16" s="402"/>
      <c r="H16" s="50"/>
      <c r="I16" s="51"/>
      <c r="J16" s="233" t="s">
        <v>392</v>
      </c>
      <c r="K16" s="171"/>
      <c r="L16" s="85"/>
      <c r="M16" s="186"/>
      <c r="N16" s="267"/>
      <c r="O16" s="285">
        <v>1.01E-2</v>
      </c>
      <c r="P16" s="383"/>
      <c r="Q16" s="411"/>
      <c r="R16" s="474"/>
      <c r="S16" s="477"/>
    </row>
    <row r="17" spans="1:19" ht="30.75" customHeight="1" x14ac:dyDescent="0.25">
      <c r="A17" s="448"/>
      <c r="B17" s="471"/>
      <c r="C17" s="417"/>
      <c r="D17" s="394"/>
      <c r="E17" s="432"/>
      <c r="F17" s="377"/>
      <c r="G17" s="402"/>
      <c r="H17" s="50"/>
      <c r="I17" s="51"/>
      <c r="J17" s="233" t="s">
        <v>447</v>
      </c>
      <c r="K17" s="171"/>
      <c r="L17" s="85"/>
      <c r="M17" s="186"/>
      <c r="N17" s="267"/>
      <c r="O17" s="285">
        <v>1.01E-2</v>
      </c>
      <c r="P17" s="383"/>
      <c r="Q17" s="411"/>
      <c r="R17" s="474"/>
      <c r="S17" s="477"/>
    </row>
    <row r="18" spans="1:19" ht="30.75" customHeight="1" thickBot="1" x14ac:dyDescent="0.3">
      <c r="A18" s="448"/>
      <c r="B18" s="471"/>
      <c r="C18" s="417"/>
      <c r="D18" s="394"/>
      <c r="E18" s="432"/>
      <c r="F18" s="377"/>
      <c r="G18" s="403"/>
      <c r="H18" s="50"/>
      <c r="I18" s="51"/>
      <c r="J18" s="233" t="s">
        <v>340</v>
      </c>
      <c r="K18" s="171"/>
      <c r="L18" s="85"/>
      <c r="M18" s="186"/>
      <c r="N18" s="267"/>
      <c r="O18" s="326">
        <v>1.01E-2</v>
      </c>
      <c r="P18" s="325">
        <v>0.67330000000000001</v>
      </c>
      <c r="Q18" s="411"/>
      <c r="R18" s="475"/>
      <c r="S18" s="478"/>
    </row>
    <row r="19" spans="1:19" ht="48.75" customHeight="1" x14ac:dyDescent="0.25">
      <c r="A19" s="448"/>
      <c r="B19" s="471"/>
      <c r="C19" s="417"/>
      <c r="D19" s="394"/>
      <c r="E19" s="432"/>
      <c r="F19" s="377"/>
      <c r="G19" s="401" t="s">
        <v>327</v>
      </c>
      <c r="H19" s="86"/>
      <c r="I19" s="87"/>
      <c r="J19" s="53" t="s">
        <v>83</v>
      </c>
      <c r="K19" s="88" t="s">
        <v>161</v>
      </c>
      <c r="L19" s="88" t="s">
        <v>374</v>
      </c>
      <c r="M19" s="88" t="s">
        <v>374</v>
      </c>
      <c r="N19" s="91" t="s">
        <v>375</v>
      </c>
      <c r="O19" s="91" t="s">
        <v>355</v>
      </c>
      <c r="P19" s="95" t="s">
        <v>356</v>
      </c>
      <c r="Q19" s="411"/>
      <c r="R19" s="425" t="s">
        <v>381</v>
      </c>
      <c r="S19" s="476" t="s">
        <v>449</v>
      </c>
    </row>
    <row r="20" spans="1:19" ht="26.25" customHeight="1" x14ac:dyDescent="0.25">
      <c r="A20" s="448"/>
      <c r="B20" s="471"/>
      <c r="C20" s="417"/>
      <c r="D20" s="394"/>
      <c r="E20" s="432"/>
      <c r="F20" s="377"/>
      <c r="G20" s="402"/>
      <c r="H20" s="50"/>
      <c r="I20" s="51"/>
      <c r="J20" s="48" t="s">
        <v>162</v>
      </c>
      <c r="K20" s="85"/>
      <c r="L20" s="58">
        <v>0</v>
      </c>
      <c r="M20" s="85"/>
      <c r="N20" s="85"/>
      <c r="O20" s="85"/>
      <c r="P20" s="59"/>
      <c r="Q20" s="411"/>
      <c r="R20" s="426"/>
      <c r="S20" s="477"/>
    </row>
    <row r="21" spans="1:19" ht="24.75" customHeight="1" x14ac:dyDescent="0.25">
      <c r="A21" s="448"/>
      <c r="B21" s="471"/>
      <c r="C21" s="417"/>
      <c r="D21" s="394"/>
      <c r="E21" s="432"/>
      <c r="F21" s="377"/>
      <c r="G21" s="402"/>
      <c r="H21" s="50"/>
      <c r="I21" s="51"/>
      <c r="J21" s="48" t="s">
        <v>164</v>
      </c>
      <c r="K21" s="85"/>
      <c r="L21" s="58">
        <v>0</v>
      </c>
      <c r="M21" s="85"/>
      <c r="N21" s="85"/>
      <c r="O21" s="85"/>
      <c r="P21" s="202">
        <v>0</v>
      </c>
      <c r="Q21" s="411"/>
      <c r="R21" s="426"/>
      <c r="S21" s="477"/>
    </row>
    <row r="22" spans="1:19" ht="24.75" customHeight="1" x14ac:dyDescent="0.25">
      <c r="A22" s="448"/>
      <c r="B22" s="471"/>
      <c r="C22" s="417"/>
      <c r="D22" s="394"/>
      <c r="E22" s="432"/>
      <c r="F22" s="377"/>
      <c r="G22" s="402"/>
      <c r="H22" s="50"/>
      <c r="I22" s="51"/>
      <c r="J22" s="49" t="s">
        <v>163</v>
      </c>
      <c r="K22" s="85"/>
      <c r="L22" s="85"/>
      <c r="M22" s="83">
        <v>0</v>
      </c>
      <c r="N22" s="85"/>
      <c r="O22" s="85"/>
      <c r="P22" s="203"/>
      <c r="Q22" s="411"/>
      <c r="R22" s="426"/>
      <c r="S22" s="477"/>
    </row>
    <row r="23" spans="1:19" ht="17.25" customHeight="1" x14ac:dyDescent="0.25">
      <c r="A23" s="448"/>
      <c r="B23" s="471"/>
      <c r="C23" s="417"/>
      <c r="D23" s="394"/>
      <c r="E23" s="432"/>
      <c r="F23" s="377"/>
      <c r="G23" s="402"/>
      <c r="H23" s="50"/>
      <c r="I23" s="51"/>
      <c r="J23" s="174" t="s">
        <v>165</v>
      </c>
      <c r="K23" s="85"/>
      <c r="L23" s="85"/>
      <c r="M23" s="83">
        <v>0</v>
      </c>
      <c r="N23" s="85"/>
      <c r="O23" s="85"/>
      <c r="P23" s="203">
        <v>0</v>
      </c>
      <c r="Q23" s="411"/>
      <c r="R23" s="426"/>
      <c r="S23" s="477"/>
    </row>
    <row r="24" spans="1:19" ht="17.25" customHeight="1" x14ac:dyDescent="0.25">
      <c r="A24" s="448"/>
      <c r="B24" s="471"/>
      <c r="C24" s="417"/>
      <c r="D24" s="394"/>
      <c r="E24" s="432"/>
      <c r="F24" s="377"/>
      <c r="G24" s="402"/>
      <c r="H24" s="50"/>
      <c r="I24" s="179"/>
      <c r="J24" s="175" t="s">
        <v>341</v>
      </c>
      <c r="K24" s="180"/>
      <c r="L24" s="85"/>
      <c r="M24" s="85"/>
      <c r="N24" s="178">
        <v>4</v>
      </c>
      <c r="O24" s="85"/>
      <c r="P24" s="219">
        <v>4</v>
      </c>
      <c r="Q24" s="411"/>
      <c r="R24" s="426"/>
      <c r="S24" s="477"/>
    </row>
    <row r="25" spans="1:19" ht="17.25" customHeight="1" x14ac:dyDescent="0.25">
      <c r="A25" s="448"/>
      <c r="B25" s="471"/>
      <c r="C25" s="417"/>
      <c r="D25" s="394"/>
      <c r="E25" s="432"/>
      <c r="F25" s="377"/>
      <c r="G25" s="402"/>
      <c r="H25" s="50"/>
      <c r="I25" s="179"/>
      <c r="J25" s="175" t="s">
        <v>278</v>
      </c>
      <c r="K25" s="180"/>
      <c r="L25" s="85"/>
      <c r="M25" s="85"/>
      <c r="N25" s="204">
        <v>0.8</v>
      </c>
      <c r="O25" s="85"/>
      <c r="P25" s="201">
        <v>0.44440000000000002</v>
      </c>
      <c r="Q25" s="411"/>
      <c r="R25" s="426"/>
      <c r="S25" s="477"/>
    </row>
    <row r="26" spans="1:19" ht="17.25" customHeight="1" x14ac:dyDescent="0.25">
      <c r="A26" s="448"/>
      <c r="B26" s="471"/>
      <c r="C26" s="417"/>
      <c r="D26" s="394"/>
      <c r="E26" s="432"/>
      <c r="F26" s="377"/>
      <c r="G26" s="402"/>
      <c r="H26" s="50"/>
      <c r="I26" s="179"/>
      <c r="J26" s="233" t="s">
        <v>342</v>
      </c>
      <c r="K26" s="180"/>
      <c r="L26" s="85"/>
      <c r="M26" s="85"/>
      <c r="N26" s="36"/>
      <c r="O26" s="269">
        <v>1</v>
      </c>
      <c r="P26" s="384">
        <v>5</v>
      </c>
      <c r="Q26" s="411"/>
      <c r="R26" s="426"/>
      <c r="S26" s="477"/>
    </row>
    <row r="27" spans="1:19" ht="17.25" customHeight="1" x14ac:dyDescent="0.25">
      <c r="A27" s="448"/>
      <c r="B27" s="471"/>
      <c r="C27" s="417"/>
      <c r="D27" s="394"/>
      <c r="E27" s="432"/>
      <c r="F27" s="377"/>
      <c r="G27" s="402"/>
      <c r="H27" s="50"/>
      <c r="I27" s="179"/>
      <c r="J27" s="233" t="s">
        <v>390</v>
      </c>
      <c r="K27" s="180"/>
      <c r="L27" s="85"/>
      <c r="M27" s="85"/>
      <c r="N27" s="36"/>
      <c r="O27" s="269">
        <v>1</v>
      </c>
      <c r="P27" s="384"/>
      <c r="Q27" s="411"/>
      <c r="R27" s="426"/>
      <c r="S27" s="477"/>
    </row>
    <row r="28" spans="1:19" ht="17.25" customHeight="1" x14ac:dyDescent="0.25">
      <c r="A28" s="448"/>
      <c r="B28" s="471"/>
      <c r="C28" s="417"/>
      <c r="D28" s="394"/>
      <c r="E28" s="432"/>
      <c r="F28" s="377"/>
      <c r="G28" s="402"/>
      <c r="H28" s="50"/>
      <c r="I28" s="179"/>
      <c r="J28" s="233" t="s">
        <v>392</v>
      </c>
      <c r="K28" s="180"/>
      <c r="L28" s="85"/>
      <c r="M28" s="85"/>
      <c r="N28" s="36"/>
      <c r="O28" s="269">
        <v>1</v>
      </c>
      <c r="P28" s="384"/>
      <c r="Q28" s="411"/>
      <c r="R28" s="426"/>
      <c r="S28" s="477"/>
    </row>
    <row r="29" spans="1:19" ht="17.25" customHeight="1" x14ac:dyDescent="0.25">
      <c r="A29" s="448"/>
      <c r="B29" s="471"/>
      <c r="C29" s="417"/>
      <c r="D29" s="394"/>
      <c r="E29" s="432"/>
      <c r="F29" s="377"/>
      <c r="G29" s="402"/>
      <c r="H29" s="50"/>
      <c r="I29" s="179"/>
      <c r="J29" s="233" t="s">
        <v>447</v>
      </c>
      <c r="K29" s="180"/>
      <c r="L29" s="85"/>
      <c r="M29" s="85"/>
      <c r="N29" s="36"/>
      <c r="O29" s="269">
        <v>1</v>
      </c>
      <c r="P29" s="384"/>
      <c r="Q29" s="411"/>
      <c r="R29" s="426"/>
      <c r="S29" s="477"/>
    </row>
    <row r="30" spans="1:19" ht="18" customHeight="1" thickBot="1" x14ac:dyDescent="0.3">
      <c r="A30" s="448"/>
      <c r="B30" s="471"/>
      <c r="C30" s="417"/>
      <c r="D30" s="394"/>
      <c r="E30" s="432"/>
      <c r="F30" s="377"/>
      <c r="G30" s="403"/>
      <c r="H30" s="50"/>
      <c r="I30" s="179"/>
      <c r="J30" s="233" t="s">
        <v>340</v>
      </c>
      <c r="K30" s="180"/>
      <c r="L30" s="85"/>
      <c r="M30" s="85"/>
      <c r="N30" s="251"/>
      <c r="O30" s="254">
        <v>1</v>
      </c>
      <c r="P30" s="252">
        <v>0.83330000000000004</v>
      </c>
      <c r="Q30" s="411"/>
      <c r="R30" s="427"/>
      <c r="S30" s="478"/>
    </row>
    <row r="31" spans="1:19" ht="33.950000000000003" customHeight="1" x14ac:dyDescent="0.25">
      <c r="A31" s="448"/>
      <c r="B31" s="471"/>
      <c r="C31" s="417"/>
      <c r="D31" s="394"/>
      <c r="E31" s="432"/>
      <c r="F31" s="377"/>
      <c r="G31" s="401" t="s">
        <v>329</v>
      </c>
      <c r="H31" s="86"/>
      <c r="I31" s="87"/>
      <c r="J31" s="53" t="s">
        <v>83</v>
      </c>
      <c r="K31" s="53">
        <v>3492</v>
      </c>
      <c r="L31" s="53" t="s">
        <v>361</v>
      </c>
      <c r="M31" s="53" t="s">
        <v>361</v>
      </c>
      <c r="N31" s="53" t="s">
        <v>361</v>
      </c>
      <c r="O31" s="53" t="s">
        <v>361</v>
      </c>
      <c r="P31" s="95">
        <v>3680</v>
      </c>
      <c r="Q31" s="411"/>
      <c r="R31" s="376" t="s">
        <v>382</v>
      </c>
      <c r="S31" s="428" t="s">
        <v>393</v>
      </c>
    </row>
    <row r="32" spans="1:19" ht="27" customHeight="1" x14ac:dyDescent="0.25">
      <c r="A32" s="448"/>
      <c r="B32" s="471"/>
      <c r="C32" s="417"/>
      <c r="D32" s="394"/>
      <c r="E32" s="432"/>
      <c r="F32" s="377"/>
      <c r="G32" s="402"/>
      <c r="H32" s="50"/>
      <c r="I32" s="51"/>
      <c r="J32" s="48" t="s">
        <v>162</v>
      </c>
      <c r="K32" s="85"/>
      <c r="L32" s="107">
        <v>953</v>
      </c>
      <c r="M32" s="85"/>
      <c r="N32" s="85"/>
      <c r="O32" s="85"/>
      <c r="P32" s="109">
        <v>953</v>
      </c>
      <c r="Q32" s="411"/>
      <c r="R32" s="474"/>
      <c r="S32" s="429"/>
    </row>
    <row r="33" spans="1:19" ht="28.5" customHeight="1" x14ac:dyDescent="0.25">
      <c r="A33" s="448"/>
      <c r="B33" s="471"/>
      <c r="C33" s="417"/>
      <c r="D33" s="394"/>
      <c r="E33" s="432"/>
      <c r="F33" s="377"/>
      <c r="G33" s="402"/>
      <c r="H33" s="50"/>
      <c r="I33" s="51"/>
      <c r="J33" s="48" t="s">
        <v>164</v>
      </c>
      <c r="K33" s="85"/>
      <c r="L33" s="58">
        <v>1.036</v>
      </c>
      <c r="M33" s="85"/>
      <c r="N33" s="85"/>
      <c r="O33" s="85"/>
      <c r="P33" s="59">
        <f>P32/P31</f>
        <v>0.25896739130434782</v>
      </c>
      <c r="Q33" s="411"/>
      <c r="R33" s="474"/>
      <c r="S33" s="429"/>
    </row>
    <row r="34" spans="1:19" ht="28.5" customHeight="1" x14ac:dyDescent="0.25">
      <c r="A34" s="448"/>
      <c r="B34" s="471"/>
      <c r="C34" s="417"/>
      <c r="D34" s="394"/>
      <c r="E34" s="432"/>
      <c r="F34" s="377"/>
      <c r="G34" s="402"/>
      <c r="H34" s="50"/>
      <c r="I34" s="51"/>
      <c r="J34" s="49" t="s">
        <v>163</v>
      </c>
      <c r="K34" s="85"/>
      <c r="L34" s="85"/>
      <c r="M34" s="108">
        <v>870</v>
      </c>
      <c r="N34" s="85"/>
      <c r="O34" s="85"/>
      <c r="P34" s="110">
        <v>1823</v>
      </c>
      <c r="Q34" s="411"/>
      <c r="R34" s="474"/>
      <c r="S34" s="429"/>
    </row>
    <row r="35" spans="1:19" ht="23.25" customHeight="1" x14ac:dyDescent="0.25">
      <c r="A35" s="448"/>
      <c r="B35" s="471"/>
      <c r="C35" s="417"/>
      <c r="D35" s="394"/>
      <c r="E35" s="432"/>
      <c r="F35" s="377"/>
      <c r="G35" s="402"/>
      <c r="H35" s="50"/>
      <c r="I35" s="51"/>
      <c r="J35" s="174" t="s">
        <v>165</v>
      </c>
      <c r="K35" s="85"/>
      <c r="L35" s="85"/>
      <c r="M35" s="83">
        <v>0.94599999999999995</v>
      </c>
      <c r="N35" s="85"/>
      <c r="O35" s="85"/>
      <c r="P35" s="84">
        <v>0.495</v>
      </c>
      <c r="Q35" s="411"/>
      <c r="R35" s="474"/>
      <c r="S35" s="429"/>
    </row>
    <row r="36" spans="1:19" ht="27" customHeight="1" x14ac:dyDescent="0.25">
      <c r="A36" s="448"/>
      <c r="B36" s="471"/>
      <c r="C36" s="417"/>
      <c r="D36" s="394"/>
      <c r="E36" s="432"/>
      <c r="F36" s="377"/>
      <c r="G36" s="402"/>
      <c r="H36" s="50"/>
      <c r="I36" s="179"/>
      <c r="J36" s="175" t="s">
        <v>341</v>
      </c>
      <c r="K36" s="180"/>
      <c r="L36" s="85"/>
      <c r="M36" s="85"/>
      <c r="N36" s="178">
        <v>928</v>
      </c>
      <c r="O36" s="85"/>
      <c r="P36" s="195">
        <v>2751</v>
      </c>
      <c r="Q36" s="412"/>
      <c r="R36" s="474"/>
      <c r="S36" s="429"/>
    </row>
    <row r="37" spans="1:19" ht="27" customHeight="1" x14ac:dyDescent="0.25">
      <c r="A37" s="448"/>
      <c r="B37" s="471"/>
      <c r="C37" s="417"/>
      <c r="D37" s="394"/>
      <c r="E37" s="432"/>
      <c r="F37" s="377"/>
      <c r="G37" s="402"/>
      <c r="H37" s="50"/>
      <c r="I37" s="51"/>
      <c r="J37" s="170" t="s">
        <v>278</v>
      </c>
      <c r="K37" s="85"/>
      <c r="L37" s="85"/>
      <c r="M37" s="85"/>
      <c r="N37" s="205">
        <v>1</v>
      </c>
      <c r="O37" s="85"/>
      <c r="P37" s="190">
        <v>0.74760000000000004</v>
      </c>
      <c r="Q37" s="411"/>
      <c r="R37" s="474"/>
      <c r="S37" s="429"/>
    </row>
    <row r="38" spans="1:19" ht="27" customHeight="1" x14ac:dyDescent="0.25">
      <c r="A38" s="448"/>
      <c r="B38" s="471"/>
      <c r="C38" s="417"/>
      <c r="D38" s="394"/>
      <c r="E38" s="432"/>
      <c r="F38" s="377"/>
      <c r="G38" s="402"/>
      <c r="H38" s="50"/>
      <c r="I38" s="51"/>
      <c r="J38" s="233" t="s">
        <v>342</v>
      </c>
      <c r="K38" s="85"/>
      <c r="L38" s="85"/>
      <c r="M38" s="85"/>
      <c r="N38" s="246"/>
      <c r="O38" s="270">
        <v>828</v>
      </c>
      <c r="P38" s="385">
        <v>4327</v>
      </c>
      <c r="Q38" s="411"/>
      <c r="R38" s="474"/>
      <c r="S38" s="429"/>
    </row>
    <row r="39" spans="1:19" ht="27" customHeight="1" x14ac:dyDescent="0.25">
      <c r="A39" s="448"/>
      <c r="B39" s="471"/>
      <c r="C39" s="417"/>
      <c r="D39" s="394"/>
      <c r="E39" s="432"/>
      <c r="F39" s="377"/>
      <c r="G39" s="402"/>
      <c r="H39" s="50"/>
      <c r="I39" s="51"/>
      <c r="J39" s="233" t="s">
        <v>390</v>
      </c>
      <c r="K39" s="85"/>
      <c r="L39" s="85"/>
      <c r="M39" s="85"/>
      <c r="N39" s="246"/>
      <c r="O39" s="270">
        <v>1380</v>
      </c>
      <c r="P39" s="385"/>
      <c r="Q39" s="411"/>
      <c r="R39" s="474"/>
      <c r="S39" s="429"/>
    </row>
    <row r="40" spans="1:19" ht="27" customHeight="1" x14ac:dyDescent="0.25">
      <c r="A40" s="448"/>
      <c r="B40" s="471"/>
      <c r="C40" s="417"/>
      <c r="D40" s="394"/>
      <c r="E40" s="432"/>
      <c r="F40" s="377"/>
      <c r="G40" s="402"/>
      <c r="H40" s="50"/>
      <c r="I40" s="51"/>
      <c r="J40" s="233" t="s">
        <v>392</v>
      </c>
      <c r="K40" s="85"/>
      <c r="L40" s="85"/>
      <c r="M40" s="85"/>
      <c r="N40" s="246"/>
      <c r="O40" s="270">
        <v>1576</v>
      </c>
      <c r="P40" s="385"/>
      <c r="Q40" s="411"/>
      <c r="R40" s="474"/>
      <c r="S40" s="429"/>
    </row>
    <row r="41" spans="1:19" ht="27" customHeight="1" x14ac:dyDescent="0.25">
      <c r="A41" s="448"/>
      <c r="B41" s="471"/>
      <c r="C41" s="417"/>
      <c r="D41" s="394"/>
      <c r="E41" s="432"/>
      <c r="F41" s="377"/>
      <c r="G41" s="402"/>
      <c r="H41" s="50"/>
      <c r="I41" s="51"/>
      <c r="J41" s="233" t="s">
        <v>447</v>
      </c>
      <c r="K41" s="85"/>
      <c r="L41" s="85"/>
      <c r="M41" s="85"/>
      <c r="N41" s="246"/>
      <c r="O41" s="270">
        <v>1576</v>
      </c>
      <c r="P41" s="385"/>
      <c r="Q41" s="411"/>
      <c r="R41" s="474"/>
      <c r="S41" s="429"/>
    </row>
    <row r="42" spans="1:19" ht="27" customHeight="1" thickBot="1" x14ac:dyDescent="0.3">
      <c r="A42" s="448"/>
      <c r="B42" s="471"/>
      <c r="C42" s="417"/>
      <c r="D42" s="394"/>
      <c r="E42" s="432"/>
      <c r="F42" s="377"/>
      <c r="G42" s="403"/>
      <c r="H42" s="50"/>
      <c r="I42" s="51"/>
      <c r="J42" s="233" t="s">
        <v>340</v>
      </c>
      <c r="K42" s="85"/>
      <c r="L42" s="85"/>
      <c r="M42" s="85"/>
      <c r="N42" s="246"/>
      <c r="O42" s="286">
        <v>1.71</v>
      </c>
      <c r="P42" s="287">
        <v>1.175</v>
      </c>
      <c r="Q42" s="411"/>
      <c r="R42" s="475"/>
      <c r="S42" s="430"/>
    </row>
    <row r="43" spans="1:19" ht="33.950000000000003" customHeight="1" x14ac:dyDescent="0.25">
      <c r="A43" s="448"/>
      <c r="B43" s="471"/>
      <c r="C43" s="417"/>
      <c r="D43" s="394"/>
      <c r="E43" s="432"/>
      <c r="F43" s="377"/>
      <c r="G43" s="401" t="s">
        <v>330</v>
      </c>
      <c r="H43" s="86"/>
      <c r="I43" s="87"/>
      <c r="J43" s="53" t="s">
        <v>83</v>
      </c>
      <c r="K43" s="91">
        <v>327</v>
      </c>
      <c r="L43" s="91">
        <v>200</v>
      </c>
      <c r="M43" s="91" t="s">
        <v>357</v>
      </c>
      <c r="N43" s="91" t="s">
        <v>357</v>
      </c>
      <c r="O43" s="91" t="s">
        <v>357</v>
      </c>
      <c r="P43" s="95">
        <v>800</v>
      </c>
      <c r="Q43" s="411"/>
      <c r="R43" s="376" t="s">
        <v>382</v>
      </c>
      <c r="S43" s="476" t="s">
        <v>450</v>
      </c>
    </row>
    <row r="44" spans="1:19" ht="17.25" customHeight="1" x14ac:dyDescent="0.25">
      <c r="A44" s="448"/>
      <c r="B44" s="471"/>
      <c r="C44" s="417"/>
      <c r="D44" s="394"/>
      <c r="E44" s="432"/>
      <c r="F44" s="377"/>
      <c r="G44" s="402"/>
      <c r="H44" s="50"/>
      <c r="I44" s="51"/>
      <c r="J44" s="48" t="s">
        <v>162</v>
      </c>
      <c r="K44" s="85"/>
      <c r="L44" s="107">
        <v>201</v>
      </c>
      <c r="M44" s="85"/>
      <c r="N44" s="85"/>
      <c r="O44" s="85"/>
      <c r="P44" s="109">
        <v>201</v>
      </c>
      <c r="Q44" s="411"/>
      <c r="R44" s="474"/>
      <c r="S44" s="477"/>
    </row>
    <row r="45" spans="1:19" ht="17.25" customHeight="1" x14ac:dyDescent="0.25">
      <c r="A45" s="448"/>
      <c r="B45" s="471"/>
      <c r="C45" s="417"/>
      <c r="D45" s="394"/>
      <c r="E45" s="432"/>
      <c r="F45" s="377"/>
      <c r="G45" s="402"/>
      <c r="H45" s="50"/>
      <c r="I45" s="51"/>
      <c r="J45" s="48" t="s">
        <v>164</v>
      </c>
      <c r="K45" s="85"/>
      <c r="L45" s="58">
        <v>1.0049999999999999</v>
      </c>
      <c r="M45" s="85"/>
      <c r="N45" s="85"/>
      <c r="O45" s="85"/>
      <c r="P45" s="59">
        <f>P44/P43</f>
        <v>0.25124999999999997</v>
      </c>
      <c r="Q45" s="411"/>
      <c r="R45" s="474"/>
      <c r="S45" s="477"/>
    </row>
    <row r="46" spans="1:19" ht="17.25" customHeight="1" x14ac:dyDescent="0.25">
      <c r="A46" s="448"/>
      <c r="B46" s="471"/>
      <c r="C46" s="417"/>
      <c r="D46" s="394"/>
      <c r="E46" s="432"/>
      <c r="F46" s="377"/>
      <c r="G46" s="402"/>
      <c r="H46" s="50"/>
      <c r="I46" s="51"/>
      <c r="J46" s="49" t="s">
        <v>163</v>
      </c>
      <c r="K46" s="85"/>
      <c r="L46" s="85"/>
      <c r="M46" s="108">
        <v>246</v>
      </c>
      <c r="N46" s="85"/>
      <c r="O46" s="85"/>
      <c r="P46" s="110">
        <v>447</v>
      </c>
      <c r="Q46" s="411"/>
      <c r="R46" s="474"/>
      <c r="S46" s="477"/>
    </row>
    <row r="47" spans="1:19" ht="17.25" customHeight="1" x14ac:dyDescent="0.25">
      <c r="A47" s="448"/>
      <c r="B47" s="471"/>
      <c r="C47" s="417"/>
      <c r="D47" s="394"/>
      <c r="E47" s="432"/>
      <c r="F47" s="377"/>
      <c r="G47" s="402"/>
      <c r="H47" s="50"/>
      <c r="I47" s="51"/>
      <c r="J47" s="174" t="s">
        <v>165</v>
      </c>
      <c r="K47" s="85"/>
      <c r="L47" s="85"/>
      <c r="M47" s="206">
        <v>1.23</v>
      </c>
      <c r="N47" s="85"/>
      <c r="O47" s="85"/>
      <c r="P47" s="84">
        <v>0.55900000000000005</v>
      </c>
      <c r="Q47" s="411"/>
      <c r="R47" s="474"/>
      <c r="S47" s="477"/>
    </row>
    <row r="48" spans="1:19" ht="17.25" customHeight="1" x14ac:dyDescent="0.25">
      <c r="A48" s="448"/>
      <c r="B48" s="471"/>
      <c r="C48" s="417"/>
      <c r="D48" s="394"/>
      <c r="E48" s="432"/>
      <c r="F48" s="377"/>
      <c r="G48" s="402"/>
      <c r="H48" s="50"/>
      <c r="I48" s="51"/>
      <c r="J48" s="175" t="s">
        <v>354</v>
      </c>
      <c r="K48" s="85"/>
      <c r="L48" s="85"/>
      <c r="M48" s="85"/>
      <c r="N48" s="178">
        <v>200</v>
      </c>
      <c r="O48" s="85"/>
      <c r="P48" s="195">
        <v>647</v>
      </c>
      <c r="Q48" s="411"/>
      <c r="R48" s="474"/>
      <c r="S48" s="477"/>
    </row>
    <row r="49" spans="1:19" ht="17.25" customHeight="1" x14ac:dyDescent="0.25">
      <c r="A49" s="448"/>
      <c r="B49" s="471"/>
      <c r="C49" s="417"/>
      <c r="D49" s="394"/>
      <c r="E49" s="432"/>
      <c r="F49" s="377"/>
      <c r="G49" s="402"/>
      <c r="H49" s="50"/>
      <c r="I49" s="51"/>
      <c r="J49" s="170" t="s">
        <v>278</v>
      </c>
      <c r="K49" s="85"/>
      <c r="L49" s="85"/>
      <c r="M49" s="186"/>
      <c r="N49" s="216">
        <v>1</v>
      </c>
      <c r="O49" s="180"/>
      <c r="P49" s="181">
        <v>0.80879999999999996</v>
      </c>
      <c r="Q49" s="411"/>
      <c r="R49" s="474"/>
      <c r="S49" s="477"/>
    </row>
    <row r="50" spans="1:19" ht="17.25" customHeight="1" x14ac:dyDescent="0.25">
      <c r="A50" s="448"/>
      <c r="B50" s="471"/>
      <c r="C50" s="417"/>
      <c r="D50" s="394"/>
      <c r="E50" s="432"/>
      <c r="F50" s="377"/>
      <c r="G50" s="402"/>
      <c r="H50" s="50"/>
      <c r="I50" s="51"/>
      <c r="J50" s="233" t="s">
        <v>342</v>
      </c>
      <c r="K50" s="85"/>
      <c r="L50" s="85"/>
      <c r="M50" s="85"/>
      <c r="N50" s="246"/>
      <c r="O50" s="269">
        <v>18</v>
      </c>
      <c r="P50" s="385">
        <v>734</v>
      </c>
      <c r="Q50" s="411"/>
      <c r="R50" s="474"/>
      <c r="S50" s="477"/>
    </row>
    <row r="51" spans="1:19" ht="17.25" customHeight="1" x14ac:dyDescent="0.25">
      <c r="A51" s="448"/>
      <c r="B51" s="471"/>
      <c r="C51" s="417"/>
      <c r="D51" s="394"/>
      <c r="E51" s="432"/>
      <c r="F51" s="377"/>
      <c r="G51" s="402"/>
      <c r="H51" s="50"/>
      <c r="I51" s="51"/>
      <c r="J51" s="233" t="s">
        <v>390</v>
      </c>
      <c r="K51" s="85"/>
      <c r="L51" s="85"/>
      <c r="M51" s="85"/>
      <c r="N51" s="246"/>
      <c r="O51" s="269">
        <v>31</v>
      </c>
      <c r="P51" s="385"/>
      <c r="Q51" s="411"/>
      <c r="R51" s="474"/>
      <c r="S51" s="477"/>
    </row>
    <row r="52" spans="1:19" ht="17.25" customHeight="1" x14ac:dyDescent="0.25">
      <c r="A52" s="448"/>
      <c r="B52" s="471"/>
      <c r="C52" s="417"/>
      <c r="D52" s="394"/>
      <c r="E52" s="432"/>
      <c r="F52" s="377"/>
      <c r="G52" s="402"/>
      <c r="H52" s="50"/>
      <c r="I52" s="51"/>
      <c r="J52" s="233" t="s">
        <v>392</v>
      </c>
      <c r="K52" s="85"/>
      <c r="L52" s="85"/>
      <c r="M52" s="85"/>
      <c r="N52" s="246"/>
      <c r="O52" s="269">
        <v>87</v>
      </c>
      <c r="P52" s="385"/>
      <c r="Q52" s="411"/>
      <c r="R52" s="474"/>
      <c r="S52" s="477"/>
    </row>
    <row r="53" spans="1:19" ht="17.25" customHeight="1" x14ac:dyDescent="0.25">
      <c r="A53" s="448"/>
      <c r="B53" s="471"/>
      <c r="C53" s="417"/>
      <c r="D53" s="394"/>
      <c r="E53" s="432"/>
      <c r="F53" s="377"/>
      <c r="G53" s="402"/>
      <c r="H53" s="50"/>
      <c r="I53" s="51"/>
      <c r="J53" s="233" t="s">
        <v>447</v>
      </c>
      <c r="K53" s="85"/>
      <c r="L53" s="85"/>
      <c r="M53" s="85"/>
      <c r="N53" s="246"/>
      <c r="O53" s="269">
        <v>87</v>
      </c>
      <c r="P53" s="385"/>
      <c r="Q53" s="411"/>
      <c r="R53" s="474"/>
      <c r="S53" s="477"/>
    </row>
    <row r="54" spans="1:19" ht="18" customHeight="1" thickBot="1" x14ac:dyDescent="0.3">
      <c r="A54" s="448"/>
      <c r="B54" s="471"/>
      <c r="C54" s="417"/>
      <c r="D54" s="394"/>
      <c r="E54" s="432"/>
      <c r="F54" s="377"/>
      <c r="G54" s="403"/>
      <c r="H54" s="50"/>
      <c r="I54" s="51"/>
      <c r="J54" s="233" t="s">
        <v>340</v>
      </c>
      <c r="K54" s="85"/>
      <c r="L54" s="85"/>
      <c r="M54" s="85"/>
      <c r="N54" s="246"/>
      <c r="O54" s="324">
        <v>0.435</v>
      </c>
      <c r="P54" s="325">
        <v>0.91749999999999998</v>
      </c>
      <c r="Q54" s="411"/>
      <c r="R54" s="475"/>
      <c r="S54" s="478"/>
    </row>
    <row r="55" spans="1:19" ht="32.1" customHeight="1" x14ac:dyDescent="0.25">
      <c r="A55" s="448"/>
      <c r="B55" s="471"/>
      <c r="C55" s="417"/>
      <c r="D55" s="394"/>
      <c r="E55" s="432"/>
      <c r="F55" s="377"/>
      <c r="G55" s="479" t="s">
        <v>331</v>
      </c>
      <c r="H55" s="86"/>
      <c r="I55" s="87"/>
      <c r="J55" s="53" t="s">
        <v>83</v>
      </c>
      <c r="K55" s="91">
        <v>1160</v>
      </c>
      <c r="L55" s="91" t="s">
        <v>373</v>
      </c>
      <c r="M55" s="91" t="s">
        <v>372</v>
      </c>
      <c r="N55" s="91" t="s">
        <v>371</v>
      </c>
      <c r="O55" s="91" t="s">
        <v>344</v>
      </c>
      <c r="P55" s="94" t="s">
        <v>345</v>
      </c>
      <c r="Q55" s="411"/>
      <c r="R55" s="376" t="s">
        <v>382</v>
      </c>
      <c r="S55" s="476" t="s">
        <v>450</v>
      </c>
    </row>
    <row r="56" spans="1:19" ht="17.25" customHeight="1" x14ac:dyDescent="0.25">
      <c r="A56" s="448"/>
      <c r="B56" s="471"/>
      <c r="C56" s="417"/>
      <c r="D56" s="394"/>
      <c r="E56" s="432"/>
      <c r="F56" s="377"/>
      <c r="G56" s="480"/>
      <c r="H56" s="50"/>
      <c r="I56" s="51"/>
      <c r="J56" s="48" t="s">
        <v>162</v>
      </c>
      <c r="K56" s="85"/>
      <c r="L56" s="107">
        <v>641</v>
      </c>
      <c r="M56" s="85"/>
      <c r="N56" s="85"/>
      <c r="O56" s="85"/>
      <c r="P56" s="109">
        <v>641</v>
      </c>
      <c r="Q56" s="411"/>
      <c r="R56" s="474"/>
      <c r="S56" s="477"/>
    </row>
    <row r="57" spans="1:19" ht="17.25" customHeight="1" x14ac:dyDescent="0.25">
      <c r="A57" s="448"/>
      <c r="B57" s="471"/>
      <c r="C57" s="417"/>
      <c r="D57" s="394"/>
      <c r="E57" s="432"/>
      <c r="F57" s="377"/>
      <c r="G57" s="480"/>
      <c r="H57" s="50"/>
      <c r="I57" s="51"/>
      <c r="J57" s="48" t="s">
        <v>164</v>
      </c>
      <c r="K57" s="85"/>
      <c r="L57" s="58">
        <v>0.94299999999999995</v>
      </c>
      <c r="M57" s="85"/>
      <c r="N57" s="85"/>
      <c r="O57" s="85"/>
      <c r="P57" s="59">
        <v>0.104</v>
      </c>
      <c r="Q57" s="411"/>
      <c r="R57" s="474"/>
      <c r="S57" s="477"/>
    </row>
    <row r="58" spans="1:19" ht="17.25" customHeight="1" x14ac:dyDescent="0.25">
      <c r="A58" s="448"/>
      <c r="B58" s="471"/>
      <c r="C58" s="417"/>
      <c r="D58" s="394"/>
      <c r="E58" s="432"/>
      <c r="F58" s="377"/>
      <c r="G58" s="480"/>
      <c r="H58" s="50"/>
      <c r="I58" s="51"/>
      <c r="J58" s="49" t="s">
        <v>163</v>
      </c>
      <c r="K58" s="85"/>
      <c r="L58" s="85"/>
      <c r="M58" s="108">
        <v>884</v>
      </c>
      <c r="N58" s="85"/>
      <c r="O58" s="85"/>
      <c r="P58" s="111">
        <v>1525</v>
      </c>
      <c r="Q58" s="411"/>
      <c r="R58" s="474"/>
      <c r="S58" s="477"/>
    </row>
    <row r="59" spans="1:19" ht="17.25" customHeight="1" x14ac:dyDescent="0.25">
      <c r="A59" s="448"/>
      <c r="B59" s="471"/>
      <c r="C59" s="417"/>
      <c r="D59" s="394"/>
      <c r="E59" s="432"/>
      <c r="F59" s="377"/>
      <c r="G59" s="480"/>
      <c r="H59" s="50"/>
      <c r="I59" s="51"/>
      <c r="J59" s="174" t="s">
        <v>165</v>
      </c>
      <c r="K59" s="85"/>
      <c r="L59" s="85"/>
      <c r="M59" s="83">
        <v>1.4730000000000001</v>
      </c>
      <c r="N59" s="85"/>
      <c r="O59" s="85"/>
      <c r="P59" s="84">
        <v>0.247</v>
      </c>
      <c r="Q59" s="411"/>
      <c r="R59" s="474"/>
      <c r="S59" s="477"/>
    </row>
    <row r="60" spans="1:19" ht="17.25" customHeight="1" x14ac:dyDescent="0.25">
      <c r="A60" s="448"/>
      <c r="B60" s="471"/>
      <c r="C60" s="417"/>
      <c r="D60" s="394"/>
      <c r="E60" s="432"/>
      <c r="F60" s="377"/>
      <c r="G60" s="480"/>
      <c r="H60" s="50"/>
      <c r="I60" s="51"/>
      <c r="J60" s="175" t="s">
        <v>341</v>
      </c>
      <c r="K60" s="85"/>
      <c r="L60" s="85"/>
      <c r="M60" s="85"/>
      <c r="N60" s="178">
        <v>1730</v>
      </c>
      <c r="O60" s="85"/>
      <c r="P60" s="195">
        <v>3255</v>
      </c>
      <c r="Q60" s="411"/>
      <c r="R60" s="474"/>
      <c r="S60" s="477"/>
    </row>
    <row r="61" spans="1:19" ht="17.25" customHeight="1" x14ac:dyDescent="0.25">
      <c r="A61" s="448"/>
      <c r="B61" s="471"/>
      <c r="C61" s="417"/>
      <c r="D61" s="394"/>
      <c r="E61" s="432"/>
      <c r="F61" s="377"/>
      <c r="G61" s="480"/>
      <c r="H61" s="50"/>
      <c r="I61" s="51"/>
      <c r="J61" s="170" t="s">
        <v>278</v>
      </c>
      <c r="K61" s="85"/>
      <c r="L61" s="85"/>
      <c r="M61" s="186"/>
      <c r="N61" s="216">
        <v>1</v>
      </c>
      <c r="O61" s="180"/>
      <c r="P61" s="173">
        <v>0.52800000000000002</v>
      </c>
      <c r="Q61" s="411"/>
      <c r="R61" s="474"/>
      <c r="S61" s="477"/>
    </row>
    <row r="62" spans="1:19" ht="17.25" customHeight="1" x14ac:dyDescent="0.25">
      <c r="A62" s="448"/>
      <c r="B62" s="471"/>
      <c r="C62" s="417"/>
      <c r="D62" s="394"/>
      <c r="E62" s="432"/>
      <c r="F62" s="377"/>
      <c r="G62" s="480"/>
      <c r="H62" s="50"/>
      <c r="I62" s="51"/>
      <c r="J62" s="233" t="s">
        <v>342</v>
      </c>
      <c r="K62" s="85"/>
      <c r="L62" s="85"/>
      <c r="M62" s="85"/>
      <c r="N62" s="246"/>
      <c r="O62" s="270">
        <v>0</v>
      </c>
      <c r="P62" s="385">
        <v>5781</v>
      </c>
      <c r="Q62" s="411"/>
      <c r="R62" s="474"/>
      <c r="S62" s="477"/>
    </row>
    <row r="63" spans="1:19" ht="17.25" customHeight="1" x14ac:dyDescent="0.25">
      <c r="A63" s="448"/>
      <c r="B63" s="471"/>
      <c r="C63" s="417"/>
      <c r="D63" s="394"/>
      <c r="E63" s="432"/>
      <c r="F63" s="377"/>
      <c r="G63" s="480"/>
      <c r="H63" s="50"/>
      <c r="I63" s="51"/>
      <c r="J63" s="233" t="s">
        <v>390</v>
      </c>
      <c r="K63" s="85"/>
      <c r="L63" s="85"/>
      <c r="M63" s="85"/>
      <c r="N63" s="246"/>
      <c r="O63" s="270">
        <v>1770</v>
      </c>
      <c r="P63" s="385"/>
      <c r="Q63" s="411"/>
      <c r="R63" s="474"/>
      <c r="S63" s="477"/>
    </row>
    <row r="64" spans="1:19" ht="17.25" customHeight="1" x14ac:dyDescent="0.25">
      <c r="A64" s="448"/>
      <c r="B64" s="471"/>
      <c r="C64" s="417"/>
      <c r="D64" s="394"/>
      <c r="E64" s="432"/>
      <c r="F64" s="377"/>
      <c r="G64" s="480"/>
      <c r="H64" s="50"/>
      <c r="I64" s="51"/>
      <c r="J64" s="233" t="s">
        <v>392</v>
      </c>
      <c r="K64" s="85"/>
      <c r="L64" s="85"/>
      <c r="M64" s="85"/>
      <c r="N64" s="246"/>
      <c r="O64" s="270">
        <v>2451</v>
      </c>
      <c r="P64" s="385"/>
      <c r="Q64" s="411"/>
      <c r="R64" s="474"/>
      <c r="S64" s="477"/>
    </row>
    <row r="65" spans="1:19" ht="17.25" customHeight="1" x14ac:dyDescent="0.25">
      <c r="A65" s="448"/>
      <c r="B65" s="471"/>
      <c r="C65" s="417"/>
      <c r="D65" s="394"/>
      <c r="E65" s="432"/>
      <c r="F65" s="377"/>
      <c r="G65" s="480"/>
      <c r="H65" s="50"/>
      <c r="I65" s="51"/>
      <c r="J65" s="233" t="s">
        <v>447</v>
      </c>
      <c r="K65" s="85"/>
      <c r="L65" s="85"/>
      <c r="M65" s="85"/>
      <c r="N65" s="246"/>
      <c r="O65" s="270">
        <v>2526</v>
      </c>
      <c r="P65" s="385"/>
      <c r="Q65" s="411"/>
      <c r="R65" s="474"/>
      <c r="S65" s="477"/>
    </row>
    <row r="66" spans="1:19" ht="18" customHeight="1" thickBot="1" x14ac:dyDescent="0.3">
      <c r="A66" s="448"/>
      <c r="B66" s="471"/>
      <c r="C66" s="417"/>
      <c r="D66" s="394"/>
      <c r="E66" s="432"/>
      <c r="F66" s="377"/>
      <c r="G66" s="481"/>
      <c r="H66" s="50"/>
      <c r="I66" s="51"/>
      <c r="J66" s="233" t="s">
        <v>340</v>
      </c>
      <c r="K66" s="85"/>
      <c r="L66" s="85"/>
      <c r="M66" s="85"/>
      <c r="N66" s="256"/>
      <c r="O66" s="328">
        <v>0.79559999999999997</v>
      </c>
      <c r="P66" s="325">
        <v>0.93920000000000003</v>
      </c>
      <c r="Q66" s="411"/>
      <c r="R66" s="475"/>
      <c r="S66" s="478"/>
    </row>
    <row r="67" spans="1:19" ht="17.100000000000001" customHeight="1" x14ac:dyDescent="0.25">
      <c r="A67" s="448"/>
      <c r="B67" s="471"/>
      <c r="C67" s="417"/>
      <c r="D67" s="394"/>
      <c r="E67" s="432"/>
      <c r="F67" s="377"/>
      <c r="G67" s="422" t="s">
        <v>138</v>
      </c>
      <c r="H67" s="86"/>
      <c r="I67" s="87"/>
      <c r="J67" s="53" t="s">
        <v>83</v>
      </c>
      <c r="K67" s="91">
        <v>0</v>
      </c>
      <c r="L67" s="91">
        <v>3500</v>
      </c>
      <c r="M67" s="91">
        <v>5000</v>
      </c>
      <c r="N67" s="92">
        <v>17000</v>
      </c>
      <c r="O67" s="91">
        <v>8500</v>
      </c>
      <c r="P67" s="95">
        <v>34000</v>
      </c>
      <c r="Q67" s="411"/>
      <c r="R67" s="425" t="s">
        <v>382</v>
      </c>
      <c r="S67" s="428" t="s">
        <v>363</v>
      </c>
    </row>
    <row r="68" spans="1:19" x14ac:dyDescent="0.25">
      <c r="A68" s="448"/>
      <c r="B68" s="471"/>
      <c r="C68" s="417"/>
      <c r="D68" s="394"/>
      <c r="E68" s="432"/>
      <c r="F68" s="377"/>
      <c r="G68" s="423"/>
      <c r="H68" s="50"/>
      <c r="I68" s="51"/>
      <c r="J68" s="48" t="s">
        <v>162</v>
      </c>
      <c r="K68" s="85"/>
      <c r="L68" s="107">
        <v>3776</v>
      </c>
      <c r="M68" s="85"/>
      <c r="N68" s="85"/>
      <c r="O68" s="85"/>
      <c r="P68" s="109">
        <v>3776</v>
      </c>
      <c r="Q68" s="411"/>
      <c r="R68" s="426"/>
      <c r="S68" s="429"/>
    </row>
    <row r="69" spans="1:19" x14ac:dyDescent="0.25">
      <c r="A69" s="448"/>
      <c r="B69" s="471"/>
      <c r="C69" s="417"/>
      <c r="D69" s="394"/>
      <c r="E69" s="432"/>
      <c r="F69" s="377"/>
      <c r="G69" s="423"/>
      <c r="H69" s="50"/>
      <c r="I69" s="51"/>
      <c r="J69" s="48" t="s">
        <v>164</v>
      </c>
      <c r="K69" s="85"/>
      <c r="L69" s="58">
        <f>L68/L67</f>
        <v>1.078857142857143</v>
      </c>
      <c r="M69" s="85"/>
      <c r="N69" s="85"/>
      <c r="O69" s="85"/>
      <c r="P69" s="59">
        <v>1.079</v>
      </c>
      <c r="Q69" s="411"/>
      <c r="R69" s="426"/>
      <c r="S69" s="429"/>
    </row>
    <row r="70" spans="1:19" x14ac:dyDescent="0.25">
      <c r="A70" s="448"/>
      <c r="B70" s="471"/>
      <c r="C70" s="417"/>
      <c r="D70" s="394"/>
      <c r="E70" s="432"/>
      <c r="F70" s="377"/>
      <c r="G70" s="423"/>
      <c r="H70" s="50"/>
      <c r="I70" s="51"/>
      <c r="J70" s="49" t="s">
        <v>163</v>
      </c>
      <c r="K70" s="85"/>
      <c r="L70" s="85"/>
      <c r="M70" s="108">
        <v>5000</v>
      </c>
      <c r="N70" s="85"/>
      <c r="O70" s="85"/>
      <c r="P70" s="111">
        <f>M70+L68</f>
        <v>8776</v>
      </c>
      <c r="Q70" s="411"/>
      <c r="R70" s="426"/>
      <c r="S70" s="429"/>
    </row>
    <row r="71" spans="1:19" x14ac:dyDescent="0.25">
      <c r="A71" s="448"/>
      <c r="B71" s="471"/>
      <c r="C71" s="417"/>
      <c r="D71" s="394"/>
      <c r="E71" s="432"/>
      <c r="F71" s="377"/>
      <c r="G71" s="423"/>
      <c r="H71" s="50"/>
      <c r="I71" s="51"/>
      <c r="J71" s="174" t="s">
        <v>165</v>
      </c>
      <c r="K71" s="85"/>
      <c r="L71" s="85"/>
      <c r="M71" s="83">
        <f>M70/M67</f>
        <v>1</v>
      </c>
      <c r="N71" s="85"/>
      <c r="O71" s="85"/>
      <c r="P71" s="84">
        <f>P70/P67</f>
        <v>0.25811764705882351</v>
      </c>
      <c r="Q71" s="411"/>
      <c r="R71" s="426"/>
      <c r="S71" s="429"/>
    </row>
    <row r="72" spans="1:19" x14ac:dyDescent="0.25">
      <c r="A72" s="448"/>
      <c r="B72" s="471"/>
      <c r="C72" s="417"/>
      <c r="D72" s="394"/>
      <c r="E72" s="432"/>
      <c r="F72" s="377"/>
      <c r="G72" s="423"/>
      <c r="H72" s="50"/>
      <c r="I72" s="51"/>
      <c r="J72" s="175" t="s">
        <v>354</v>
      </c>
      <c r="K72" s="85"/>
      <c r="L72" s="85"/>
      <c r="M72" s="85"/>
      <c r="N72" s="178">
        <v>17000</v>
      </c>
      <c r="O72" s="85"/>
      <c r="P72" s="213">
        <v>25776</v>
      </c>
      <c r="Q72" s="412"/>
      <c r="R72" s="426"/>
      <c r="S72" s="429"/>
    </row>
    <row r="73" spans="1:19" x14ac:dyDescent="0.25">
      <c r="A73" s="448"/>
      <c r="B73" s="471"/>
      <c r="C73" s="417"/>
      <c r="D73" s="394"/>
      <c r="E73" s="432"/>
      <c r="F73" s="377"/>
      <c r="G73" s="423"/>
      <c r="H73" s="50"/>
      <c r="I73" s="51"/>
      <c r="J73" s="170" t="s">
        <v>278</v>
      </c>
      <c r="K73" s="85"/>
      <c r="L73" s="85"/>
      <c r="M73" s="85"/>
      <c r="N73" s="205">
        <v>1</v>
      </c>
      <c r="O73" s="85"/>
      <c r="P73" s="181">
        <v>0.7581</v>
      </c>
      <c r="Q73" s="411"/>
      <c r="R73" s="426"/>
      <c r="S73" s="429"/>
    </row>
    <row r="74" spans="1:19" x14ac:dyDescent="0.25">
      <c r="A74" s="448"/>
      <c r="B74" s="471"/>
      <c r="C74" s="417"/>
      <c r="D74" s="394"/>
      <c r="E74" s="432"/>
      <c r="F74" s="377"/>
      <c r="G74" s="423"/>
      <c r="H74" s="50"/>
      <c r="I74" s="51"/>
      <c r="J74" s="233" t="s">
        <v>342</v>
      </c>
      <c r="K74" s="85"/>
      <c r="L74" s="85"/>
      <c r="M74" s="85"/>
      <c r="N74" s="246"/>
      <c r="O74" s="270">
        <v>8500</v>
      </c>
      <c r="P74" s="385">
        <f>P72+O74</f>
        <v>34276</v>
      </c>
      <c r="Q74" s="411"/>
      <c r="R74" s="426"/>
      <c r="S74" s="429"/>
    </row>
    <row r="75" spans="1:19" x14ac:dyDescent="0.25">
      <c r="A75" s="448"/>
      <c r="B75" s="471"/>
      <c r="C75" s="417"/>
      <c r="D75" s="394"/>
      <c r="E75" s="432"/>
      <c r="F75" s="377"/>
      <c r="G75" s="423"/>
      <c r="H75" s="50"/>
      <c r="I75" s="51"/>
      <c r="J75" s="233" t="s">
        <v>390</v>
      </c>
      <c r="K75" s="85"/>
      <c r="L75" s="85"/>
      <c r="M75" s="85"/>
      <c r="N75" s="246"/>
      <c r="O75" s="270">
        <v>8500</v>
      </c>
      <c r="P75" s="385"/>
      <c r="Q75" s="411"/>
      <c r="R75" s="426"/>
      <c r="S75" s="429"/>
    </row>
    <row r="76" spans="1:19" x14ac:dyDescent="0.25">
      <c r="A76" s="448"/>
      <c r="B76" s="471"/>
      <c r="C76" s="417"/>
      <c r="D76" s="394"/>
      <c r="E76" s="432"/>
      <c r="F76" s="377"/>
      <c r="G76" s="423"/>
      <c r="H76" s="50"/>
      <c r="I76" s="51"/>
      <c r="J76" s="233" t="s">
        <v>392</v>
      </c>
      <c r="K76" s="85"/>
      <c r="L76" s="85"/>
      <c r="M76" s="85"/>
      <c r="N76" s="246"/>
      <c r="O76" s="270">
        <v>8500</v>
      </c>
      <c r="P76" s="385"/>
      <c r="Q76" s="411"/>
      <c r="R76" s="426"/>
      <c r="S76" s="429"/>
    </row>
    <row r="77" spans="1:19" x14ac:dyDescent="0.25">
      <c r="A77" s="448"/>
      <c r="B77" s="471"/>
      <c r="C77" s="417"/>
      <c r="D77" s="394"/>
      <c r="E77" s="432"/>
      <c r="F77" s="377"/>
      <c r="G77" s="423"/>
      <c r="H77" s="50"/>
      <c r="I77" s="51"/>
      <c r="J77" s="233" t="s">
        <v>447</v>
      </c>
      <c r="K77" s="85"/>
      <c r="L77" s="85"/>
      <c r="M77" s="85"/>
      <c r="N77" s="246"/>
      <c r="O77" s="270">
        <v>8500</v>
      </c>
      <c r="P77" s="385"/>
      <c r="Q77" s="411"/>
      <c r="R77" s="426"/>
      <c r="S77" s="429"/>
    </row>
    <row r="78" spans="1:19" ht="18" thickBot="1" x14ac:dyDescent="0.3">
      <c r="A78" s="448"/>
      <c r="B78" s="471"/>
      <c r="C78" s="417"/>
      <c r="D78" s="394"/>
      <c r="E78" s="432"/>
      <c r="F78" s="377"/>
      <c r="G78" s="424"/>
      <c r="H78" s="50"/>
      <c r="I78" s="51"/>
      <c r="J78" s="233" t="s">
        <v>340</v>
      </c>
      <c r="K78" s="85"/>
      <c r="L78" s="85"/>
      <c r="M78" s="85"/>
      <c r="N78" s="246"/>
      <c r="O78" s="247">
        <v>1</v>
      </c>
      <c r="P78" s="236" t="s">
        <v>362</v>
      </c>
      <c r="Q78" s="411"/>
      <c r="R78" s="427"/>
      <c r="S78" s="430"/>
    </row>
    <row r="79" spans="1:19" ht="17.25" customHeight="1" x14ac:dyDescent="0.25">
      <c r="A79" s="448"/>
      <c r="B79" s="471"/>
      <c r="C79" s="417"/>
      <c r="D79" s="394"/>
      <c r="E79" s="432"/>
      <c r="F79" s="377"/>
      <c r="G79" s="401" t="s">
        <v>139</v>
      </c>
      <c r="H79" s="408" t="s">
        <v>85</v>
      </c>
      <c r="I79" s="408" t="s">
        <v>86</v>
      </c>
      <c r="J79" s="54" t="s">
        <v>87</v>
      </c>
      <c r="K79" s="93">
        <v>0.31</v>
      </c>
      <c r="L79" s="93">
        <v>0.77</v>
      </c>
      <c r="M79" s="62">
        <v>0.8</v>
      </c>
      <c r="N79" s="62">
        <v>0.8</v>
      </c>
      <c r="O79" s="62">
        <v>0.8</v>
      </c>
      <c r="P79" s="63">
        <v>0.8</v>
      </c>
      <c r="Q79" s="411"/>
      <c r="R79" s="473" t="s">
        <v>66</v>
      </c>
      <c r="S79" s="428" t="s">
        <v>451</v>
      </c>
    </row>
    <row r="80" spans="1:19" x14ac:dyDescent="0.25">
      <c r="A80" s="448"/>
      <c r="B80" s="471"/>
      <c r="C80" s="418"/>
      <c r="D80" s="419"/>
      <c r="E80" s="432"/>
      <c r="F80" s="377"/>
      <c r="G80" s="402"/>
      <c r="H80" s="409"/>
      <c r="I80" s="409"/>
      <c r="J80" s="48" t="s">
        <v>162</v>
      </c>
      <c r="K80" s="57"/>
      <c r="L80" s="58">
        <v>0.98</v>
      </c>
      <c r="M80" s="57"/>
      <c r="N80" s="57"/>
      <c r="O80" s="57"/>
      <c r="P80" s="59"/>
      <c r="Q80" s="413"/>
      <c r="R80" s="474"/>
      <c r="S80" s="429"/>
    </row>
    <row r="81" spans="1:19" x14ac:dyDescent="0.25">
      <c r="A81" s="448"/>
      <c r="B81" s="471"/>
      <c r="C81" s="418"/>
      <c r="D81" s="419"/>
      <c r="E81" s="432"/>
      <c r="F81" s="377"/>
      <c r="G81" s="402"/>
      <c r="H81" s="409"/>
      <c r="I81" s="409"/>
      <c r="J81" s="48" t="s">
        <v>164</v>
      </c>
      <c r="K81" s="57"/>
      <c r="L81" s="58">
        <f>L80/L79</f>
        <v>1.2727272727272727</v>
      </c>
      <c r="M81" s="57"/>
      <c r="N81" s="57"/>
      <c r="O81" s="57"/>
      <c r="P81" s="59"/>
      <c r="Q81" s="413"/>
      <c r="R81" s="474"/>
      <c r="S81" s="429"/>
    </row>
    <row r="82" spans="1:19" x14ac:dyDescent="0.25">
      <c r="A82" s="448"/>
      <c r="B82" s="471"/>
      <c r="C82" s="418"/>
      <c r="D82" s="419"/>
      <c r="E82" s="432"/>
      <c r="F82" s="377"/>
      <c r="G82" s="402"/>
      <c r="H82" s="409"/>
      <c r="I82" s="409"/>
      <c r="J82" s="49" t="s">
        <v>163</v>
      </c>
      <c r="K82" s="57"/>
      <c r="L82" s="57"/>
      <c r="M82" s="60">
        <v>1.07</v>
      </c>
      <c r="N82" s="57"/>
      <c r="O82" s="57"/>
      <c r="P82" s="61"/>
      <c r="Q82" s="413"/>
      <c r="R82" s="474"/>
      <c r="S82" s="429"/>
    </row>
    <row r="83" spans="1:19" x14ac:dyDescent="0.25">
      <c r="A83" s="448"/>
      <c r="B83" s="471"/>
      <c r="C83" s="418"/>
      <c r="D83" s="419"/>
      <c r="E83" s="432"/>
      <c r="F83" s="377"/>
      <c r="G83" s="402"/>
      <c r="H83" s="409"/>
      <c r="I83" s="409"/>
      <c r="J83" s="174" t="s">
        <v>165</v>
      </c>
      <c r="K83" s="177"/>
      <c r="L83" s="177"/>
      <c r="M83" s="83">
        <f>M82/M79</f>
        <v>1.3374999999999999</v>
      </c>
      <c r="N83" s="177"/>
      <c r="O83" s="177"/>
      <c r="P83" s="84"/>
      <c r="Q83" s="413"/>
      <c r="R83" s="474"/>
      <c r="S83" s="429"/>
    </row>
    <row r="84" spans="1:19" x14ac:dyDescent="0.25">
      <c r="A84" s="448"/>
      <c r="B84" s="471"/>
      <c r="C84" s="151"/>
      <c r="D84" s="152"/>
      <c r="E84" s="432"/>
      <c r="F84" s="377"/>
      <c r="G84" s="402"/>
      <c r="H84" s="148"/>
      <c r="I84" s="148"/>
      <c r="J84" s="175" t="s">
        <v>341</v>
      </c>
      <c r="K84" s="85"/>
      <c r="L84" s="85"/>
      <c r="M84" s="85"/>
      <c r="N84" s="205">
        <v>0.8</v>
      </c>
      <c r="O84" s="85"/>
      <c r="P84" s="216">
        <v>0.8</v>
      </c>
      <c r="Q84" s="182"/>
      <c r="R84" s="474"/>
      <c r="S84" s="429"/>
    </row>
    <row r="85" spans="1:19" x14ac:dyDescent="0.25">
      <c r="A85" s="448"/>
      <c r="B85" s="471"/>
      <c r="C85" s="151"/>
      <c r="D85" s="152"/>
      <c r="E85" s="432"/>
      <c r="F85" s="377"/>
      <c r="G85" s="402"/>
      <c r="H85" s="148"/>
      <c r="I85" s="148"/>
      <c r="J85" s="170" t="s">
        <v>278</v>
      </c>
      <c r="K85" s="85"/>
      <c r="L85" s="85"/>
      <c r="M85" s="85"/>
      <c r="N85" s="205">
        <v>1</v>
      </c>
      <c r="O85" s="85"/>
      <c r="P85" s="207">
        <v>1</v>
      </c>
      <c r="Q85" s="182"/>
      <c r="R85" s="474"/>
      <c r="S85" s="429"/>
    </row>
    <row r="86" spans="1:19" x14ac:dyDescent="0.25">
      <c r="A86" s="448"/>
      <c r="B86" s="471"/>
      <c r="C86" s="151"/>
      <c r="D86" s="152"/>
      <c r="E86" s="432"/>
      <c r="F86" s="377"/>
      <c r="G86" s="402"/>
      <c r="H86" s="148"/>
      <c r="I86" s="148"/>
      <c r="J86" s="233" t="s">
        <v>342</v>
      </c>
      <c r="K86" s="85"/>
      <c r="L86" s="85"/>
      <c r="M86" s="85"/>
      <c r="N86" s="246"/>
      <c r="O86" s="235">
        <v>0.56000000000000005</v>
      </c>
      <c r="P86" s="386">
        <v>1.28</v>
      </c>
      <c r="Q86" s="182"/>
      <c r="R86" s="474"/>
      <c r="S86" s="429"/>
    </row>
    <row r="87" spans="1:19" x14ac:dyDescent="0.25">
      <c r="A87" s="448"/>
      <c r="B87" s="471"/>
      <c r="C87" s="151"/>
      <c r="D87" s="152"/>
      <c r="E87" s="432"/>
      <c r="F87" s="377"/>
      <c r="G87" s="402"/>
      <c r="H87" s="148"/>
      <c r="I87" s="148"/>
      <c r="J87" s="233" t="s">
        <v>390</v>
      </c>
      <c r="K87" s="85"/>
      <c r="L87" s="85"/>
      <c r="M87" s="85"/>
      <c r="N87" s="246"/>
      <c r="O87" s="235">
        <v>0.91</v>
      </c>
      <c r="P87" s="386"/>
      <c r="Q87" s="182"/>
      <c r="R87" s="474"/>
      <c r="S87" s="429"/>
    </row>
    <row r="88" spans="1:19" x14ac:dyDescent="0.25">
      <c r="A88" s="448"/>
      <c r="B88" s="471"/>
      <c r="C88" s="151"/>
      <c r="D88" s="152"/>
      <c r="E88" s="432"/>
      <c r="F88" s="377"/>
      <c r="G88" s="402"/>
      <c r="H88" s="148"/>
      <c r="I88" s="148"/>
      <c r="J88" s="233" t="s">
        <v>392</v>
      </c>
      <c r="K88" s="85"/>
      <c r="L88" s="85"/>
      <c r="M88" s="85"/>
      <c r="N88" s="246"/>
      <c r="O88" s="235">
        <v>1.07</v>
      </c>
      <c r="P88" s="386"/>
      <c r="Q88" s="182"/>
      <c r="R88" s="474"/>
      <c r="S88" s="429"/>
    </row>
    <row r="89" spans="1:19" x14ac:dyDescent="0.25">
      <c r="A89" s="448"/>
      <c r="B89" s="471"/>
      <c r="C89" s="151"/>
      <c r="D89" s="152"/>
      <c r="E89" s="432"/>
      <c r="F89" s="377"/>
      <c r="G89" s="402"/>
      <c r="H89" s="148"/>
      <c r="I89" s="148"/>
      <c r="J89" s="233" t="s">
        <v>447</v>
      </c>
      <c r="K89" s="85"/>
      <c r="L89" s="85"/>
      <c r="M89" s="85"/>
      <c r="N89" s="246"/>
      <c r="O89" s="235">
        <v>1.28</v>
      </c>
      <c r="P89" s="386"/>
      <c r="Q89" s="182"/>
      <c r="R89" s="474"/>
      <c r="S89" s="429"/>
    </row>
    <row r="90" spans="1:19" ht="18" thickBot="1" x14ac:dyDescent="0.3">
      <c r="A90" s="448"/>
      <c r="B90" s="472"/>
      <c r="C90" s="151"/>
      <c r="D90" s="152"/>
      <c r="E90" s="433"/>
      <c r="F90" s="378"/>
      <c r="G90" s="403"/>
      <c r="H90" s="148"/>
      <c r="I90" s="148"/>
      <c r="J90" s="233" t="s">
        <v>340</v>
      </c>
      <c r="K90" s="85"/>
      <c r="L90" s="85"/>
      <c r="M90" s="85"/>
      <c r="N90" s="246"/>
      <c r="O90" s="324">
        <v>1.28</v>
      </c>
      <c r="P90" s="327">
        <v>1.28</v>
      </c>
      <c r="Q90" s="182"/>
      <c r="R90" s="475"/>
      <c r="S90" s="430"/>
    </row>
    <row r="91" spans="1:19" ht="18" customHeight="1" x14ac:dyDescent="0.25">
      <c r="A91" s="448"/>
      <c r="B91" s="482" t="s">
        <v>167</v>
      </c>
      <c r="C91" s="379" t="s">
        <v>88</v>
      </c>
      <c r="D91" s="393"/>
      <c r="E91" s="431" t="s">
        <v>180</v>
      </c>
      <c r="F91" s="376" t="s">
        <v>173</v>
      </c>
      <c r="G91" s="401" t="s">
        <v>65</v>
      </c>
      <c r="H91" s="53" t="s">
        <v>89</v>
      </c>
      <c r="I91" s="53"/>
      <c r="J91" s="53" t="s">
        <v>83</v>
      </c>
      <c r="K91" s="96">
        <v>84</v>
      </c>
      <c r="L91" s="96">
        <v>13</v>
      </c>
      <c r="M91" s="96">
        <v>30</v>
      </c>
      <c r="N91" s="96">
        <v>20</v>
      </c>
      <c r="O91" s="96">
        <v>37</v>
      </c>
      <c r="P91" s="97">
        <v>100</v>
      </c>
      <c r="Q91" s="69"/>
      <c r="R91" s="376" t="s">
        <v>383</v>
      </c>
      <c r="S91" s="476" t="s">
        <v>450</v>
      </c>
    </row>
    <row r="92" spans="1:19" ht="17.25" customHeight="1" x14ac:dyDescent="0.25">
      <c r="A92" s="448"/>
      <c r="B92" s="483"/>
      <c r="C92" s="380"/>
      <c r="D92" s="394"/>
      <c r="E92" s="432"/>
      <c r="F92" s="377"/>
      <c r="G92" s="402"/>
      <c r="H92" s="45"/>
      <c r="I92" s="45"/>
      <c r="J92" s="48" t="s">
        <v>162</v>
      </c>
      <c r="K92" s="57"/>
      <c r="L92" s="107">
        <v>13</v>
      </c>
      <c r="M92" s="57"/>
      <c r="N92" s="57"/>
      <c r="O92" s="57"/>
      <c r="P92" s="109">
        <v>13</v>
      </c>
      <c r="Q92" s="70"/>
      <c r="R92" s="474"/>
      <c r="S92" s="477"/>
    </row>
    <row r="93" spans="1:19" ht="17.25" customHeight="1" x14ac:dyDescent="0.25">
      <c r="A93" s="448"/>
      <c r="B93" s="483"/>
      <c r="C93" s="380"/>
      <c r="D93" s="394"/>
      <c r="E93" s="432"/>
      <c r="F93" s="377"/>
      <c r="G93" s="402"/>
      <c r="H93" s="45"/>
      <c r="I93" s="45"/>
      <c r="J93" s="48" t="s">
        <v>164</v>
      </c>
      <c r="K93" s="57"/>
      <c r="L93" s="58">
        <v>1</v>
      </c>
      <c r="M93" s="57"/>
      <c r="N93" s="57"/>
      <c r="O93" s="57"/>
      <c r="P93" s="59">
        <f>P92/P91</f>
        <v>0.13</v>
      </c>
      <c r="Q93" s="70"/>
      <c r="R93" s="474"/>
      <c r="S93" s="477"/>
    </row>
    <row r="94" spans="1:19" ht="17.25" customHeight="1" x14ac:dyDescent="0.25">
      <c r="A94" s="448"/>
      <c r="B94" s="483"/>
      <c r="C94" s="380"/>
      <c r="D94" s="394"/>
      <c r="E94" s="432"/>
      <c r="F94" s="377"/>
      <c r="G94" s="402"/>
      <c r="H94" s="45"/>
      <c r="I94" s="45"/>
      <c r="J94" s="49" t="s">
        <v>163</v>
      </c>
      <c r="K94" s="57"/>
      <c r="L94" s="57"/>
      <c r="M94" s="112">
        <v>30</v>
      </c>
      <c r="N94" s="57"/>
      <c r="O94" s="57"/>
      <c r="P94" s="111">
        <v>43</v>
      </c>
      <c r="Q94" s="70"/>
      <c r="R94" s="474"/>
      <c r="S94" s="477"/>
    </row>
    <row r="95" spans="1:19" ht="17.25" customHeight="1" x14ac:dyDescent="0.25">
      <c r="A95" s="448"/>
      <c r="B95" s="483"/>
      <c r="C95" s="380"/>
      <c r="D95" s="394"/>
      <c r="E95" s="432"/>
      <c r="F95" s="377"/>
      <c r="G95" s="402"/>
      <c r="H95" s="45"/>
      <c r="I95" s="45"/>
      <c r="J95" s="174" t="s">
        <v>165</v>
      </c>
      <c r="K95" s="177"/>
      <c r="L95" s="177"/>
      <c r="M95" s="83">
        <v>1</v>
      </c>
      <c r="N95" s="177"/>
      <c r="O95" s="177"/>
      <c r="P95" s="84">
        <f>P94/P91</f>
        <v>0.43</v>
      </c>
      <c r="Q95" s="70"/>
      <c r="R95" s="474"/>
      <c r="S95" s="477"/>
    </row>
    <row r="96" spans="1:19" ht="17.25" customHeight="1" x14ac:dyDescent="0.25">
      <c r="A96" s="448"/>
      <c r="B96" s="483"/>
      <c r="C96" s="380"/>
      <c r="D96" s="394"/>
      <c r="E96" s="432"/>
      <c r="F96" s="377"/>
      <c r="G96" s="402"/>
      <c r="H96" s="148"/>
      <c r="I96" s="148"/>
      <c r="J96" s="175" t="s">
        <v>341</v>
      </c>
      <c r="K96" s="85"/>
      <c r="L96" s="85"/>
      <c r="M96" s="85"/>
      <c r="N96" s="178">
        <v>15</v>
      </c>
      <c r="O96" s="85"/>
      <c r="P96" s="195">
        <v>58</v>
      </c>
      <c r="Q96" s="184"/>
      <c r="R96" s="474"/>
      <c r="S96" s="477"/>
    </row>
    <row r="97" spans="1:19" ht="17.25" customHeight="1" x14ac:dyDescent="0.25">
      <c r="A97" s="448"/>
      <c r="B97" s="483"/>
      <c r="C97" s="380"/>
      <c r="D97" s="394"/>
      <c r="E97" s="432"/>
      <c r="F97" s="377"/>
      <c r="G97" s="402"/>
      <c r="H97" s="148"/>
      <c r="I97" s="148"/>
      <c r="J97" s="170" t="s">
        <v>278</v>
      </c>
      <c r="K97" s="85"/>
      <c r="L97" s="85"/>
      <c r="M97" s="85"/>
      <c r="N97" s="209">
        <v>0.75</v>
      </c>
      <c r="O97" s="85"/>
      <c r="P97" s="207">
        <v>0.57999999999999996</v>
      </c>
      <c r="Q97" s="184"/>
      <c r="R97" s="474"/>
      <c r="S97" s="477"/>
    </row>
    <row r="98" spans="1:19" ht="17.25" customHeight="1" x14ac:dyDescent="0.25">
      <c r="A98" s="448"/>
      <c r="B98" s="483"/>
      <c r="C98" s="380"/>
      <c r="D98" s="394"/>
      <c r="E98" s="432"/>
      <c r="F98" s="377"/>
      <c r="G98" s="402"/>
      <c r="H98" s="148"/>
      <c r="I98" s="148"/>
      <c r="J98" s="233" t="s">
        <v>342</v>
      </c>
      <c r="K98" s="85"/>
      <c r="L98" s="85"/>
      <c r="M98" s="85"/>
      <c r="N98" s="257"/>
      <c r="O98" s="319">
        <v>0</v>
      </c>
      <c r="P98" s="387">
        <v>94</v>
      </c>
      <c r="Q98" s="184"/>
      <c r="R98" s="474"/>
      <c r="S98" s="477"/>
    </row>
    <row r="99" spans="1:19" ht="17.25" customHeight="1" x14ac:dyDescent="0.25">
      <c r="A99" s="448"/>
      <c r="B99" s="483"/>
      <c r="C99" s="380"/>
      <c r="D99" s="394"/>
      <c r="E99" s="432"/>
      <c r="F99" s="377"/>
      <c r="G99" s="402"/>
      <c r="H99" s="148"/>
      <c r="I99" s="148"/>
      <c r="J99" s="233" t="s">
        <v>390</v>
      </c>
      <c r="K99" s="85"/>
      <c r="L99" s="85"/>
      <c r="M99" s="85"/>
      <c r="N99" s="257"/>
      <c r="O99" s="319">
        <v>0</v>
      </c>
      <c r="P99" s="387"/>
      <c r="Q99" s="184"/>
      <c r="R99" s="474"/>
      <c r="S99" s="477"/>
    </row>
    <row r="100" spans="1:19" ht="17.25" customHeight="1" x14ac:dyDescent="0.25">
      <c r="A100" s="448"/>
      <c r="B100" s="483"/>
      <c r="C100" s="380"/>
      <c r="D100" s="394"/>
      <c r="E100" s="432"/>
      <c r="F100" s="377"/>
      <c r="G100" s="402"/>
      <c r="H100" s="148"/>
      <c r="I100" s="148"/>
      <c r="J100" s="233" t="s">
        <v>392</v>
      </c>
      <c r="K100" s="85"/>
      <c r="L100" s="85"/>
      <c r="M100" s="85"/>
      <c r="N100" s="257"/>
      <c r="O100" s="319">
        <v>36</v>
      </c>
      <c r="P100" s="387"/>
      <c r="Q100" s="184"/>
      <c r="R100" s="474"/>
      <c r="S100" s="477"/>
    </row>
    <row r="101" spans="1:19" ht="17.25" customHeight="1" x14ac:dyDescent="0.25">
      <c r="A101" s="448"/>
      <c r="B101" s="483"/>
      <c r="C101" s="380"/>
      <c r="D101" s="394"/>
      <c r="E101" s="432"/>
      <c r="F101" s="377"/>
      <c r="G101" s="402"/>
      <c r="H101" s="148"/>
      <c r="I101" s="148"/>
      <c r="J101" s="233" t="s">
        <v>447</v>
      </c>
      <c r="K101" s="85"/>
      <c r="L101" s="85"/>
      <c r="M101" s="85"/>
      <c r="N101" s="257"/>
      <c r="O101" s="319">
        <v>36</v>
      </c>
      <c r="P101" s="387"/>
      <c r="Q101" s="184"/>
      <c r="R101" s="474"/>
      <c r="S101" s="477"/>
    </row>
    <row r="102" spans="1:19" ht="18" customHeight="1" thickBot="1" x14ac:dyDescent="0.3">
      <c r="A102" s="448"/>
      <c r="B102" s="483"/>
      <c r="C102" s="380"/>
      <c r="D102" s="394"/>
      <c r="E102" s="432"/>
      <c r="F102" s="377"/>
      <c r="G102" s="403"/>
      <c r="H102" s="148"/>
      <c r="I102" s="148"/>
      <c r="J102" s="233" t="s">
        <v>340</v>
      </c>
      <c r="K102" s="85"/>
      <c r="L102" s="85"/>
      <c r="M102" s="85"/>
      <c r="N102" s="257"/>
      <c r="O102" s="272">
        <v>0.97299999999999998</v>
      </c>
      <c r="P102" s="236">
        <v>0.94</v>
      </c>
      <c r="Q102" s="184"/>
      <c r="R102" s="475"/>
      <c r="S102" s="478"/>
    </row>
    <row r="103" spans="1:19" ht="35.1" customHeight="1" x14ac:dyDescent="0.25">
      <c r="A103" s="448"/>
      <c r="B103" s="483"/>
      <c r="C103" s="380"/>
      <c r="D103" s="394"/>
      <c r="E103" s="432"/>
      <c r="F103" s="377"/>
      <c r="G103" s="401" t="s">
        <v>141</v>
      </c>
      <c r="H103" s="53" t="s">
        <v>90</v>
      </c>
      <c r="I103" s="53"/>
      <c r="J103" s="53" t="s">
        <v>83</v>
      </c>
      <c r="K103" s="98">
        <v>5</v>
      </c>
      <c r="L103" s="118" t="s">
        <v>368</v>
      </c>
      <c r="M103" s="53" t="s">
        <v>368</v>
      </c>
      <c r="N103" s="193">
        <v>5</v>
      </c>
      <c r="O103" s="118" t="s">
        <v>369</v>
      </c>
      <c r="P103" s="106" t="s">
        <v>370</v>
      </c>
      <c r="Q103" s="69"/>
      <c r="R103" s="376" t="s">
        <v>383</v>
      </c>
      <c r="S103" s="428" t="s">
        <v>363</v>
      </c>
    </row>
    <row r="104" spans="1:19" ht="18" customHeight="1" x14ac:dyDescent="0.25">
      <c r="A104" s="448"/>
      <c r="B104" s="483"/>
      <c r="C104" s="380"/>
      <c r="D104" s="394"/>
      <c r="E104" s="432"/>
      <c r="F104" s="377"/>
      <c r="G104" s="402"/>
      <c r="H104" s="45"/>
      <c r="I104" s="45"/>
      <c r="J104" s="48" t="s">
        <v>162</v>
      </c>
      <c r="K104" s="57"/>
      <c r="L104" s="58" t="s">
        <v>134</v>
      </c>
      <c r="M104" s="57"/>
      <c r="N104" s="57"/>
      <c r="O104" s="57"/>
      <c r="P104" s="59" t="s">
        <v>134</v>
      </c>
      <c r="Q104" s="70"/>
      <c r="R104" s="474"/>
      <c r="S104" s="429"/>
    </row>
    <row r="105" spans="1:19" ht="17.25" customHeight="1" x14ac:dyDescent="0.25">
      <c r="A105" s="448"/>
      <c r="B105" s="483"/>
      <c r="C105" s="380"/>
      <c r="D105" s="394"/>
      <c r="E105" s="432"/>
      <c r="F105" s="377"/>
      <c r="G105" s="402"/>
      <c r="H105" s="45"/>
      <c r="I105" s="45"/>
      <c r="J105" s="48" t="s">
        <v>164</v>
      </c>
      <c r="K105" s="57"/>
      <c r="L105" s="58" t="s">
        <v>134</v>
      </c>
      <c r="M105" s="57"/>
      <c r="N105" s="57"/>
      <c r="O105" s="57"/>
      <c r="P105" s="59" t="s">
        <v>134</v>
      </c>
      <c r="Q105" s="70"/>
      <c r="R105" s="474"/>
      <c r="S105" s="429"/>
    </row>
    <row r="106" spans="1:19" ht="17.25" customHeight="1" x14ac:dyDescent="0.25">
      <c r="A106" s="448"/>
      <c r="B106" s="483"/>
      <c r="C106" s="380"/>
      <c r="D106" s="394"/>
      <c r="E106" s="432"/>
      <c r="F106" s="377"/>
      <c r="G106" s="402"/>
      <c r="H106" s="45"/>
      <c r="I106" s="45"/>
      <c r="J106" s="49" t="s">
        <v>163</v>
      </c>
      <c r="K106" s="57"/>
      <c r="L106" s="57"/>
      <c r="M106" s="60" t="s">
        <v>134</v>
      </c>
      <c r="N106" s="57"/>
      <c r="O106" s="57"/>
      <c r="P106" s="61" t="s">
        <v>134</v>
      </c>
      <c r="Q106" s="70"/>
      <c r="R106" s="474"/>
      <c r="S106" s="429"/>
    </row>
    <row r="107" spans="1:19" ht="17.25" customHeight="1" x14ac:dyDescent="0.25">
      <c r="A107" s="448"/>
      <c r="B107" s="483"/>
      <c r="C107" s="380"/>
      <c r="D107" s="394"/>
      <c r="E107" s="432"/>
      <c r="F107" s="377"/>
      <c r="G107" s="402"/>
      <c r="H107" s="45"/>
      <c r="I107" s="45"/>
      <c r="J107" s="174" t="s">
        <v>165</v>
      </c>
      <c r="K107" s="177"/>
      <c r="L107" s="177"/>
      <c r="M107" s="83" t="s">
        <v>134</v>
      </c>
      <c r="N107" s="177"/>
      <c r="O107" s="177"/>
      <c r="P107" s="84" t="s">
        <v>134</v>
      </c>
      <c r="Q107" s="70"/>
      <c r="R107" s="474"/>
      <c r="S107" s="429"/>
    </row>
    <row r="108" spans="1:19" ht="17.25" customHeight="1" x14ac:dyDescent="0.25">
      <c r="A108" s="448"/>
      <c r="B108" s="483"/>
      <c r="C108" s="380"/>
      <c r="D108" s="394"/>
      <c r="E108" s="432"/>
      <c r="F108" s="377"/>
      <c r="G108" s="402"/>
      <c r="H108" s="148"/>
      <c r="I108" s="148"/>
      <c r="J108" s="175" t="s">
        <v>341</v>
      </c>
      <c r="K108" s="85"/>
      <c r="L108" s="85"/>
      <c r="M108" s="85"/>
      <c r="N108" s="178">
        <v>5</v>
      </c>
      <c r="O108" s="85"/>
      <c r="P108" s="195">
        <v>5</v>
      </c>
      <c r="Q108" s="184"/>
      <c r="R108" s="474"/>
      <c r="S108" s="429"/>
    </row>
    <row r="109" spans="1:19" ht="17.25" customHeight="1" x14ac:dyDescent="0.25">
      <c r="A109" s="448"/>
      <c r="B109" s="483"/>
      <c r="C109" s="380"/>
      <c r="D109" s="394"/>
      <c r="E109" s="432"/>
      <c r="F109" s="377"/>
      <c r="G109" s="402"/>
      <c r="H109" s="148"/>
      <c r="I109" s="148"/>
      <c r="J109" s="170" t="s">
        <v>278</v>
      </c>
      <c r="K109" s="85"/>
      <c r="L109" s="85"/>
      <c r="M109" s="85"/>
      <c r="N109" s="205">
        <v>1</v>
      </c>
      <c r="O109" s="85"/>
      <c r="P109" s="207">
        <v>0.5</v>
      </c>
      <c r="Q109" s="184"/>
      <c r="R109" s="474"/>
      <c r="S109" s="429"/>
    </row>
    <row r="110" spans="1:19" ht="17.25" customHeight="1" x14ac:dyDescent="0.25">
      <c r="A110" s="448"/>
      <c r="B110" s="483"/>
      <c r="C110" s="380"/>
      <c r="D110" s="394"/>
      <c r="E110" s="432"/>
      <c r="F110" s="377"/>
      <c r="G110" s="402"/>
      <c r="H110" s="148"/>
      <c r="I110" s="148"/>
      <c r="J110" s="233" t="s">
        <v>342</v>
      </c>
      <c r="K110" s="85"/>
      <c r="L110" s="85"/>
      <c r="M110" s="85"/>
      <c r="N110" s="246"/>
      <c r="O110" s="270">
        <v>0</v>
      </c>
      <c r="P110" s="387">
        <v>20</v>
      </c>
      <c r="Q110" s="184"/>
      <c r="R110" s="474"/>
      <c r="S110" s="429"/>
    </row>
    <row r="111" spans="1:19" ht="17.25" customHeight="1" x14ac:dyDescent="0.25">
      <c r="A111" s="448"/>
      <c r="B111" s="483"/>
      <c r="C111" s="380"/>
      <c r="D111" s="394"/>
      <c r="E111" s="432"/>
      <c r="F111" s="377"/>
      <c r="G111" s="402"/>
      <c r="H111" s="148"/>
      <c r="I111" s="148"/>
      <c r="J111" s="233" t="s">
        <v>390</v>
      </c>
      <c r="K111" s="85"/>
      <c r="L111" s="85"/>
      <c r="M111" s="85"/>
      <c r="N111" s="246"/>
      <c r="O111" s="270">
        <v>15</v>
      </c>
      <c r="P111" s="387"/>
      <c r="Q111" s="184"/>
      <c r="R111" s="474"/>
      <c r="S111" s="429"/>
    </row>
    <row r="112" spans="1:19" ht="17.25" customHeight="1" x14ac:dyDescent="0.25">
      <c r="A112" s="448"/>
      <c r="B112" s="483"/>
      <c r="C112" s="380"/>
      <c r="D112" s="394"/>
      <c r="E112" s="432"/>
      <c r="F112" s="377"/>
      <c r="G112" s="402"/>
      <c r="H112" s="148"/>
      <c r="I112" s="148"/>
      <c r="J112" s="233" t="s">
        <v>392</v>
      </c>
      <c r="K112" s="85"/>
      <c r="L112" s="85"/>
      <c r="M112" s="85"/>
      <c r="N112" s="246"/>
      <c r="O112" s="270">
        <v>15</v>
      </c>
      <c r="P112" s="387"/>
      <c r="Q112" s="184"/>
      <c r="R112" s="474"/>
      <c r="S112" s="429"/>
    </row>
    <row r="113" spans="1:19" ht="17.25" customHeight="1" x14ac:dyDescent="0.25">
      <c r="A113" s="448"/>
      <c r="B113" s="483"/>
      <c r="C113" s="380"/>
      <c r="D113" s="394"/>
      <c r="E113" s="432"/>
      <c r="F113" s="377"/>
      <c r="G113" s="402"/>
      <c r="H113" s="148"/>
      <c r="I113" s="148"/>
      <c r="J113" s="233" t="s">
        <v>447</v>
      </c>
      <c r="K113" s="85"/>
      <c r="L113" s="85"/>
      <c r="M113" s="85"/>
      <c r="N113" s="246"/>
      <c r="O113" s="270">
        <v>15</v>
      </c>
      <c r="P113" s="387"/>
      <c r="Q113" s="184"/>
      <c r="R113" s="474"/>
      <c r="S113" s="429"/>
    </row>
    <row r="114" spans="1:19" ht="18" customHeight="1" thickBot="1" x14ac:dyDescent="0.3">
      <c r="A114" s="448"/>
      <c r="B114" s="483"/>
      <c r="C114" s="380"/>
      <c r="D114" s="394"/>
      <c r="E114" s="432"/>
      <c r="F114" s="377"/>
      <c r="G114" s="403"/>
      <c r="H114" s="148"/>
      <c r="I114" s="148"/>
      <c r="J114" s="233" t="s">
        <v>340</v>
      </c>
      <c r="K114" s="85"/>
      <c r="L114" s="85"/>
      <c r="M114" s="85"/>
      <c r="N114" s="246"/>
      <c r="O114" s="235">
        <v>1</v>
      </c>
      <c r="P114" s="236">
        <v>1</v>
      </c>
      <c r="Q114" s="184"/>
      <c r="R114" s="475"/>
      <c r="S114" s="430"/>
    </row>
    <row r="115" spans="1:19" ht="33" customHeight="1" x14ac:dyDescent="0.25">
      <c r="A115" s="448"/>
      <c r="B115" s="483"/>
      <c r="C115" s="380"/>
      <c r="D115" s="394"/>
      <c r="E115" s="432"/>
      <c r="F115" s="377"/>
      <c r="G115" s="401" t="s">
        <v>350</v>
      </c>
      <c r="H115" s="53" t="s">
        <v>91</v>
      </c>
      <c r="I115" s="53" t="s">
        <v>92</v>
      </c>
      <c r="J115" s="53" t="s">
        <v>87</v>
      </c>
      <c r="K115" s="64">
        <v>5</v>
      </c>
      <c r="L115" s="64" t="s">
        <v>368</v>
      </c>
      <c r="M115" s="64" t="s">
        <v>368</v>
      </c>
      <c r="N115" s="64">
        <v>10</v>
      </c>
      <c r="O115" s="64">
        <v>10</v>
      </c>
      <c r="P115" s="65" t="s">
        <v>351</v>
      </c>
      <c r="Q115" s="449"/>
      <c r="R115" s="376" t="s">
        <v>383</v>
      </c>
      <c r="S115" s="476" t="s">
        <v>450</v>
      </c>
    </row>
    <row r="116" spans="1:19" ht="17.25" customHeight="1" x14ac:dyDescent="0.25">
      <c r="A116" s="448"/>
      <c r="B116" s="483"/>
      <c r="C116" s="380"/>
      <c r="D116" s="394"/>
      <c r="E116" s="432"/>
      <c r="F116" s="377"/>
      <c r="G116" s="402"/>
      <c r="H116" s="45"/>
      <c r="I116" s="45"/>
      <c r="J116" s="48" t="s">
        <v>162</v>
      </c>
      <c r="K116" s="57"/>
      <c r="L116" s="58" t="s">
        <v>134</v>
      </c>
      <c r="M116" s="57"/>
      <c r="N116" s="57"/>
      <c r="O116" s="57"/>
      <c r="P116" s="59" t="s">
        <v>134</v>
      </c>
      <c r="Q116" s="449"/>
      <c r="R116" s="474"/>
      <c r="S116" s="477"/>
    </row>
    <row r="117" spans="1:19" ht="17.25" customHeight="1" x14ac:dyDescent="0.25">
      <c r="A117" s="448"/>
      <c r="B117" s="483"/>
      <c r="C117" s="380"/>
      <c r="D117" s="394"/>
      <c r="E117" s="432"/>
      <c r="F117" s="377"/>
      <c r="G117" s="402"/>
      <c r="H117" s="45"/>
      <c r="I117" s="45"/>
      <c r="J117" s="48" t="s">
        <v>164</v>
      </c>
      <c r="K117" s="57"/>
      <c r="L117" s="58" t="s">
        <v>134</v>
      </c>
      <c r="M117" s="57"/>
      <c r="N117" s="57"/>
      <c r="O117" s="57"/>
      <c r="P117" s="59" t="s">
        <v>134</v>
      </c>
      <c r="Q117" s="449"/>
      <c r="R117" s="474"/>
      <c r="S117" s="477"/>
    </row>
    <row r="118" spans="1:19" ht="17.25" customHeight="1" x14ac:dyDescent="0.25">
      <c r="A118" s="448"/>
      <c r="B118" s="483"/>
      <c r="C118" s="380"/>
      <c r="D118" s="394"/>
      <c r="E118" s="432"/>
      <c r="F118" s="377"/>
      <c r="G118" s="402"/>
      <c r="H118" s="45"/>
      <c r="I118" s="45"/>
      <c r="J118" s="49" t="s">
        <v>163</v>
      </c>
      <c r="K118" s="57"/>
      <c r="L118" s="57"/>
      <c r="M118" s="60" t="s">
        <v>134</v>
      </c>
      <c r="N118" s="57"/>
      <c r="O118" s="57"/>
      <c r="P118" s="61" t="s">
        <v>134</v>
      </c>
      <c r="Q118" s="449"/>
      <c r="R118" s="474"/>
      <c r="S118" s="477"/>
    </row>
    <row r="119" spans="1:19" ht="17.25" customHeight="1" x14ac:dyDescent="0.25">
      <c r="A119" s="448"/>
      <c r="B119" s="483"/>
      <c r="C119" s="380"/>
      <c r="D119" s="394"/>
      <c r="E119" s="432"/>
      <c r="F119" s="377"/>
      <c r="G119" s="402"/>
      <c r="H119" s="45"/>
      <c r="I119" s="45"/>
      <c r="J119" s="174" t="s">
        <v>165</v>
      </c>
      <c r="K119" s="177"/>
      <c r="L119" s="177"/>
      <c r="M119" s="83" t="s">
        <v>134</v>
      </c>
      <c r="N119" s="177"/>
      <c r="O119" s="177"/>
      <c r="P119" s="84" t="s">
        <v>134</v>
      </c>
      <c r="Q119" s="449"/>
      <c r="R119" s="474"/>
      <c r="S119" s="477"/>
    </row>
    <row r="120" spans="1:19" ht="17.25" customHeight="1" x14ac:dyDescent="0.25">
      <c r="A120" s="448"/>
      <c r="B120" s="483"/>
      <c r="C120" s="99"/>
      <c r="D120" s="149"/>
      <c r="E120" s="432"/>
      <c r="F120" s="377"/>
      <c r="G120" s="402"/>
      <c r="H120" s="148"/>
      <c r="I120" s="148"/>
      <c r="J120" s="175" t="s">
        <v>341</v>
      </c>
      <c r="K120" s="85"/>
      <c r="L120" s="85"/>
      <c r="M120" s="85"/>
      <c r="N120" s="178">
        <v>5</v>
      </c>
      <c r="O120" s="85"/>
      <c r="P120" s="195">
        <v>5</v>
      </c>
      <c r="Q120" s="153"/>
      <c r="R120" s="474"/>
      <c r="S120" s="477"/>
    </row>
    <row r="121" spans="1:19" ht="18" customHeight="1" thickBot="1" x14ac:dyDescent="0.3">
      <c r="A121" s="448"/>
      <c r="B121" s="483"/>
      <c r="C121" s="99"/>
      <c r="D121" s="149"/>
      <c r="E121" s="432"/>
      <c r="F121" s="377"/>
      <c r="G121" s="402"/>
      <c r="H121" s="150"/>
      <c r="I121" s="150"/>
      <c r="J121" s="258" t="s">
        <v>278</v>
      </c>
      <c r="K121" s="176"/>
      <c r="L121" s="176"/>
      <c r="M121" s="176"/>
      <c r="N121" s="216">
        <v>0.5</v>
      </c>
      <c r="O121" s="176"/>
      <c r="P121" s="216">
        <v>0.25</v>
      </c>
      <c r="Q121" s="153"/>
      <c r="R121" s="474"/>
      <c r="S121" s="477"/>
    </row>
    <row r="122" spans="1:19" ht="17.25" customHeight="1" x14ac:dyDescent="0.25">
      <c r="A122" s="217"/>
      <c r="B122" s="483"/>
      <c r="C122" s="99"/>
      <c r="D122" s="149"/>
      <c r="E122" s="432"/>
      <c r="F122" s="377"/>
      <c r="G122" s="402"/>
      <c r="H122" s="148"/>
      <c r="I122" s="148"/>
      <c r="J122" s="233" t="s">
        <v>342</v>
      </c>
      <c r="K122" s="85"/>
      <c r="L122" s="85"/>
      <c r="M122" s="85"/>
      <c r="N122" s="257"/>
      <c r="O122" s="270">
        <v>2</v>
      </c>
      <c r="P122" s="387">
        <v>13</v>
      </c>
      <c r="Q122" s="153"/>
      <c r="R122" s="474"/>
      <c r="S122" s="477"/>
    </row>
    <row r="123" spans="1:19" ht="17.25" customHeight="1" x14ac:dyDescent="0.25">
      <c r="A123" s="217"/>
      <c r="B123" s="483"/>
      <c r="C123" s="99"/>
      <c r="D123" s="149"/>
      <c r="E123" s="432"/>
      <c r="F123" s="377"/>
      <c r="G123" s="402"/>
      <c r="H123" s="148"/>
      <c r="I123" s="148"/>
      <c r="J123" s="233" t="s">
        <v>390</v>
      </c>
      <c r="K123" s="85"/>
      <c r="L123" s="85"/>
      <c r="M123" s="85"/>
      <c r="N123" s="257"/>
      <c r="O123" s="270">
        <v>5</v>
      </c>
      <c r="P123" s="387"/>
      <c r="Q123" s="153"/>
      <c r="R123" s="474"/>
      <c r="S123" s="477"/>
    </row>
    <row r="124" spans="1:19" ht="17.25" customHeight="1" x14ac:dyDescent="0.25">
      <c r="A124" s="217"/>
      <c r="B124" s="483"/>
      <c r="C124" s="99"/>
      <c r="D124" s="149"/>
      <c r="E124" s="432"/>
      <c r="F124" s="377"/>
      <c r="G124" s="402"/>
      <c r="H124" s="148"/>
      <c r="I124" s="148"/>
      <c r="J124" s="233" t="s">
        <v>392</v>
      </c>
      <c r="K124" s="85"/>
      <c r="L124" s="85"/>
      <c r="M124" s="85"/>
      <c r="N124" s="257"/>
      <c r="O124" s="270">
        <v>5</v>
      </c>
      <c r="P124" s="387"/>
      <c r="Q124" s="153"/>
      <c r="R124" s="474"/>
      <c r="S124" s="477"/>
    </row>
    <row r="125" spans="1:19" ht="17.25" customHeight="1" x14ac:dyDescent="0.25">
      <c r="A125" s="217"/>
      <c r="B125" s="483"/>
      <c r="C125" s="99"/>
      <c r="D125" s="149"/>
      <c r="E125" s="432"/>
      <c r="F125" s="377"/>
      <c r="G125" s="402"/>
      <c r="H125" s="148"/>
      <c r="I125" s="148"/>
      <c r="J125" s="233" t="s">
        <v>447</v>
      </c>
      <c r="K125" s="85"/>
      <c r="L125" s="85"/>
      <c r="M125" s="85"/>
      <c r="N125" s="257"/>
      <c r="O125" s="270">
        <v>8</v>
      </c>
      <c r="P125" s="387"/>
      <c r="Q125" s="153"/>
      <c r="R125" s="474"/>
      <c r="S125" s="477"/>
    </row>
    <row r="126" spans="1:19" ht="18" customHeight="1" thickBot="1" x14ac:dyDescent="0.3">
      <c r="A126" s="217"/>
      <c r="B126" s="484"/>
      <c r="C126" s="99"/>
      <c r="D126" s="149"/>
      <c r="E126" s="433"/>
      <c r="F126" s="378"/>
      <c r="G126" s="403"/>
      <c r="H126" s="148"/>
      <c r="I126" s="148"/>
      <c r="J126" s="238" t="s">
        <v>340</v>
      </c>
      <c r="K126" s="85"/>
      <c r="L126" s="89"/>
      <c r="M126" s="85"/>
      <c r="N126" s="257"/>
      <c r="O126" s="329">
        <v>0.8</v>
      </c>
      <c r="P126" s="330">
        <v>0.65</v>
      </c>
      <c r="Q126" s="153"/>
      <c r="R126" s="475"/>
      <c r="S126" s="478"/>
    </row>
    <row r="127" spans="1:19" ht="36" customHeight="1" x14ac:dyDescent="0.25">
      <c r="A127" s="448" t="s">
        <v>78</v>
      </c>
      <c r="B127" s="473" t="s">
        <v>143</v>
      </c>
      <c r="C127" s="380" t="s">
        <v>94</v>
      </c>
      <c r="D127" s="394" t="s">
        <v>95</v>
      </c>
      <c r="E127" s="431" t="s">
        <v>181</v>
      </c>
      <c r="F127" s="376" t="s">
        <v>174</v>
      </c>
      <c r="G127" s="422" t="s">
        <v>64</v>
      </c>
      <c r="H127" s="45" t="s">
        <v>96</v>
      </c>
      <c r="I127" s="45" t="s">
        <v>97</v>
      </c>
      <c r="J127" s="45" t="s">
        <v>87</v>
      </c>
      <c r="K127" s="259">
        <v>0.88</v>
      </c>
      <c r="L127" s="46">
        <v>0.89</v>
      </c>
      <c r="M127" s="67" t="s">
        <v>367</v>
      </c>
      <c r="N127" s="67" t="s">
        <v>366</v>
      </c>
      <c r="O127" s="46" t="s">
        <v>366</v>
      </c>
      <c r="P127" s="71">
        <v>0.9</v>
      </c>
      <c r="Q127" s="72"/>
      <c r="R127" s="467" t="s">
        <v>384</v>
      </c>
      <c r="S127" s="428" t="s">
        <v>452</v>
      </c>
    </row>
    <row r="128" spans="1:19" x14ac:dyDescent="0.25">
      <c r="A128" s="448"/>
      <c r="B128" s="474"/>
      <c r="C128" s="380"/>
      <c r="D128" s="394"/>
      <c r="E128" s="432"/>
      <c r="F128" s="377"/>
      <c r="G128" s="423"/>
      <c r="H128" s="45"/>
      <c r="I128" s="45"/>
      <c r="J128" s="48" t="s">
        <v>162</v>
      </c>
      <c r="K128" s="57"/>
      <c r="L128" s="107">
        <v>0.89</v>
      </c>
      <c r="M128" s="57"/>
      <c r="N128" s="57"/>
      <c r="O128" s="57"/>
      <c r="P128" s="59"/>
      <c r="Q128" s="72"/>
      <c r="R128" s="468"/>
      <c r="S128" s="429"/>
    </row>
    <row r="129" spans="1:19" x14ac:dyDescent="0.25">
      <c r="A129" s="448"/>
      <c r="B129" s="474"/>
      <c r="C129" s="380"/>
      <c r="D129" s="394"/>
      <c r="E129" s="432"/>
      <c r="F129" s="377"/>
      <c r="G129" s="423"/>
      <c r="H129" s="45"/>
      <c r="I129" s="45"/>
      <c r="J129" s="48" t="s">
        <v>164</v>
      </c>
      <c r="K129" s="57"/>
      <c r="L129" s="58">
        <v>1</v>
      </c>
      <c r="M129" s="57"/>
      <c r="N129" s="57"/>
      <c r="O129" s="57"/>
      <c r="P129" s="59"/>
      <c r="Q129" s="72"/>
      <c r="R129" s="468"/>
      <c r="S129" s="429"/>
    </row>
    <row r="130" spans="1:19" x14ac:dyDescent="0.25">
      <c r="A130" s="448"/>
      <c r="B130" s="474"/>
      <c r="C130" s="380"/>
      <c r="D130" s="394"/>
      <c r="E130" s="432"/>
      <c r="F130" s="377"/>
      <c r="G130" s="423"/>
      <c r="H130" s="45"/>
      <c r="I130" s="45"/>
      <c r="J130" s="49" t="s">
        <v>163</v>
      </c>
      <c r="K130" s="57"/>
      <c r="L130" s="57"/>
      <c r="M130" s="112">
        <v>0.91</v>
      </c>
      <c r="N130" s="57"/>
      <c r="O130" s="57"/>
      <c r="P130" s="61"/>
      <c r="Q130" s="72"/>
      <c r="R130" s="468"/>
      <c r="S130" s="429"/>
    </row>
    <row r="131" spans="1:19" x14ac:dyDescent="0.25">
      <c r="A131" s="448"/>
      <c r="B131" s="474"/>
      <c r="C131" s="380"/>
      <c r="D131" s="394"/>
      <c r="E131" s="432"/>
      <c r="F131" s="377"/>
      <c r="G131" s="423"/>
      <c r="H131" s="45"/>
      <c r="I131" s="45"/>
      <c r="J131" s="174" t="s">
        <v>165</v>
      </c>
      <c r="K131" s="177"/>
      <c r="L131" s="177"/>
      <c r="M131" s="83">
        <f>0.91/0.89</f>
        <v>1.0224719101123596</v>
      </c>
      <c r="N131" s="177"/>
      <c r="O131" s="177"/>
      <c r="P131" s="84"/>
      <c r="Q131" s="72"/>
      <c r="R131" s="468"/>
      <c r="S131" s="429"/>
    </row>
    <row r="132" spans="1:19" x14ac:dyDescent="0.25">
      <c r="A132" s="448"/>
      <c r="B132" s="474"/>
      <c r="C132" s="380"/>
      <c r="D132" s="394"/>
      <c r="E132" s="432"/>
      <c r="F132" s="377"/>
      <c r="G132" s="423"/>
      <c r="H132" s="148"/>
      <c r="I132" s="148"/>
      <c r="J132" s="175" t="s">
        <v>354</v>
      </c>
      <c r="K132" s="85"/>
      <c r="L132" s="85"/>
      <c r="M132" s="85"/>
      <c r="N132" s="183">
        <v>9.1999999999999998E-3</v>
      </c>
      <c r="O132" s="85"/>
      <c r="P132" s="190">
        <v>9.1999999999999998E-3</v>
      </c>
      <c r="Q132" s="72"/>
      <c r="R132" s="468"/>
      <c r="S132" s="429"/>
    </row>
    <row r="133" spans="1:19" x14ac:dyDescent="0.25">
      <c r="A133" s="448"/>
      <c r="B133" s="474"/>
      <c r="C133" s="380"/>
      <c r="D133" s="394"/>
      <c r="E133" s="432"/>
      <c r="F133" s="377"/>
      <c r="G133" s="423"/>
      <c r="H133" s="148"/>
      <c r="I133" s="148"/>
      <c r="J133" s="170" t="s">
        <v>278</v>
      </c>
      <c r="K133" s="85"/>
      <c r="L133" s="85"/>
      <c r="M133" s="85"/>
      <c r="N133" s="205">
        <v>1</v>
      </c>
      <c r="O133" s="85"/>
      <c r="P133" s="207">
        <v>1</v>
      </c>
      <c r="Q133" s="72"/>
      <c r="R133" s="468"/>
      <c r="S133" s="429"/>
    </row>
    <row r="134" spans="1:19" x14ac:dyDescent="0.25">
      <c r="A134" s="448"/>
      <c r="B134" s="474"/>
      <c r="C134" s="380"/>
      <c r="D134" s="394"/>
      <c r="E134" s="432"/>
      <c r="F134" s="377"/>
      <c r="G134" s="423"/>
      <c r="H134" s="148"/>
      <c r="I134" s="148"/>
      <c r="J134" s="233" t="s">
        <v>342</v>
      </c>
      <c r="K134" s="85"/>
      <c r="L134" s="85"/>
      <c r="M134" s="85"/>
      <c r="N134" s="246"/>
      <c r="O134" s="247">
        <v>0</v>
      </c>
      <c r="P134" s="383">
        <v>9.4000000000000004E-3</v>
      </c>
      <c r="Q134" s="72"/>
      <c r="R134" s="468"/>
      <c r="S134" s="429"/>
    </row>
    <row r="135" spans="1:19" x14ac:dyDescent="0.25">
      <c r="A135" s="448"/>
      <c r="B135" s="474"/>
      <c r="C135" s="380"/>
      <c r="D135" s="394"/>
      <c r="E135" s="432"/>
      <c r="F135" s="377"/>
      <c r="G135" s="423"/>
      <c r="H135" s="148"/>
      <c r="I135" s="148"/>
      <c r="J135" s="233" t="s">
        <v>390</v>
      </c>
      <c r="K135" s="85"/>
      <c r="L135" s="85"/>
      <c r="M135" s="85"/>
      <c r="N135" s="246"/>
      <c r="O135" s="247">
        <v>0</v>
      </c>
      <c r="P135" s="383"/>
      <c r="Q135" s="72"/>
      <c r="R135" s="468"/>
      <c r="S135" s="429"/>
    </row>
    <row r="136" spans="1:19" x14ac:dyDescent="0.25">
      <c r="A136" s="448"/>
      <c r="B136" s="474"/>
      <c r="C136" s="380"/>
      <c r="D136" s="394"/>
      <c r="E136" s="432"/>
      <c r="F136" s="377"/>
      <c r="G136" s="423"/>
      <c r="H136" s="148"/>
      <c r="I136" s="148"/>
      <c r="J136" s="233" t="s">
        <v>392</v>
      </c>
      <c r="K136" s="85"/>
      <c r="L136" s="85"/>
      <c r="M136" s="85"/>
      <c r="N136" s="246"/>
      <c r="O136" s="247">
        <v>0</v>
      </c>
      <c r="P136" s="383"/>
      <c r="Q136" s="72"/>
      <c r="R136" s="468"/>
      <c r="S136" s="429"/>
    </row>
    <row r="137" spans="1:19" x14ac:dyDescent="0.25">
      <c r="A137" s="448"/>
      <c r="B137" s="474"/>
      <c r="C137" s="380"/>
      <c r="D137" s="394"/>
      <c r="E137" s="432"/>
      <c r="F137" s="377"/>
      <c r="G137" s="423"/>
      <c r="H137" s="148"/>
      <c r="I137" s="148"/>
      <c r="J137" s="233" t="s">
        <v>447</v>
      </c>
      <c r="K137" s="85"/>
      <c r="L137" s="85"/>
      <c r="M137" s="85"/>
      <c r="N137" s="246"/>
      <c r="O137" s="272">
        <v>9.4000000000000004E-3</v>
      </c>
      <c r="P137" s="383"/>
      <c r="Q137" s="72"/>
      <c r="R137" s="468"/>
      <c r="S137" s="429"/>
    </row>
    <row r="138" spans="1:19" ht="18" thickBot="1" x14ac:dyDescent="0.3">
      <c r="A138" s="448"/>
      <c r="B138" s="474"/>
      <c r="C138" s="380"/>
      <c r="D138" s="394"/>
      <c r="E138" s="432"/>
      <c r="F138" s="377"/>
      <c r="G138" s="424"/>
      <c r="H138" s="148"/>
      <c r="I138" s="148"/>
      <c r="J138" s="238" t="s">
        <v>340</v>
      </c>
      <c r="K138" s="85"/>
      <c r="L138" s="85"/>
      <c r="M138" s="85"/>
      <c r="N138" s="246"/>
      <c r="O138" s="324">
        <v>1.04</v>
      </c>
      <c r="P138" s="327">
        <v>1.04</v>
      </c>
      <c r="Q138" s="72"/>
      <c r="R138" s="469"/>
      <c r="S138" s="430"/>
    </row>
    <row r="139" spans="1:19" ht="20.25" customHeight="1" x14ac:dyDescent="0.25">
      <c r="A139" s="448"/>
      <c r="B139" s="474"/>
      <c r="C139" s="380"/>
      <c r="D139" s="394"/>
      <c r="E139" s="432"/>
      <c r="F139" s="377"/>
      <c r="G139" s="485" t="s">
        <v>332</v>
      </c>
      <c r="H139" s="53" t="s">
        <v>98</v>
      </c>
      <c r="I139" s="53" t="s">
        <v>99</v>
      </c>
      <c r="J139" s="53" t="s">
        <v>87</v>
      </c>
      <c r="K139" s="64">
        <v>28998</v>
      </c>
      <c r="L139" s="68">
        <v>12000</v>
      </c>
      <c r="M139" s="68">
        <v>13000</v>
      </c>
      <c r="N139" s="68">
        <v>14500</v>
      </c>
      <c r="O139" s="68">
        <v>15500</v>
      </c>
      <c r="P139" s="65">
        <v>55000</v>
      </c>
      <c r="Q139" s="465" t="s">
        <v>100</v>
      </c>
      <c r="R139" s="467" t="s">
        <v>384</v>
      </c>
      <c r="S139" s="428" t="s">
        <v>453</v>
      </c>
    </row>
    <row r="140" spans="1:19" ht="17.25" customHeight="1" x14ac:dyDescent="0.25">
      <c r="A140" s="448"/>
      <c r="B140" s="474"/>
      <c r="C140" s="380"/>
      <c r="D140" s="394"/>
      <c r="E140" s="432"/>
      <c r="F140" s="377"/>
      <c r="G140" s="486"/>
      <c r="H140" s="47"/>
      <c r="I140" s="47"/>
      <c r="J140" s="48" t="s">
        <v>162</v>
      </c>
      <c r="K140" s="57"/>
      <c r="L140" s="107">
        <v>12388</v>
      </c>
      <c r="M140" s="57"/>
      <c r="N140" s="57"/>
      <c r="O140" s="57"/>
      <c r="P140" s="109">
        <v>12388</v>
      </c>
      <c r="Q140" s="465"/>
      <c r="R140" s="468"/>
      <c r="S140" s="429"/>
    </row>
    <row r="141" spans="1:19" ht="17.25" customHeight="1" x14ac:dyDescent="0.25">
      <c r="A141" s="448"/>
      <c r="B141" s="474"/>
      <c r="C141" s="380"/>
      <c r="D141" s="394"/>
      <c r="E141" s="432"/>
      <c r="F141" s="377"/>
      <c r="G141" s="486"/>
      <c r="H141" s="47"/>
      <c r="I141" s="47"/>
      <c r="J141" s="48" t="s">
        <v>164</v>
      </c>
      <c r="K141" s="57"/>
      <c r="L141" s="58">
        <f>L140/L139</f>
        <v>1.0323333333333333</v>
      </c>
      <c r="M141" s="57"/>
      <c r="N141" s="57"/>
      <c r="O141" s="57"/>
      <c r="P141" s="59">
        <f>P140/P139</f>
        <v>0.22523636363636362</v>
      </c>
      <c r="Q141" s="465"/>
      <c r="R141" s="468"/>
      <c r="S141" s="429"/>
    </row>
    <row r="142" spans="1:19" ht="17.25" customHeight="1" x14ac:dyDescent="0.25">
      <c r="A142" s="448"/>
      <c r="B142" s="474"/>
      <c r="C142" s="380"/>
      <c r="D142" s="394"/>
      <c r="E142" s="432"/>
      <c r="F142" s="377"/>
      <c r="G142" s="486"/>
      <c r="H142" s="47"/>
      <c r="I142" s="47"/>
      <c r="J142" s="49" t="s">
        <v>163</v>
      </c>
      <c r="K142" s="57"/>
      <c r="L142" s="57"/>
      <c r="M142" s="135">
        <v>15045</v>
      </c>
      <c r="N142" s="57"/>
      <c r="O142" s="57"/>
      <c r="P142" s="111">
        <v>27433</v>
      </c>
      <c r="Q142" s="465"/>
      <c r="R142" s="468"/>
      <c r="S142" s="429"/>
    </row>
    <row r="143" spans="1:19" ht="30.75" customHeight="1" x14ac:dyDescent="0.25">
      <c r="A143" s="448"/>
      <c r="B143" s="474"/>
      <c r="C143" s="380"/>
      <c r="D143" s="394"/>
      <c r="E143" s="432"/>
      <c r="F143" s="377"/>
      <c r="G143" s="486"/>
      <c r="H143" s="47"/>
      <c r="I143" s="47"/>
      <c r="J143" s="174" t="s">
        <v>165</v>
      </c>
      <c r="K143" s="177"/>
      <c r="L143" s="177"/>
      <c r="M143" s="83">
        <f>M142/M139</f>
        <v>1.1573076923076924</v>
      </c>
      <c r="N143" s="177"/>
      <c r="O143" s="177"/>
      <c r="P143" s="84">
        <f>P142/P139</f>
        <v>0.49878181818181816</v>
      </c>
      <c r="Q143" s="465"/>
      <c r="R143" s="468"/>
      <c r="S143" s="429"/>
    </row>
    <row r="144" spans="1:19" ht="30.75" customHeight="1" x14ac:dyDescent="0.25">
      <c r="A144" s="448"/>
      <c r="B144" s="474"/>
      <c r="C144" s="380"/>
      <c r="D144" s="394"/>
      <c r="E144" s="432"/>
      <c r="F144" s="377"/>
      <c r="G144" s="486"/>
      <c r="H144" s="148"/>
      <c r="I144" s="148"/>
      <c r="J144" s="175" t="s">
        <v>341</v>
      </c>
      <c r="K144" s="85"/>
      <c r="L144" s="85"/>
      <c r="M144" s="85"/>
      <c r="N144" s="178">
        <v>15646</v>
      </c>
      <c r="O144" s="85"/>
      <c r="P144" s="195">
        <v>43079</v>
      </c>
      <c r="Q144" s="465"/>
      <c r="R144" s="468"/>
      <c r="S144" s="429"/>
    </row>
    <row r="145" spans="1:19" ht="30.75" customHeight="1" x14ac:dyDescent="0.25">
      <c r="A145" s="448"/>
      <c r="B145" s="474"/>
      <c r="C145" s="380"/>
      <c r="D145" s="394"/>
      <c r="E145" s="432"/>
      <c r="F145" s="377"/>
      <c r="G145" s="486"/>
      <c r="H145" s="148"/>
      <c r="I145" s="148"/>
      <c r="J145" s="170" t="s">
        <v>278</v>
      </c>
      <c r="K145" s="85"/>
      <c r="L145" s="85"/>
      <c r="M145" s="85"/>
      <c r="N145" s="205">
        <v>1</v>
      </c>
      <c r="O145" s="85"/>
      <c r="P145" s="181">
        <v>0.7833</v>
      </c>
      <c r="Q145" s="465"/>
      <c r="R145" s="468"/>
      <c r="S145" s="429"/>
    </row>
    <row r="146" spans="1:19" ht="30.75" customHeight="1" x14ac:dyDescent="0.25">
      <c r="A146" s="448"/>
      <c r="B146" s="474"/>
      <c r="C146" s="380"/>
      <c r="D146" s="394"/>
      <c r="E146" s="432"/>
      <c r="F146" s="377"/>
      <c r="G146" s="486"/>
      <c r="H146" s="148"/>
      <c r="I146" s="148"/>
      <c r="J146" s="233" t="s">
        <v>342</v>
      </c>
      <c r="K146" s="85"/>
      <c r="L146" s="85"/>
      <c r="M146" s="85"/>
      <c r="N146" s="246"/>
      <c r="O146" s="269">
        <v>3453</v>
      </c>
      <c r="P146" s="387">
        <v>58522</v>
      </c>
      <c r="Q146" s="465"/>
      <c r="R146" s="468"/>
      <c r="S146" s="429"/>
    </row>
    <row r="147" spans="1:19" ht="30.75" customHeight="1" x14ac:dyDescent="0.25">
      <c r="A147" s="448"/>
      <c r="B147" s="474"/>
      <c r="C147" s="380"/>
      <c r="D147" s="394"/>
      <c r="E147" s="432"/>
      <c r="F147" s="377"/>
      <c r="G147" s="486"/>
      <c r="H147" s="148"/>
      <c r="I147" s="148"/>
      <c r="J147" s="233" t="s">
        <v>390</v>
      </c>
      <c r="K147" s="85"/>
      <c r="L147" s="85"/>
      <c r="M147" s="85"/>
      <c r="N147" s="246"/>
      <c r="O147" s="269">
        <v>6774</v>
      </c>
      <c r="P147" s="387"/>
      <c r="Q147" s="465"/>
      <c r="R147" s="468"/>
      <c r="S147" s="429"/>
    </row>
    <row r="148" spans="1:19" ht="30.75" customHeight="1" x14ac:dyDescent="0.25">
      <c r="A148" s="448"/>
      <c r="B148" s="474"/>
      <c r="C148" s="380"/>
      <c r="D148" s="394"/>
      <c r="E148" s="432"/>
      <c r="F148" s="377"/>
      <c r="G148" s="486"/>
      <c r="H148" s="148"/>
      <c r="I148" s="148"/>
      <c r="J148" s="233" t="s">
        <v>392</v>
      </c>
      <c r="K148" s="85"/>
      <c r="L148" s="85"/>
      <c r="M148" s="85"/>
      <c r="N148" s="246"/>
      <c r="O148" s="269">
        <v>11307</v>
      </c>
      <c r="P148" s="387"/>
      <c r="Q148" s="465"/>
      <c r="R148" s="468"/>
      <c r="S148" s="429"/>
    </row>
    <row r="149" spans="1:19" ht="30.75" customHeight="1" x14ac:dyDescent="0.25">
      <c r="A149" s="448"/>
      <c r="B149" s="474"/>
      <c r="C149" s="380"/>
      <c r="D149" s="394"/>
      <c r="E149" s="432"/>
      <c r="F149" s="377"/>
      <c r="G149" s="486"/>
      <c r="H149" s="148"/>
      <c r="I149" s="148"/>
      <c r="J149" s="233" t="s">
        <v>447</v>
      </c>
      <c r="K149" s="85"/>
      <c r="L149" s="85"/>
      <c r="M149" s="85"/>
      <c r="N149" s="246"/>
      <c r="O149" s="269">
        <v>15443</v>
      </c>
      <c r="P149" s="387"/>
      <c r="Q149" s="465"/>
      <c r="R149" s="468"/>
      <c r="S149" s="429"/>
    </row>
    <row r="150" spans="1:19" ht="30.75" customHeight="1" thickBot="1" x14ac:dyDescent="0.3">
      <c r="A150" s="448"/>
      <c r="B150" s="474"/>
      <c r="C150" s="380"/>
      <c r="D150" s="394"/>
      <c r="E150" s="432"/>
      <c r="F150" s="377"/>
      <c r="G150" s="487"/>
      <c r="H150" s="148"/>
      <c r="I150" s="148"/>
      <c r="J150" s="238" t="s">
        <v>340</v>
      </c>
      <c r="K150" s="85"/>
      <c r="L150" s="85"/>
      <c r="M150" s="85"/>
      <c r="N150" s="246"/>
      <c r="O150" s="247">
        <v>0.996</v>
      </c>
      <c r="P150" s="234">
        <v>1.06</v>
      </c>
      <c r="Q150" s="465"/>
      <c r="R150" s="469"/>
      <c r="S150" s="430"/>
    </row>
    <row r="151" spans="1:19" ht="26.25" customHeight="1" x14ac:dyDescent="0.25">
      <c r="A151" s="448"/>
      <c r="B151" s="474"/>
      <c r="C151" s="380"/>
      <c r="D151" s="394"/>
      <c r="E151" s="432"/>
      <c r="F151" s="377"/>
      <c r="G151" s="401" t="s">
        <v>63</v>
      </c>
      <c r="H151" s="53" t="s">
        <v>101</v>
      </c>
      <c r="I151" s="53" t="s">
        <v>62</v>
      </c>
      <c r="J151" s="53" t="s">
        <v>87</v>
      </c>
      <c r="K151" s="64">
        <v>1200</v>
      </c>
      <c r="L151" s="64">
        <v>216</v>
      </c>
      <c r="M151" s="64">
        <v>317</v>
      </c>
      <c r="N151" s="64">
        <v>179</v>
      </c>
      <c r="O151" s="64">
        <v>179</v>
      </c>
      <c r="P151" s="66">
        <v>891</v>
      </c>
      <c r="Q151" s="465"/>
      <c r="R151" s="467" t="s">
        <v>384</v>
      </c>
      <c r="S151" s="476" t="s">
        <v>449</v>
      </c>
    </row>
    <row r="152" spans="1:19" ht="17.25" customHeight="1" x14ac:dyDescent="0.25">
      <c r="A152" s="448"/>
      <c r="B152" s="474"/>
      <c r="C152" s="380"/>
      <c r="D152" s="394"/>
      <c r="E152" s="432"/>
      <c r="F152" s="377"/>
      <c r="G152" s="402"/>
      <c r="H152" s="47"/>
      <c r="I152" s="47"/>
      <c r="J152" s="48" t="s">
        <v>162</v>
      </c>
      <c r="K152" s="57"/>
      <c r="L152" s="107">
        <v>217</v>
      </c>
      <c r="M152" s="57"/>
      <c r="N152" s="57"/>
      <c r="O152" s="57"/>
      <c r="P152" s="109">
        <v>217</v>
      </c>
      <c r="Q152" s="465"/>
      <c r="R152" s="468"/>
      <c r="S152" s="477"/>
    </row>
    <row r="153" spans="1:19" ht="17.25" customHeight="1" x14ac:dyDescent="0.25">
      <c r="A153" s="448"/>
      <c r="B153" s="474"/>
      <c r="C153" s="380"/>
      <c r="D153" s="394"/>
      <c r="E153" s="432"/>
      <c r="F153" s="377"/>
      <c r="G153" s="402"/>
      <c r="H153" s="47"/>
      <c r="I153" s="47"/>
      <c r="J153" s="48" t="s">
        <v>164</v>
      </c>
      <c r="K153" s="57"/>
      <c r="L153" s="58">
        <f>L152/L151</f>
        <v>1.0046296296296295</v>
      </c>
      <c r="M153" s="57"/>
      <c r="N153" s="57"/>
      <c r="O153" s="57"/>
      <c r="P153" s="59">
        <f>P152/P151</f>
        <v>0.24354657687991021</v>
      </c>
      <c r="Q153" s="465"/>
      <c r="R153" s="468"/>
      <c r="S153" s="477"/>
    </row>
    <row r="154" spans="1:19" ht="17.25" customHeight="1" x14ac:dyDescent="0.25">
      <c r="A154" s="448"/>
      <c r="B154" s="474"/>
      <c r="C154" s="380"/>
      <c r="D154" s="394"/>
      <c r="E154" s="432"/>
      <c r="F154" s="377"/>
      <c r="G154" s="402"/>
      <c r="H154" s="47"/>
      <c r="I154" s="47"/>
      <c r="J154" s="49" t="s">
        <v>163</v>
      </c>
      <c r="K154" s="57"/>
      <c r="L154" s="57"/>
      <c r="M154" s="112">
        <v>207</v>
      </c>
      <c r="N154" s="57"/>
      <c r="O154" s="57"/>
      <c r="P154" s="111">
        <v>424</v>
      </c>
      <c r="Q154" s="465"/>
      <c r="R154" s="468"/>
      <c r="S154" s="477"/>
    </row>
    <row r="155" spans="1:19" ht="17.25" customHeight="1" x14ac:dyDescent="0.25">
      <c r="A155" s="448"/>
      <c r="B155" s="474"/>
      <c r="C155" s="380"/>
      <c r="D155" s="394"/>
      <c r="E155" s="432"/>
      <c r="F155" s="377"/>
      <c r="G155" s="402"/>
      <c r="H155" s="47"/>
      <c r="I155" s="47"/>
      <c r="J155" s="174" t="s">
        <v>165</v>
      </c>
      <c r="K155" s="177"/>
      <c r="L155" s="177"/>
      <c r="M155" s="83">
        <f>M154/M151</f>
        <v>0.65299684542586756</v>
      </c>
      <c r="N155" s="177"/>
      <c r="O155" s="177"/>
      <c r="P155" s="84">
        <f>P154/P151</f>
        <v>0.47586980920314254</v>
      </c>
      <c r="Q155" s="465"/>
      <c r="R155" s="468"/>
      <c r="S155" s="477"/>
    </row>
    <row r="156" spans="1:19" ht="17.25" customHeight="1" x14ac:dyDescent="0.25">
      <c r="A156" s="448"/>
      <c r="B156" s="474"/>
      <c r="C156" s="380"/>
      <c r="D156" s="394"/>
      <c r="E156" s="432"/>
      <c r="F156" s="377"/>
      <c r="G156" s="402"/>
      <c r="H156" s="148"/>
      <c r="I156" s="148"/>
      <c r="J156" s="175" t="s">
        <v>341</v>
      </c>
      <c r="K156" s="85"/>
      <c r="L156" s="85"/>
      <c r="M156" s="85"/>
      <c r="N156" s="178">
        <v>182</v>
      </c>
      <c r="O156" s="85"/>
      <c r="P156" s="195">
        <v>606</v>
      </c>
      <c r="Q156" s="465"/>
      <c r="R156" s="468"/>
      <c r="S156" s="477"/>
    </row>
    <row r="157" spans="1:19" ht="17.25" customHeight="1" x14ac:dyDescent="0.25">
      <c r="A157" s="448"/>
      <c r="B157" s="474"/>
      <c r="C157" s="380"/>
      <c r="D157" s="394"/>
      <c r="E157" s="432"/>
      <c r="F157" s="377"/>
      <c r="G157" s="402"/>
      <c r="H157" s="148"/>
      <c r="I157" s="148"/>
      <c r="J157" s="170" t="s">
        <v>278</v>
      </c>
      <c r="K157" s="85"/>
      <c r="L157" s="85"/>
      <c r="M157" s="85"/>
      <c r="N157" s="205">
        <v>1</v>
      </c>
      <c r="O157" s="85"/>
      <c r="P157" s="181">
        <v>0.68010000000000004</v>
      </c>
      <c r="Q157" s="465"/>
      <c r="R157" s="468"/>
      <c r="S157" s="477"/>
    </row>
    <row r="158" spans="1:19" ht="17.25" customHeight="1" x14ac:dyDescent="0.25">
      <c r="A158" s="448"/>
      <c r="B158" s="474"/>
      <c r="C158" s="380"/>
      <c r="D158" s="394"/>
      <c r="E158" s="432"/>
      <c r="F158" s="377"/>
      <c r="G158" s="402"/>
      <c r="H158" s="148"/>
      <c r="I158" s="148"/>
      <c r="J158" s="233" t="s">
        <v>342</v>
      </c>
      <c r="K158" s="85"/>
      <c r="L158" s="85"/>
      <c r="M158" s="85"/>
      <c r="N158" s="246"/>
      <c r="O158" s="270">
        <v>6</v>
      </c>
      <c r="P158" s="387">
        <v>842</v>
      </c>
      <c r="Q158" s="465"/>
      <c r="R158" s="468"/>
      <c r="S158" s="477"/>
    </row>
    <row r="159" spans="1:19" ht="17.25" customHeight="1" x14ac:dyDescent="0.25">
      <c r="A159" s="448"/>
      <c r="B159" s="474"/>
      <c r="C159" s="380"/>
      <c r="D159" s="394"/>
      <c r="E159" s="432"/>
      <c r="F159" s="377"/>
      <c r="G159" s="402"/>
      <c r="H159" s="148"/>
      <c r="I159" s="148"/>
      <c r="J159" s="233" t="s">
        <v>390</v>
      </c>
      <c r="K159" s="85"/>
      <c r="L159" s="85"/>
      <c r="M159" s="85"/>
      <c r="N159" s="246"/>
      <c r="O159" s="270">
        <v>95</v>
      </c>
      <c r="P159" s="387"/>
      <c r="Q159" s="465"/>
      <c r="R159" s="468"/>
      <c r="S159" s="477"/>
    </row>
    <row r="160" spans="1:19" ht="17.25" customHeight="1" x14ac:dyDescent="0.25">
      <c r="A160" s="448"/>
      <c r="B160" s="474"/>
      <c r="C160" s="380"/>
      <c r="D160" s="394"/>
      <c r="E160" s="432"/>
      <c r="F160" s="377"/>
      <c r="G160" s="402"/>
      <c r="H160" s="148"/>
      <c r="I160" s="148"/>
      <c r="J160" s="233" t="s">
        <v>392</v>
      </c>
      <c r="K160" s="85"/>
      <c r="L160" s="85"/>
      <c r="M160" s="85"/>
      <c r="N160" s="246"/>
      <c r="O160" s="270">
        <v>214</v>
      </c>
      <c r="P160" s="387"/>
      <c r="Q160" s="465"/>
      <c r="R160" s="468"/>
      <c r="S160" s="477"/>
    </row>
    <row r="161" spans="1:19" ht="17.25" customHeight="1" x14ac:dyDescent="0.25">
      <c r="A161" s="448"/>
      <c r="B161" s="474"/>
      <c r="C161" s="380"/>
      <c r="D161" s="394"/>
      <c r="E161" s="432"/>
      <c r="F161" s="377"/>
      <c r="G161" s="402"/>
      <c r="H161" s="148"/>
      <c r="I161" s="148"/>
      <c r="J161" s="233" t="s">
        <v>447</v>
      </c>
      <c r="K161" s="85"/>
      <c r="L161" s="85"/>
      <c r="M161" s="85"/>
      <c r="N161" s="246"/>
      <c r="O161" s="270">
        <v>236</v>
      </c>
      <c r="P161" s="387"/>
      <c r="Q161" s="465"/>
      <c r="R161" s="468"/>
      <c r="S161" s="477"/>
    </row>
    <row r="162" spans="1:19" ht="18" customHeight="1" thickBot="1" x14ac:dyDescent="0.3">
      <c r="A162" s="448"/>
      <c r="B162" s="474"/>
      <c r="C162" s="380"/>
      <c r="D162" s="394"/>
      <c r="E162" s="432"/>
      <c r="F162" s="377"/>
      <c r="G162" s="403"/>
      <c r="H162" s="148"/>
      <c r="I162" s="148"/>
      <c r="J162" s="238" t="s">
        <v>340</v>
      </c>
      <c r="K162" s="85"/>
      <c r="L162" s="85"/>
      <c r="M162" s="85"/>
      <c r="N162" s="246"/>
      <c r="O162" s="247">
        <f>O160/O151</f>
        <v>1.1955307262569832</v>
      </c>
      <c r="P162" s="325">
        <f>P158/P151</f>
        <v>0.94500561167227837</v>
      </c>
      <c r="Q162" s="465"/>
      <c r="R162" s="469"/>
      <c r="S162" s="478"/>
    </row>
    <row r="163" spans="1:19" ht="32.25" customHeight="1" x14ac:dyDescent="0.25">
      <c r="A163" s="448"/>
      <c r="B163" s="474"/>
      <c r="C163" s="380"/>
      <c r="D163" s="394"/>
      <c r="E163" s="432"/>
      <c r="F163" s="377"/>
      <c r="G163" s="488" t="s">
        <v>348</v>
      </c>
      <c r="H163" s="53" t="s">
        <v>102</v>
      </c>
      <c r="I163" s="53" t="s">
        <v>103</v>
      </c>
      <c r="J163" s="53" t="s">
        <v>87</v>
      </c>
      <c r="K163" s="64">
        <v>0</v>
      </c>
      <c r="L163" s="68" t="s">
        <v>134</v>
      </c>
      <c r="M163" s="68">
        <v>3</v>
      </c>
      <c r="N163" s="68">
        <v>3</v>
      </c>
      <c r="O163" s="68">
        <v>3</v>
      </c>
      <c r="P163" s="66">
        <v>9</v>
      </c>
      <c r="Q163" s="465"/>
      <c r="R163" s="467" t="s">
        <v>383</v>
      </c>
      <c r="S163" s="428" t="s">
        <v>363</v>
      </c>
    </row>
    <row r="164" spans="1:19" ht="26.25" customHeight="1" x14ac:dyDescent="0.25">
      <c r="A164" s="448"/>
      <c r="B164" s="474"/>
      <c r="C164" s="380"/>
      <c r="D164" s="394"/>
      <c r="E164" s="432"/>
      <c r="F164" s="377"/>
      <c r="G164" s="489"/>
      <c r="H164" s="47"/>
      <c r="I164" s="47"/>
      <c r="J164" s="48" t="s">
        <v>162</v>
      </c>
      <c r="K164" s="57"/>
      <c r="L164" s="58" t="s">
        <v>134</v>
      </c>
      <c r="M164" s="57"/>
      <c r="N164" s="57"/>
      <c r="O164" s="57"/>
      <c r="P164" s="59" t="s">
        <v>134</v>
      </c>
      <c r="Q164" s="465"/>
      <c r="R164" s="468"/>
      <c r="S164" s="429"/>
    </row>
    <row r="165" spans="1:19" ht="30" customHeight="1" x14ac:dyDescent="0.25">
      <c r="A165" s="448"/>
      <c r="B165" s="474"/>
      <c r="C165" s="380"/>
      <c r="D165" s="394"/>
      <c r="E165" s="432"/>
      <c r="F165" s="377"/>
      <c r="G165" s="489"/>
      <c r="H165" s="47"/>
      <c r="I165" s="47"/>
      <c r="J165" s="48" t="s">
        <v>164</v>
      </c>
      <c r="K165" s="57"/>
      <c r="L165" s="58" t="s">
        <v>134</v>
      </c>
      <c r="M165" s="57"/>
      <c r="N165" s="57"/>
      <c r="O165" s="57"/>
      <c r="P165" s="59" t="s">
        <v>134</v>
      </c>
      <c r="Q165" s="465"/>
      <c r="R165" s="468"/>
      <c r="S165" s="429"/>
    </row>
    <row r="166" spans="1:19" ht="21" customHeight="1" x14ac:dyDescent="0.25">
      <c r="A166" s="448"/>
      <c r="B166" s="474"/>
      <c r="C166" s="380"/>
      <c r="D166" s="394"/>
      <c r="E166" s="432"/>
      <c r="F166" s="377"/>
      <c r="G166" s="489"/>
      <c r="H166" s="47"/>
      <c r="I166" s="47"/>
      <c r="J166" s="49" t="s">
        <v>163</v>
      </c>
      <c r="K166" s="177"/>
      <c r="L166" s="57"/>
      <c r="M166" s="112">
        <v>0</v>
      </c>
      <c r="N166" s="57"/>
      <c r="O166" s="57"/>
      <c r="P166" s="61">
        <v>0</v>
      </c>
      <c r="Q166" s="465"/>
      <c r="R166" s="468"/>
      <c r="S166" s="429"/>
    </row>
    <row r="167" spans="1:19" ht="26.25" customHeight="1" x14ac:dyDescent="0.25">
      <c r="A167" s="448"/>
      <c r="B167" s="474"/>
      <c r="C167" s="380"/>
      <c r="D167" s="394"/>
      <c r="E167" s="432"/>
      <c r="F167" s="377"/>
      <c r="G167" s="489"/>
      <c r="H167" s="47"/>
      <c r="I167" s="47"/>
      <c r="J167" s="262" t="s">
        <v>165</v>
      </c>
      <c r="K167" s="176"/>
      <c r="L167" s="263"/>
      <c r="M167" s="60">
        <v>0</v>
      </c>
      <c r="N167" s="57"/>
      <c r="O167" s="57"/>
      <c r="P167" s="61">
        <v>0</v>
      </c>
      <c r="Q167" s="465"/>
      <c r="R167" s="468"/>
      <c r="S167" s="429"/>
    </row>
    <row r="168" spans="1:19" ht="24" customHeight="1" x14ac:dyDescent="0.25">
      <c r="A168" s="448"/>
      <c r="B168" s="474"/>
      <c r="C168" s="99"/>
      <c r="D168" s="149"/>
      <c r="E168" s="432"/>
      <c r="F168" s="377"/>
      <c r="G168" s="489"/>
      <c r="H168" s="41"/>
      <c r="J168" s="175" t="s">
        <v>341</v>
      </c>
      <c r="K168" s="176"/>
      <c r="L168" s="176"/>
      <c r="M168" s="176"/>
      <c r="N168" s="195">
        <v>9</v>
      </c>
      <c r="O168" s="176"/>
      <c r="P168" s="195">
        <v>9</v>
      </c>
      <c r="Q168" s="153"/>
      <c r="R168" s="468"/>
      <c r="S168" s="429"/>
    </row>
    <row r="169" spans="1:19" ht="24" customHeight="1" thickBot="1" x14ac:dyDescent="0.3">
      <c r="A169" s="448"/>
      <c r="B169" s="474"/>
      <c r="C169" s="99"/>
      <c r="D169" s="149"/>
      <c r="E169" s="432"/>
      <c r="F169" s="377"/>
      <c r="G169" s="489"/>
      <c r="H169" s="148"/>
      <c r="I169" s="148"/>
      <c r="J169" s="170" t="s">
        <v>278</v>
      </c>
      <c r="K169" s="85"/>
      <c r="L169" s="85"/>
      <c r="M169" s="85"/>
      <c r="N169" s="205">
        <v>1</v>
      </c>
      <c r="O169" s="85"/>
      <c r="P169" s="173">
        <v>1</v>
      </c>
      <c r="Q169" s="153"/>
      <c r="R169" s="468"/>
      <c r="S169" s="430"/>
    </row>
    <row r="170" spans="1:19" ht="41.25" customHeight="1" x14ac:dyDescent="0.25">
      <c r="A170" s="448"/>
      <c r="B170" s="474"/>
      <c r="C170" s="99"/>
      <c r="D170" s="149"/>
      <c r="E170" s="432"/>
      <c r="F170" s="377"/>
      <c r="G170" s="401" t="s">
        <v>349</v>
      </c>
      <c r="H170" s="148"/>
      <c r="I170" s="148"/>
      <c r="J170" s="55" t="s">
        <v>87</v>
      </c>
      <c r="K170" s="55" t="s">
        <v>134</v>
      </c>
      <c r="L170" s="55" t="s">
        <v>134</v>
      </c>
      <c r="M170" s="55" t="s">
        <v>134</v>
      </c>
      <c r="N170" s="55" t="s">
        <v>134</v>
      </c>
      <c r="O170" s="271">
        <v>9</v>
      </c>
      <c r="P170" s="248">
        <v>9</v>
      </c>
      <c r="Q170" s="153"/>
      <c r="R170" s="467" t="s">
        <v>383</v>
      </c>
      <c r="S170" s="476" t="s">
        <v>450</v>
      </c>
    </row>
    <row r="171" spans="1:19" ht="41.25" customHeight="1" x14ac:dyDescent="0.25">
      <c r="A171" s="448"/>
      <c r="B171" s="474"/>
      <c r="C171" s="99"/>
      <c r="D171" s="149"/>
      <c r="E171" s="432"/>
      <c r="F171" s="377"/>
      <c r="G171" s="402"/>
      <c r="H171" s="148"/>
      <c r="I171" s="148"/>
      <c r="J171" s="249" t="s">
        <v>342</v>
      </c>
      <c r="K171" s="57"/>
      <c r="L171" s="57"/>
      <c r="M171" s="57"/>
      <c r="N171" s="57"/>
      <c r="O171" s="270">
        <v>0</v>
      </c>
      <c r="P171" s="388">
        <v>5</v>
      </c>
      <c r="Q171" s="153"/>
      <c r="R171" s="468"/>
      <c r="S171" s="477"/>
    </row>
    <row r="172" spans="1:19" ht="41.25" customHeight="1" x14ac:dyDescent="0.25">
      <c r="A172" s="448"/>
      <c r="B172" s="474"/>
      <c r="C172" s="99"/>
      <c r="D172" s="149"/>
      <c r="E172" s="432"/>
      <c r="F172" s="377"/>
      <c r="G172" s="402"/>
      <c r="H172" s="148"/>
      <c r="I172" s="148"/>
      <c r="J172" s="233" t="s">
        <v>390</v>
      </c>
      <c r="K172" s="85"/>
      <c r="L172" s="85"/>
      <c r="M172" s="85"/>
      <c r="N172" s="85"/>
      <c r="O172" s="270">
        <v>5</v>
      </c>
      <c r="P172" s="387"/>
      <c r="Q172" s="153"/>
      <c r="R172" s="468"/>
      <c r="S172" s="477"/>
    </row>
    <row r="173" spans="1:19" ht="41.25" customHeight="1" x14ac:dyDescent="0.25">
      <c r="A173" s="448"/>
      <c r="B173" s="474"/>
      <c r="C173" s="99"/>
      <c r="D173" s="149"/>
      <c r="E173" s="432"/>
      <c r="F173" s="377"/>
      <c r="G173" s="402"/>
      <c r="H173" s="148"/>
      <c r="I173" s="148"/>
      <c r="J173" s="233" t="s">
        <v>392</v>
      </c>
      <c r="K173" s="85"/>
      <c r="L173" s="85"/>
      <c r="M173" s="85"/>
      <c r="N173" s="85"/>
      <c r="O173" s="270">
        <v>5</v>
      </c>
      <c r="P173" s="387"/>
      <c r="Q173" s="153"/>
      <c r="R173" s="468"/>
      <c r="S173" s="477"/>
    </row>
    <row r="174" spans="1:19" ht="41.25" customHeight="1" x14ac:dyDescent="0.25">
      <c r="A174" s="448"/>
      <c r="B174" s="474"/>
      <c r="C174" s="99"/>
      <c r="D174" s="149"/>
      <c r="E174" s="432"/>
      <c r="F174" s="377"/>
      <c r="G174" s="402"/>
      <c r="H174" s="148"/>
      <c r="I174" s="148"/>
      <c r="J174" s="233" t="s">
        <v>447</v>
      </c>
      <c r="K174" s="85"/>
      <c r="L174" s="85"/>
      <c r="M174" s="85"/>
      <c r="N174" s="85"/>
      <c r="O174" s="270">
        <v>5</v>
      </c>
      <c r="P174" s="387"/>
      <c r="Q174" s="153"/>
      <c r="R174" s="468"/>
      <c r="S174" s="477"/>
    </row>
    <row r="175" spans="1:19" ht="41.25" customHeight="1" thickBot="1" x14ac:dyDescent="0.3">
      <c r="A175" s="466"/>
      <c r="B175" s="475"/>
      <c r="C175" s="99"/>
      <c r="D175" s="149"/>
      <c r="E175" s="433"/>
      <c r="F175" s="378"/>
      <c r="G175" s="403"/>
      <c r="H175" s="148"/>
      <c r="I175" s="148"/>
      <c r="J175" s="233" t="s">
        <v>340</v>
      </c>
      <c r="K175" s="85"/>
      <c r="L175" s="85"/>
      <c r="M175" s="85"/>
      <c r="N175" s="246"/>
      <c r="O175" s="324">
        <f>O172/O170</f>
        <v>0.55555555555555558</v>
      </c>
      <c r="P175" s="331">
        <f>P171/P170</f>
        <v>0.55555555555555558</v>
      </c>
      <c r="Q175" s="153"/>
      <c r="R175" s="469"/>
      <c r="S175" s="477"/>
    </row>
    <row r="176" spans="1:19" ht="36.950000000000003" customHeight="1" x14ac:dyDescent="0.25">
      <c r="A176" s="376" t="s">
        <v>168</v>
      </c>
      <c r="B176" s="376" t="s">
        <v>169</v>
      </c>
      <c r="C176" s="379" t="s">
        <v>104</v>
      </c>
      <c r="D176" s="381" t="s">
        <v>105</v>
      </c>
      <c r="E176" s="431" t="s">
        <v>182</v>
      </c>
      <c r="F176" s="376" t="s">
        <v>175</v>
      </c>
      <c r="G176" s="485" t="s">
        <v>333</v>
      </c>
      <c r="H176" s="53" t="s">
        <v>106</v>
      </c>
      <c r="I176" s="53" t="s">
        <v>107</v>
      </c>
      <c r="J176" s="53" t="s">
        <v>87</v>
      </c>
      <c r="K176" s="64">
        <v>84</v>
      </c>
      <c r="L176" s="53" t="s">
        <v>365</v>
      </c>
      <c r="M176" s="53">
        <v>20</v>
      </c>
      <c r="N176" s="53">
        <v>30</v>
      </c>
      <c r="O176" s="53" t="s">
        <v>364</v>
      </c>
      <c r="P176" s="66">
        <v>126</v>
      </c>
      <c r="Q176" s="396" t="s">
        <v>108</v>
      </c>
      <c r="R176" s="376" t="s">
        <v>385</v>
      </c>
      <c r="S176" s="428" t="s">
        <v>454</v>
      </c>
    </row>
    <row r="177" spans="1:19" ht="17.25" customHeight="1" x14ac:dyDescent="0.25">
      <c r="A177" s="377"/>
      <c r="B177" s="377"/>
      <c r="C177" s="380"/>
      <c r="D177" s="382"/>
      <c r="E177" s="432"/>
      <c r="F177" s="377"/>
      <c r="G177" s="486"/>
      <c r="H177" s="45"/>
      <c r="I177" s="45"/>
      <c r="J177" s="48" t="s">
        <v>162</v>
      </c>
      <c r="K177" s="57"/>
      <c r="L177" s="107">
        <v>16</v>
      </c>
      <c r="M177" s="57"/>
      <c r="N177" s="57"/>
      <c r="O177" s="57"/>
      <c r="P177" s="109">
        <v>16</v>
      </c>
      <c r="Q177" s="398"/>
      <c r="R177" s="474"/>
      <c r="S177" s="429"/>
    </row>
    <row r="178" spans="1:19" ht="17.25" customHeight="1" x14ac:dyDescent="0.25">
      <c r="A178" s="377"/>
      <c r="B178" s="377"/>
      <c r="C178" s="380"/>
      <c r="D178" s="382"/>
      <c r="E178" s="432"/>
      <c r="F178" s="377"/>
      <c r="G178" s="486"/>
      <c r="H178" s="45"/>
      <c r="I178" s="45"/>
      <c r="J178" s="48" t="s">
        <v>164</v>
      </c>
      <c r="K178" s="57"/>
      <c r="L178" s="58">
        <v>1.6</v>
      </c>
      <c r="M178" s="57"/>
      <c r="N178" s="57"/>
      <c r="O178" s="57"/>
      <c r="P178" s="59">
        <f>P177/P176</f>
        <v>0.12698412698412698</v>
      </c>
      <c r="Q178" s="398"/>
      <c r="R178" s="474"/>
      <c r="S178" s="429"/>
    </row>
    <row r="179" spans="1:19" ht="17.25" customHeight="1" x14ac:dyDescent="0.25">
      <c r="A179" s="377"/>
      <c r="B179" s="377"/>
      <c r="C179" s="380"/>
      <c r="D179" s="382"/>
      <c r="E179" s="432"/>
      <c r="F179" s="377"/>
      <c r="G179" s="486"/>
      <c r="H179" s="45"/>
      <c r="I179" s="45"/>
      <c r="J179" s="49" t="s">
        <v>163</v>
      </c>
      <c r="K179" s="57"/>
      <c r="L179" s="57"/>
      <c r="M179" s="112">
        <v>20</v>
      </c>
      <c r="N179" s="57"/>
      <c r="O179" s="57"/>
      <c r="P179" s="111">
        <v>36</v>
      </c>
      <c r="Q179" s="398"/>
      <c r="R179" s="474"/>
      <c r="S179" s="429"/>
    </row>
    <row r="180" spans="1:19" ht="17.25" customHeight="1" x14ac:dyDescent="0.25">
      <c r="A180" s="377"/>
      <c r="B180" s="377"/>
      <c r="C180" s="380"/>
      <c r="D180" s="382"/>
      <c r="E180" s="432"/>
      <c r="F180" s="377"/>
      <c r="G180" s="486"/>
      <c r="H180" s="148"/>
      <c r="I180" s="148"/>
      <c r="J180" s="174" t="s">
        <v>165</v>
      </c>
      <c r="K180" s="177"/>
      <c r="L180" s="177"/>
      <c r="M180" s="83">
        <f>M179/M176</f>
        <v>1</v>
      </c>
      <c r="N180" s="177"/>
      <c r="O180" s="177"/>
      <c r="P180" s="168">
        <f>P179/P176</f>
        <v>0.2857142857142857</v>
      </c>
      <c r="Q180" s="398"/>
      <c r="R180" s="474"/>
      <c r="S180" s="429"/>
    </row>
    <row r="181" spans="1:19" ht="17.25" customHeight="1" x14ac:dyDescent="0.25">
      <c r="A181" s="377"/>
      <c r="B181" s="377"/>
      <c r="C181" s="380"/>
      <c r="D181" s="382"/>
      <c r="E181" s="432"/>
      <c r="F181" s="377"/>
      <c r="G181" s="486"/>
      <c r="H181" s="148"/>
      <c r="I181" s="148"/>
      <c r="J181" s="175" t="s">
        <v>341</v>
      </c>
      <c r="K181" s="85"/>
      <c r="L181" s="85"/>
      <c r="M181" s="85"/>
      <c r="N181" s="178">
        <v>51</v>
      </c>
      <c r="O181" s="85"/>
      <c r="P181" s="213">
        <v>87</v>
      </c>
      <c r="Q181" s="398"/>
      <c r="R181" s="474"/>
      <c r="S181" s="429"/>
    </row>
    <row r="182" spans="1:19" ht="17.25" customHeight="1" x14ac:dyDescent="0.25">
      <c r="A182" s="377"/>
      <c r="B182" s="377"/>
      <c r="C182" s="380"/>
      <c r="D182" s="382"/>
      <c r="E182" s="432"/>
      <c r="F182" s="377"/>
      <c r="G182" s="486"/>
      <c r="H182" s="148"/>
      <c r="I182" s="148"/>
      <c r="J182" s="170" t="s">
        <v>278</v>
      </c>
      <c r="K182" s="85"/>
      <c r="L182" s="85"/>
      <c r="M182" s="85"/>
      <c r="N182" s="205">
        <v>1</v>
      </c>
      <c r="O182" s="85"/>
      <c r="P182" s="181">
        <v>0.6905</v>
      </c>
      <c r="Q182" s="398"/>
      <c r="R182" s="474"/>
      <c r="S182" s="429"/>
    </row>
    <row r="183" spans="1:19" ht="17.25" customHeight="1" x14ac:dyDescent="0.25">
      <c r="A183" s="377"/>
      <c r="B183" s="377"/>
      <c r="C183" s="380"/>
      <c r="D183" s="382"/>
      <c r="E183" s="432"/>
      <c r="F183" s="377"/>
      <c r="G183" s="486"/>
      <c r="H183" s="148"/>
      <c r="I183" s="148"/>
      <c r="J183" s="249" t="s">
        <v>342</v>
      </c>
      <c r="K183" s="85"/>
      <c r="L183" s="85"/>
      <c r="M183" s="85"/>
      <c r="N183" s="246"/>
      <c r="O183" s="270">
        <v>47</v>
      </c>
      <c r="P183" s="387">
        <v>217</v>
      </c>
      <c r="Q183" s="398"/>
      <c r="R183" s="474"/>
      <c r="S183" s="429"/>
    </row>
    <row r="184" spans="1:19" ht="17.25" customHeight="1" x14ac:dyDescent="0.25">
      <c r="A184" s="377"/>
      <c r="B184" s="377"/>
      <c r="C184" s="380"/>
      <c r="D184" s="382"/>
      <c r="E184" s="432"/>
      <c r="F184" s="377"/>
      <c r="G184" s="486"/>
      <c r="H184" s="148"/>
      <c r="I184" s="148"/>
      <c r="J184" s="233" t="s">
        <v>390</v>
      </c>
      <c r="K184" s="85"/>
      <c r="L184" s="85"/>
      <c r="M184" s="85"/>
      <c r="N184" s="246"/>
      <c r="O184" s="270">
        <v>61</v>
      </c>
      <c r="P184" s="387"/>
      <c r="Q184" s="398"/>
      <c r="R184" s="474"/>
      <c r="S184" s="429"/>
    </row>
    <row r="185" spans="1:19" ht="17.25" customHeight="1" x14ac:dyDescent="0.25">
      <c r="A185" s="377"/>
      <c r="B185" s="377"/>
      <c r="C185" s="380"/>
      <c r="D185" s="382"/>
      <c r="E185" s="432"/>
      <c r="F185" s="377"/>
      <c r="G185" s="486"/>
      <c r="H185" s="148"/>
      <c r="I185" s="148"/>
      <c r="J185" s="233" t="s">
        <v>392</v>
      </c>
      <c r="K185" s="85"/>
      <c r="L185" s="85"/>
      <c r="M185" s="85"/>
      <c r="N185" s="246"/>
      <c r="O185" s="270">
        <v>128</v>
      </c>
      <c r="P185" s="387"/>
      <c r="Q185" s="398"/>
      <c r="R185" s="474"/>
      <c r="S185" s="429"/>
    </row>
    <row r="186" spans="1:19" ht="17.25" customHeight="1" x14ac:dyDescent="0.25">
      <c r="A186" s="377"/>
      <c r="B186" s="377"/>
      <c r="C186" s="380"/>
      <c r="D186" s="382"/>
      <c r="E186" s="432"/>
      <c r="F186" s="377"/>
      <c r="G186" s="486"/>
      <c r="H186" s="148"/>
      <c r="I186" s="148"/>
      <c r="J186" s="233" t="s">
        <v>447</v>
      </c>
      <c r="K186" s="85"/>
      <c r="L186" s="85"/>
      <c r="M186" s="85"/>
      <c r="N186" s="246"/>
      <c r="O186" s="270">
        <v>130</v>
      </c>
      <c r="P186" s="387"/>
      <c r="Q186" s="398"/>
      <c r="R186" s="474"/>
      <c r="S186" s="429"/>
    </row>
    <row r="187" spans="1:19" ht="18" customHeight="1" thickBot="1" x14ac:dyDescent="0.3">
      <c r="A187" s="377"/>
      <c r="B187" s="377"/>
      <c r="C187" s="380"/>
      <c r="D187" s="382"/>
      <c r="E187" s="432"/>
      <c r="F187" s="377"/>
      <c r="G187" s="487"/>
      <c r="H187" s="148"/>
      <c r="I187" s="148"/>
      <c r="J187" s="233" t="s">
        <v>340</v>
      </c>
      <c r="K187" s="85"/>
      <c r="L187" s="85"/>
      <c r="M187" s="85"/>
      <c r="N187" s="246"/>
      <c r="O187" s="286">
        <v>1.96</v>
      </c>
      <c r="P187" s="325">
        <f>P183/P176</f>
        <v>1.7222222222222223</v>
      </c>
      <c r="Q187" s="398"/>
      <c r="R187" s="475"/>
      <c r="S187" s="430"/>
    </row>
    <row r="188" spans="1:19" ht="32.1" customHeight="1" x14ac:dyDescent="0.25">
      <c r="A188" s="377"/>
      <c r="B188" s="377"/>
      <c r="C188" s="380"/>
      <c r="D188" s="382"/>
      <c r="E188" s="432"/>
      <c r="F188" s="377"/>
      <c r="G188" s="490" t="s">
        <v>334</v>
      </c>
      <c r="H188" s="73" t="s">
        <v>109</v>
      </c>
      <c r="I188" s="73" t="s">
        <v>110</v>
      </c>
      <c r="J188" s="73" t="s">
        <v>87</v>
      </c>
      <c r="K188" s="64">
        <v>20</v>
      </c>
      <c r="L188" s="53" t="s">
        <v>376</v>
      </c>
      <c r="M188" s="53" t="s">
        <v>377</v>
      </c>
      <c r="N188" s="53" t="s">
        <v>377</v>
      </c>
      <c r="O188" s="53" t="s">
        <v>377</v>
      </c>
      <c r="P188" s="66">
        <v>25</v>
      </c>
      <c r="Q188" s="398"/>
      <c r="R188" s="376" t="s">
        <v>385</v>
      </c>
      <c r="S188" s="428" t="s">
        <v>455</v>
      </c>
    </row>
    <row r="189" spans="1:19" ht="17.25" customHeight="1" x14ac:dyDescent="0.25">
      <c r="A189" s="377"/>
      <c r="B189" s="377"/>
      <c r="C189" s="380"/>
      <c r="D189" s="382"/>
      <c r="E189" s="432"/>
      <c r="F189" s="377"/>
      <c r="G189" s="491"/>
      <c r="H189" s="37"/>
      <c r="I189" s="37"/>
      <c r="J189" s="48" t="s">
        <v>162</v>
      </c>
      <c r="K189" s="57"/>
      <c r="L189" s="107">
        <v>1</v>
      </c>
      <c r="M189" s="57"/>
      <c r="N189" s="57"/>
      <c r="O189" s="57"/>
      <c r="P189" s="109">
        <v>1</v>
      </c>
      <c r="Q189" s="398"/>
      <c r="R189" s="474"/>
      <c r="S189" s="429"/>
    </row>
    <row r="190" spans="1:19" ht="17.25" customHeight="1" x14ac:dyDescent="0.25">
      <c r="A190" s="377"/>
      <c r="B190" s="377"/>
      <c r="C190" s="380"/>
      <c r="D190" s="382"/>
      <c r="E190" s="432"/>
      <c r="F190" s="377"/>
      <c r="G190" s="491"/>
      <c r="H190" s="37"/>
      <c r="I190" s="37"/>
      <c r="J190" s="48" t="s">
        <v>164</v>
      </c>
      <c r="K190" s="57"/>
      <c r="L190" s="58">
        <v>0.25</v>
      </c>
      <c r="M190" s="57"/>
      <c r="N190" s="57"/>
      <c r="O190" s="57"/>
      <c r="P190" s="59">
        <f>P189/P188</f>
        <v>0.04</v>
      </c>
      <c r="Q190" s="398"/>
      <c r="R190" s="474"/>
      <c r="S190" s="429"/>
    </row>
    <row r="191" spans="1:19" ht="17.25" customHeight="1" x14ac:dyDescent="0.25">
      <c r="A191" s="377"/>
      <c r="B191" s="377"/>
      <c r="C191" s="380"/>
      <c r="D191" s="382"/>
      <c r="E191" s="432"/>
      <c r="F191" s="377"/>
      <c r="G191" s="491"/>
      <c r="H191" s="37"/>
      <c r="I191" s="37"/>
      <c r="J191" s="49" t="s">
        <v>163</v>
      </c>
      <c r="K191" s="57"/>
      <c r="L191" s="57"/>
      <c r="M191" s="112">
        <v>14</v>
      </c>
      <c r="N191" s="57"/>
      <c r="O191" s="57"/>
      <c r="P191" s="111">
        <v>15</v>
      </c>
      <c r="Q191" s="398"/>
      <c r="R191" s="474"/>
      <c r="S191" s="429"/>
    </row>
    <row r="192" spans="1:19" ht="17.25" customHeight="1" x14ac:dyDescent="0.25">
      <c r="A192" s="377"/>
      <c r="B192" s="377"/>
      <c r="C192" s="380"/>
      <c r="D192" s="382"/>
      <c r="E192" s="432"/>
      <c r="F192" s="377"/>
      <c r="G192" s="491"/>
      <c r="H192" s="37"/>
      <c r="I192" s="37"/>
      <c r="J192" s="174" t="s">
        <v>165</v>
      </c>
      <c r="K192" s="177"/>
      <c r="L192" s="177"/>
      <c r="M192" s="83">
        <v>2</v>
      </c>
      <c r="N192" s="177"/>
      <c r="O192" s="177"/>
      <c r="P192" s="84">
        <f>P191/P188</f>
        <v>0.6</v>
      </c>
      <c r="Q192" s="398"/>
      <c r="R192" s="474"/>
      <c r="S192" s="429"/>
    </row>
    <row r="193" spans="1:19" ht="17.25" customHeight="1" x14ac:dyDescent="0.25">
      <c r="A193" s="377"/>
      <c r="B193" s="377"/>
      <c r="C193" s="380"/>
      <c r="D193" s="382"/>
      <c r="E193" s="432"/>
      <c r="F193" s="377"/>
      <c r="G193" s="491"/>
      <c r="H193" s="187"/>
      <c r="I193" s="187"/>
      <c r="J193" s="175" t="s">
        <v>341</v>
      </c>
      <c r="K193" s="85"/>
      <c r="L193" s="85"/>
      <c r="M193" s="85"/>
      <c r="N193" s="178">
        <v>7</v>
      </c>
      <c r="O193" s="85"/>
      <c r="P193" s="195">
        <v>22</v>
      </c>
      <c r="Q193" s="398"/>
      <c r="R193" s="474"/>
      <c r="S193" s="429"/>
    </row>
    <row r="194" spans="1:19" ht="17.25" customHeight="1" x14ac:dyDescent="0.25">
      <c r="A194" s="377"/>
      <c r="B194" s="377"/>
      <c r="C194" s="380"/>
      <c r="D194" s="382"/>
      <c r="E194" s="432"/>
      <c r="F194" s="377"/>
      <c r="G194" s="491"/>
      <c r="H194" s="187"/>
      <c r="I194" s="187"/>
      <c r="J194" s="170" t="s">
        <v>278</v>
      </c>
      <c r="K194" s="85"/>
      <c r="L194" s="85"/>
      <c r="M194" s="85"/>
      <c r="N194" s="205">
        <v>1</v>
      </c>
      <c r="O194" s="85"/>
      <c r="P194" s="173">
        <v>0.88</v>
      </c>
      <c r="Q194" s="398"/>
      <c r="R194" s="474"/>
      <c r="S194" s="429"/>
    </row>
    <row r="195" spans="1:19" ht="17.25" customHeight="1" x14ac:dyDescent="0.25">
      <c r="A195" s="377"/>
      <c r="B195" s="377"/>
      <c r="C195" s="380"/>
      <c r="D195" s="382"/>
      <c r="E195" s="432"/>
      <c r="F195" s="377"/>
      <c r="G195" s="491"/>
      <c r="H195" s="187"/>
      <c r="I195" s="187"/>
      <c r="J195" s="249" t="s">
        <v>342</v>
      </c>
      <c r="K195" s="85"/>
      <c r="L195" s="85"/>
      <c r="M195" s="85"/>
      <c r="N195" s="246"/>
      <c r="O195" s="270">
        <v>3</v>
      </c>
      <c r="P195" s="387">
        <v>28</v>
      </c>
      <c r="Q195" s="398"/>
      <c r="R195" s="474"/>
      <c r="S195" s="429"/>
    </row>
    <row r="196" spans="1:19" ht="17.25" customHeight="1" x14ac:dyDescent="0.25">
      <c r="A196" s="377"/>
      <c r="B196" s="377"/>
      <c r="C196" s="380"/>
      <c r="D196" s="382"/>
      <c r="E196" s="432"/>
      <c r="F196" s="377"/>
      <c r="G196" s="491"/>
      <c r="H196" s="187"/>
      <c r="I196" s="187"/>
      <c r="J196" s="233" t="s">
        <v>390</v>
      </c>
      <c r="K196" s="85"/>
      <c r="L196" s="85"/>
      <c r="M196" s="85"/>
      <c r="N196" s="246"/>
      <c r="O196" s="270">
        <v>4</v>
      </c>
      <c r="P196" s="387"/>
      <c r="Q196" s="398"/>
      <c r="R196" s="474"/>
      <c r="S196" s="429"/>
    </row>
    <row r="197" spans="1:19" ht="17.25" customHeight="1" x14ac:dyDescent="0.25">
      <c r="A197" s="377"/>
      <c r="B197" s="377"/>
      <c r="C197" s="380"/>
      <c r="D197" s="382"/>
      <c r="E197" s="432"/>
      <c r="F197" s="377"/>
      <c r="G197" s="491"/>
      <c r="H197" s="187"/>
      <c r="I197" s="187"/>
      <c r="J197" s="233" t="s">
        <v>392</v>
      </c>
      <c r="K197" s="85"/>
      <c r="L197" s="85"/>
      <c r="M197" s="85"/>
      <c r="N197" s="246"/>
      <c r="O197" s="270">
        <v>4</v>
      </c>
      <c r="P197" s="387"/>
      <c r="Q197" s="398"/>
      <c r="R197" s="474"/>
      <c r="S197" s="429"/>
    </row>
    <row r="198" spans="1:19" ht="17.25" customHeight="1" x14ac:dyDescent="0.25">
      <c r="A198" s="377"/>
      <c r="B198" s="377"/>
      <c r="C198" s="380"/>
      <c r="D198" s="382"/>
      <c r="E198" s="432"/>
      <c r="F198" s="377"/>
      <c r="G198" s="491"/>
      <c r="H198" s="187"/>
      <c r="I198" s="187"/>
      <c r="J198" s="233" t="s">
        <v>447</v>
      </c>
      <c r="K198" s="85"/>
      <c r="L198" s="85"/>
      <c r="M198" s="85"/>
      <c r="N198" s="246"/>
      <c r="O198" s="270">
        <v>6</v>
      </c>
      <c r="P198" s="387"/>
      <c r="Q198" s="398"/>
      <c r="R198" s="474"/>
      <c r="S198" s="429"/>
    </row>
    <row r="199" spans="1:19" ht="18" customHeight="1" thickBot="1" x14ac:dyDescent="0.3">
      <c r="A199" s="377"/>
      <c r="B199" s="377"/>
      <c r="C199" s="380"/>
      <c r="D199" s="382"/>
      <c r="E199" s="432"/>
      <c r="F199" s="377"/>
      <c r="G199" s="492"/>
      <c r="H199" s="187"/>
      <c r="I199" s="187"/>
      <c r="J199" s="233" t="s">
        <v>340</v>
      </c>
      <c r="K199" s="85"/>
      <c r="L199" s="85"/>
      <c r="M199" s="85"/>
      <c r="N199" s="246"/>
      <c r="O199" s="247">
        <v>0.85699999999999998</v>
      </c>
      <c r="P199" s="236">
        <v>1.1200000000000001</v>
      </c>
      <c r="Q199" s="398"/>
      <c r="R199" s="475"/>
      <c r="S199" s="430"/>
    </row>
    <row r="200" spans="1:19" ht="21.75" customHeight="1" x14ac:dyDescent="0.25">
      <c r="A200" s="377"/>
      <c r="B200" s="377"/>
      <c r="C200" s="380"/>
      <c r="D200" s="382"/>
      <c r="E200" s="432"/>
      <c r="F200" s="377"/>
      <c r="G200" s="485" t="s">
        <v>335</v>
      </c>
      <c r="H200" s="73" t="s">
        <v>111</v>
      </c>
      <c r="I200" s="73" t="s">
        <v>112</v>
      </c>
      <c r="J200" s="53" t="s">
        <v>87</v>
      </c>
      <c r="K200" s="64">
        <v>1</v>
      </c>
      <c r="L200" s="53">
        <v>1</v>
      </c>
      <c r="M200" s="53">
        <v>2</v>
      </c>
      <c r="N200" s="68">
        <v>1</v>
      </c>
      <c r="O200" s="68">
        <v>1</v>
      </c>
      <c r="P200" s="66">
        <v>5</v>
      </c>
      <c r="Q200" s="398"/>
      <c r="R200" s="376" t="s">
        <v>385</v>
      </c>
      <c r="S200" s="428" t="s">
        <v>363</v>
      </c>
    </row>
    <row r="201" spans="1:19" x14ac:dyDescent="0.25">
      <c r="A201" s="377"/>
      <c r="B201" s="377"/>
      <c r="C201" s="380"/>
      <c r="D201" s="382"/>
      <c r="E201" s="432"/>
      <c r="F201" s="377"/>
      <c r="G201" s="486"/>
      <c r="H201" s="37"/>
      <c r="I201" s="37"/>
      <c r="J201" s="48" t="s">
        <v>162</v>
      </c>
      <c r="K201" s="57"/>
      <c r="L201" s="107">
        <v>0</v>
      </c>
      <c r="M201" s="57"/>
      <c r="N201" s="57"/>
      <c r="O201" s="57"/>
      <c r="P201" s="109">
        <v>0</v>
      </c>
      <c r="Q201" s="398"/>
      <c r="R201" s="474"/>
      <c r="S201" s="429"/>
    </row>
    <row r="202" spans="1:19" x14ac:dyDescent="0.25">
      <c r="A202" s="377"/>
      <c r="B202" s="377"/>
      <c r="C202" s="380"/>
      <c r="D202" s="382"/>
      <c r="E202" s="432"/>
      <c r="F202" s="377"/>
      <c r="G202" s="486"/>
      <c r="H202" s="37"/>
      <c r="I202" s="37"/>
      <c r="J202" s="48" t="s">
        <v>164</v>
      </c>
      <c r="K202" s="57"/>
      <c r="L202" s="58">
        <v>0</v>
      </c>
      <c r="M202" s="57"/>
      <c r="N202" s="57"/>
      <c r="O202" s="57"/>
      <c r="P202" s="59">
        <v>0</v>
      </c>
      <c r="Q202" s="398"/>
      <c r="R202" s="474"/>
      <c r="S202" s="429"/>
    </row>
    <row r="203" spans="1:19" x14ac:dyDescent="0.25">
      <c r="A203" s="377"/>
      <c r="B203" s="377"/>
      <c r="C203" s="380"/>
      <c r="D203" s="382"/>
      <c r="E203" s="432"/>
      <c r="F203" s="377"/>
      <c r="G203" s="486"/>
      <c r="H203" s="37"/>
      <c r="I203" s="37"/>
      <c r="J203" s="49" t="s">
        <v>163</v>
      </c>
      <c r="K203" s="57"/>
      <c r="L203" s="57"/>
      <c r="M203" s="112">
        <v>3</v>
      </c>
      <c r="N203" s="57"/>
      <c r="O203" s="57"/>
      <c r="P203" s="111">
        <v>3</v>
      </c>
      <c r="Q203" s="398"/>
      <c r="R203" s="474"/>
      <c r="S203" s="429"/>
    </row>
    <row r="204" spans="1:19" x14ac:dyDescent="0.25">
      <c r="A204" s="377"/>
      <c r="B204" s="377"/>
      <c r="C204" s="380"/>
      <c r="D204" s="382"/>
      <c r="E204" s="432"/>
      <c r="F204" s="377"/>
      <c r="G204" s="486"/>
      <c r="H204" s="37"/>
      <c r="I204" s="37"/>
      <c r="J204" s="174" t="s">
        <v>165</v>
      </c>
      <c r="K204" s="177"/>
      <c r="L204" s="177"/>
      <c r="M204" s="83">
        <f>M203/M200</f>
        <v>1.5</v>
      </c>
      <c r="N204" s="177"/>
      <c r="O204" s="177"/>
      <c r="P204" s="84">
        <f>P203/P200</f>
        <v>0.6</v>
      </c>
      <c r="Q204" s="398"/>
      <c r="R204" s="474"/>
      <c r="S204" s="429"/>
    </row>
    <row r="205" spans="1:19" x14ac:dyDescent="0.25">
      <c r="A205" s="377"/>
      <c r="B205" s="377"/>
      <c r="C205" s="99"/>
      <c r="D205" s="149"/>
      <c r="E205" s="432"/>
      <c r="F205" s="377"/>
      <c r="G205" s="486"/>
      <c r="H205" s="187"/>
      <c r="I205" s="187"/>
      <c r="J205" s="175" t="s">
        <v>341</v>
      </c>
      <c r="K205" s="85"/>
      <c r="L205" s="85"/>
      <c r="M205" s="85"/>
      <c r="N205" s="192">
        <v>1</v>
      </c>
      <c r="O205" s="85"/>
      <c r="P205" s="195">
        <v>4</v>
      </c>
      <c r="Q205" s="114"/>
      <c r="R205" s="474"/>
      <c r="S205" s="429"/>
    </row>
    <row r="206" spans="1:19" ht="18" thickBot="1" x14ac:dyDescent="0.3">
      <c r="A206" s="378"/>
      <c r="B206" s="377"/>
      <c r="C206" s="99"/>
      <c r="D206" s="149"/>
      <c r="E206" s="432"/>
      <c r="F206" s="377"/>
      <c r="G206" s="486"/>
      <c r="H206" s="187"/>
      <c r="I206" s="187"/>
      <c r="J206" s="170" t="s">
        <v>278</v>
      </c>
      <c r="K206" s="85"/>
      <c r="L206" s="85"/>
      <c r="M206" s="85"/>
      <c r="N206" s="172">
        <v>1</v>
      </c>
      <c r="O206" s="85"/>
      <c r="P206" s="173">
        <v>0.8</v>
      </c>
      <c r="Q206" s="114"/>
      <c r="R206" s="474"/>
      <c r="S206" s="429"/>
    </row>
    <row r="207" spans="1:19" x14ac:dyDescent="0.25">
      <c r="A207" s="220"/>
      <c r="B207" s="377"/>
      <c r="C207" s="99"/>
      <c r="D207" s="149"/>
      <c r="E207" s="432"/>
      <c r="F207" s="377"/>
      <c r="G207" s="486"/>
      <c r="H207" s="187"/>
      <c r="I207" s="187"/>
      <c r="J207" s="249" t="s">
        <v>342</v>
      </c>
      <c r="K207" s="85"/>
      <c r="L207" s="85"/>
      <c r="M207" s="85"/>
      <c r="N207" s="245"/>
      <c r="O207" s="270">
        <v>1</v>
      </c>
      <c r="P207" s="387">
        <v>5</v>
      </c>
      <c r="Q207" s="114"/>
      <c r="R207" s="474"/>
      <c r="S207" s="429"/>
    </row>
    <row r="208" spans="1:19" x14ac:dyDescent="0.25">
      <c r="A208" s="220"/>
      <c r="B208" s="377"/>
      <c r="C208" s="99"/>
      <c r="D208" s="149"/>
      <c r="E208" s="432"/>
      <c r="F208" s="377"/>
      <c r="G208" s="486"/>
      <c r="H208" s="187"/>
      <c r="I208" s="187"/>
      <c r="J208" s="233" t="s">
        <v>390</v>
      </c>
      <c r="K208" s="85"/>
      <c r="L208" s="85"/>
      <c r="M208" s="85"/>
      <c r="N208" s="245"/>
      <c r="O208" s="270">
        <v>1</v>
      </c>
      <c r="P208" s="387"/>
      <c r="Q208" s="114"/>
      <c r="R208" s="474"/>
      <c r="S208" s="429"/>
    </row>
    <row r="209" spans="1:19" x14ac:dyDescent="0.25">
      <c r="A209" s="220"/>
      <c r="B209" s="377"/>
      <c r="C209" s="99"/>
      <c r="D209" s="149"/>
      <c r="E209" s="432"/>
      <c r="F209" s="377"/>
      <c r="G209" s="486"/>
      <c r="H209" s="187"/>
      <c r="I209" s="187"/>
      <c r="J209" s="233" t="s">
        <v>392</v>
      </c>
      <c r="K209" s="85"/>
      <c r="L209" s="85"/>
      <c r="M209" s="85"/>
      <c r="N209" s="245"/>
      <c r="O209" s="270">
        <v>1</v>
      </c>
      <c r="P209" s="387"/>
      <c r="Q209" s="114"/>
      <c r="R209" s="474"/>
      <c r="S209" s="429"/>
    </row>
    <row r="210" spans="1:19" x14ac:dyDescent="0.25">
      <c r="A210" s="220"/>
      <c r="B210" s="377"/>
      <c r="C210" s="99"/>
      <c r="D210" s="149"/>
      <c r="E210" s="432"/>
      <c r="F210" s="377"/>
      <c r="G210" s="486"/>
      <c r="H210" s="187"/>
      <c r="I210" s="187"/>
      <c r="J210" s="233" t="s">
        <v>447</v>
      </c>
      <c r="K210" s="85"/>
      <c r="L210" s="85"/>
      <c r="M210" s="85"/>
      <c r="N210" s="245"/>
      <c r="O210" s="270">
        <v>1</v>
      </c>
      <c r="P210" s="387"/>
      <c r="Q210" s="114"/>
      <c r="R210" s="474"/>
      <c r="S210" s="429"/>
    </row>
    <row r="211" spans="1:19" ht="18" thickBot="1" x14ac:dyDescent="0.3">
      <c r="A211" s="220"/>
      <c r="B211" s="378"/>
      <c r="C211" s="99"/>
      <c r="D211" s="149"/>
      <c r="E211" s="433"/>
      <c r="F211" s="378"/>
      <c r="G211" s="487"/>
      <c r="H211" s="187"/>
      <c r="I211" s="187"/>
      <c r="J211" s="233" t="s">
        <v>340</v>
      </c>
      <c r="K211" s="85"/>
      <c r="L211" s="85"/>
      <c r="M211" s="85"/>
      <c r="N211" s="245"/>
      <c r="O211" s="247">
        <v>1</v>
      </c>
      <c r="P211" s="234">
        <v>1</v>
      </c>
      <c r="Q211" s="114"/>
      <c r="R211" s="475"/>
      <c r="S211" s="430"/>
    </row>
    <row r="212" spans="1:19" s="32" customFormat="1" ht="30" customHeight="1" x14ac:dyDescent="0.25">
      <c r="A212" s="425" t="s">
        <v>93</v>
      </c>
      <c r="B212" s="376" t="s">
        <v>149</v>
      </c>
      <c r="C212" s="379" t="s">
        <v>113</v>
      </c>
      <c r="D212" s="393" t="s">
        <v>114</v>
      </c>
      <c r="E212" s="389" t="s">
        <v>183</v>
      </c>
      <c r="F212" s="376" t="s">
        <v>176</v>
      </c>
      <c r="G212" s="401" t="s">
        <v>150</v>
      </c>
      <c r="H212" s="53" t="s">
        <v>115</v>
      </c>
      <c r="I212" s="53" t="s">
        <v>116</v>
      </c>
      <c r="J212" s="53" t="s">
        <v>87</v>
      </c>
      <c r="K212" s="67">
        <v>2.1</v>
      </c>
      <c r="L212" s="67" t="s">
        <v>185</v>
      </c>
      <c r="M212" s="67" t="s">
        <v>186</v>
      </c>
      <c r="N212" s="67" t="s">
        <v>187</v>
      </c>
      <c r="O212" s="67" t="s">
        <v>346</v>
      </c>
      <c r="P212" s="65" t="s">
        <v>347</v>
      </c>
      <c r="Q212" s="396" t="s">
        <v>117</v>
      </c>
      <c r="R212" s="376" t="s">
        <v>385</v>
      </c>
      <c r="S212" s="428" t="s">
        <v>363</v>
      </c>
    </row>
    <row r="213" spans="1:19" s="32" customFormat="1" ht="17.25" customHeight="1" x14ac:dyDescent="0.25">
      <c r="A213" s="448"/>
      <c r="B213" s="377"/>
      <c r="C213" s="380"/>
      <c r="D213" s="394"/>
      <c r="E213" s="390"/>
      <c r="F213" s="377"/>
      <c r="G213" s="402"/>
      <c r="H213" s="45"/>
      <c r="I213" s="45"/>
      <c r="J213" s="48" t="s">
        <v>162</v>
      </c>
      <c r="K213" s="57"/>
      <c r="L213" s="107">
        <v>1</v>
      </c>
      <c r="M213" s="57"/>
      <c r="N213" s="57"/>
      <c r="O213" s="57"/>
      <c r="P213" s="109">
        <v>1</v>
      </c>
      <c r="Q213" s="397"/>
      <c r="R213" s="377"/>
      <c r="S213" s="429"/>
    </row>
    <row r="214" spans="1:19" s="32" customFormat="1" ht="17.25" customHeight="1" x14ac:dyDescent="0.25">
      <c r="A214" s="448"/>
      <c r="B214" s="377"/>
      <c r="C214" s="380"/>
      <c r="D214" s="394"/>
      <c r="E214" s="390"/>
      <c r="F214" s="377"/>
      <c r="G214" s="402"/>
      <c r="H214" s="45"/>
      <c r="I214" s="45"/>
      <c r="J214" s="48" t="s">
        <v>164</v>
      </c>
      <c r="K214" s="57"/>
      <c r="L214" s="58">
        <v>1</v>
      </c>
      <c r="M214" s="57"/>
      <c r="N214" s="57"/>
      <c r="O214" s="57"/>
      <c r="P214" s="59">
        <v>0.156</v>
      </c>
      <c r="Q214" s="397"/>
      <c r="R214" s="377"/>
      <c r="S214" s="429"/>
    </row>
    <row r="215" spans="1:19" s="32" customFormat="1" ht="17.25" customHeight="1" x14ac:dyDescent="0.25">
      <c r="A215" s="448"/>
      <c r="B215" s="377"/>
      <c r="C215" s="380"/>
      <c r="D215" s="394"/>
      <c r="E215" s="390"/>
      <c r="F215" s="377"/>
      <c r="G215" s="402"/>
      <c r="H215" s="45"/>
      <c r="I215" s="45"/>
      <c r="J215" s="49" t="s">
        <v>163</v>
      </c>
      <c r="K215" s="57"/>
      <c r="L215" s="57"/>
      <c r="M215" s="112">
        <v>1.5</v>
      </c>
      <c r="N215" s="57"/>
      <c r="O215" s="57"/>
      <c r="P215" s="111">
        <v>2.5</v>
      </c>
      <c r="Q215" s="397"/>
      <c r="R215" s="377"/>
      <c r="S215" s="429"/>
    </row>
    <row r="216" spans="1:19" s="32" customFormat="1" ht="17.25" customHeight="1" x14ac:dyDescent="0.25">
      <c r="A216" s="448"/>
      <c r="B216" s="377"/>
      <c r="C216" s="380"/>
      <c r="D216" s="394"/>
      <c r="E216" s="390"/>
      <c r="F216" s="377"/>
      <c r="G216" s="402"/>
      <c r="H216" s="45"/>
      <c r="I216" s="45"/>
      <c r="J216" s="174" t="s">
        <v>165</v>
      </c>
      <c r="K216" s="177"/>
      <c r="L216" s="177"/>
      <c r="M216" s="83">
        <v>1</v>
      </c>
      <c r="N216" s="177"/>
      <c r="O216" s="177"/>
      <c r="P216" s="84">
        <v>0.39100000000000001</v>
      </c>
      <c r="Q216" s="397"/>
      <c r="R216" s="377"/>
      <c r="S216" s="429"/>
    </row>
    <row r="217" spans="1:19" s="32" customFormat="1" ht="17.25" customHeight="1" x14ac:dyDescent="0.25">
      <c r="A217" s="448"/>
      <c r="B217" s="377"/>
      <c r="C217" s="380"/>
      <c r="D217" s="394"/>
      <c r="E217" s="390"/>
      <c r="F217" s="377"/>
      <c r="G217" s="402"/>
      <c r="H217" s="148"/>
      <c r="I217" s="148"/>
      <c r="J217" s="175" t="s">
        <v>341</v>
      </c>
      <c r="K217" s="85"/>
      <c r="L217" s="85"/>
      <c r="M217" s="85"/>
      <c r="N217" s="183">
        <v>1.9E-2</v>
      </c>
      <c r="O217" s="85"/>
      <c r="P217" s="215">
        <v>4.3999999999999997E-2</v>
      </c>
      <c r="Q217" s="397"/>
      <c r="R217" s="377"/>
      <c r="S217" s="429"/>
    </row>
    <row r="218" spans="1:19" s="32" customFormat="1" ht="17.25" customHeight="1" x14ac:dyDescent="0.25">
      <c r="A218" s="448"/>
      <c r="B218" s="377"/>
      <c r="C218" s="380"/>
      <c r="D218" s="394"/>
      <c r="E218" s="390"/>
      <c r="F218" s="377"/>
      <c r="G218" s="402"/>
      <c r="H218" s="148"/>
      <c r="I218" s="148"/>
      <c r="J218" s="170" t="s">
        <v>278</v>
      </c>
      <c r="K218" s="85"/>
      <c r="L218" s="85"/>
      <c r="M218" s="85"/>
      <c r="N218" s="205">
        <v>1</v>
      </c>
      <c r="O218" s="186"/>
      <c r="P218" s="190">
        <v>0.6875</v>
      </c>
      <c r="Q218" s="397"/>
      <c r="R218" s="377"/>
      <c r="S218" s="429"/>
    </row>
    <row r="219" spans="1:19" s="32" customFormat="1" ht="17.25" customHeight="1" x14ac:dyDescent="0.25">
      <c r="A219" s="448"/>
      <c r="B219" s="377"/>
      <c r="C219" s="380"/>
      <c r="D219" s="394"/>
      <c r="E219" s="390"/>
      <c r="F219" s="377"/>
      <c r="G219" s="402"/>
      <c r="H219" s="148"/>
      <c r="I219" s="148"/>
      <c r="J219" s="249" t="s">
        <v>342</v>
      </c>
      <c r="K219" s="85"/>
      <c r="L219" s="85"/>
      <c r="M219" s="85"/>
      <c r="N219" s="246"/>
      <c r="O219" s="272">
        <v>1.4E-3</v>
      </c>
      <c r="P219" s="383">
        <v>6.5000000000000002E-2</v>
      </c>
      <c r="Q219" s="397"/>
      <c r="R219" s="377"/>
      <c r="S219" s="429"/>
    </row>
    <row r="220" spans="1:19" s="32" customFormat="1" ht="17.25" customHeight="1" x14ac:dyDescent="0.25">
      <c r="A220" s="448"/>
      <c r="B220" s="377"/>
      <c r="C220" s="380"/>
      <c r="D220" s="394"/>
      <c r="E220" s="390"/>
      <c r="F220" s="377"/>
      <c r="G220" s="402"/>
      <c r="H220" s="148"/>
      <c r="I220" s="148"/>
      <c r="J220" s="233" t="s">
        <v>390</v>
      </c>
      <c r="K220" s="85"/>
      <c r="L220" s="85"/>
      <c r="M220" s="85"/>
      <c r="N220" s="246"/>
      <c r="O220" s="272">
        <v>6.1999999999999998E-3</v>
      </c>
      <c r="P220" s="383"/>
      <c r="Q220" s="397"/>
      <c r="R220" s="377"/>
      <c r="S220" s="429"/>
    </row>
    <row r="221" spans="1:19" s="32" customFormat="1" ht="17.25" customHeight="1" x14ac:dyDescent="0.25">
      <c r="A221" s="448"/>
      <c r="B221" s="377"/>
      <c r="C221" s="380"/>
      <c r="D221" s="394"/>
      <c r="E221" s="390"/>
      <c r="F221" s="377"/>
      <c r="G221" s="402"/>
      <c r="H221" s="148"/>
      <c r="I221" s="148"/>
      <c r="J221" s="233" t="s">
        <v>392</v>
      </c>
      <c r="K221" s="85"/>
      <c r="L221" s="85"/>
      <c r="M221" s="85"/>
      <c r="N221" s="246"/>
      <c r="O221" s="272">
        <v>6.1999999999999998E-3</v>
      </c>
      <c r="P221" s="383"/>
      <c r="Q221" s="397"/>
      <c r="R221" s="377"/>
      <c r="S221" s="429"/>
    </row>
    <row r="222" spans="1:19" s="32" customFormat="1" ht="17.25" customHeight="1" x14ac:dyDescent="0.25">
      <c r="A222" s="448"/>
      <c r="B222" s="377"/>
      <c r="C222" s="380"/>
      <c r="D222" s="394"/>
      <c r="E222" s="390"/>
      <c r="F222" s="377"/>
      <c r="G222" s="402"/>
      <c r="H222" s="148"/>
      <c r="I222" s="148"/>
      <c r="J222" s="233" t="s">
        <v>447</v>
      </c>
      <c r="K222" s="85"/>
      <c r="L222" s="85"/>
      <c r="M222" s="85"/>
      <c r="N222" s="246"/>
      <c r="O222" s="247">
        <v>2.1000000000000001E-2</v>
      </c>
      <c r="P222" s="383"/>
      <c r="Q222" s="397"/>
      <c r="R222" s="377"/>
      <c r="S222" s="429"/>
    </row>
    <row r="223" spans="1:19" s="32" customFormat="1" ht="18" customHeight="1" thickBot="1" x14ac:dyDescent="0.3">
      <c r="A223" s="448"/>
      <c r="B223" s="377"/>
      <c r="C223" s="380"/>
      <c r="D223" s="394"/>
      <c r="E223" s="390"/>
      <c r="F223" s="377"/>
      <c r="G223" s="403"/>
      <c r="H223" s="148"/>
      <c r="I223" s="148"/>
      <c r="J223" s="233" t="s">
        <v>340</v>
      </c>
      <c r="K223" s="85"/>
      <c r="L223" s="85"/>
      <c r="M223" s="85"/>
      <c r="N223" s="246"/>
      <c r="O223" s="235">
        <v>1</v>
      </c>
      <c r="P223" s="255">
        <v>1</v>
      </c>
      <c r="Q223" s="397"/>
      <c r="R223" s="378"/>
      <c r="S223" s="430"/>
    </row>
    <row r="224" spans="1:19" s="32" customFormat="1" ht="23.25" customHeight="1" x14ac:dyDescent="0.25">
      <c r="A224" s="448"/>
      <c r="B224" s="377"/>
      <c r="C224" s="380"/>
      <c r="D224" s="394"/>
      <c r="E224" s="390"/>
      <c r="F224" s="377"/>
      <c r="G224" s="510" t="s">
        <v>336</v>
      </c>
      <c r="H224" s="53" t="s">
        <v>118</v>
      </c>
      <c r="I224" s="53" t="s">
        <v>119</v>
      </c>
      <c r="J224" s="53" t="s">
        <v>87</v>
      </c>
      <c r="K224" s="102">
        <v>1.2E-2</v>
      </c>
      <c r="L224" s="102">
        <v>1.4999999999999999E-2</v>
      </c>
      <c r="M224" s="102">
        <v>1.6E-2</v>
      </c>
      <c r="N224" s="102">
        <v>1.7999999999999999E-2</v>
      </c>
      <c r="O224" s="102">
        <v>0.02</v>
      </c>
      <c r="P224" s="103">
        <v>0.02</v>
      </c>
      <c r="Q224" s="398"/>
      <c r="R224" s="376" t="s">
        <v>381</v>
      </c>
      <c r="S224" s="428" t="s">
        <v>396</v>
      </c>
    </row>
    <row r="225" spans="1:19" s="32" customFormat="1" ht="17.25" customHeight="1" x14ac:dyDescent="0.25">
      <c r="A225" s="448"/>
      <c r="B225" s="377"/>
      <c r="C225" s="380"/>
      <c r="D225" s="394"/>
      <c r="E225" s="390"/>
      <c r="F225" s="377"/>
      <c r="G225" s="511"/>
      <c r="H225" s="47"/>
      <c r="I225" s="47"/>
      <c r="J225" s="48" t="s">
        <v>162</v>
      </c>
      <c r="K225" s="57"/>
      <c r="L225" s="58">
        <v>2.4E-2</v>
      </c>
      <c r="M225" s="57"/>
      <c r="N225" s="57"/>
      <c r="O225" s="57"/>
      <c r="P225" s="59">
        <v>2.4E-2</v>
      </c>
      <c r="Q225" s="398"/>
      <c r="R225" s="377"/>
      <c r="S225" s="429"/>
    </row>
    <row r="226" spans="1:19" s="32" customFormat="1" ht="17.25" customHeight="1" x14ac:dyDescent="0.25">
      <c r="A226" s="448"/>
      <c r="B226" s="377"/>
      <c r="C226" s="380"/>
      <c r="D226" s="394"/>
      <c r="E226" s="390"/>
      <c r="F226" s="377"/>
      <c r="G226" s="511"/>
      <c r="H226" s="47"/>
      <c r="I226" s="47"/>
      <c r="J226" s="48" t="s">
        <v>164</v>
      </c>
      <c r="K226" s="57"/>
      <c r="L226" s="58">
        <f>L225/L224</f>
        <v>1.6</v>
      </c>
      <c r="M226" s="57"/>
      <c r="N226" s="57"/>
      <c r="O226" s="57"/>
      <c r="P226" s="59"/>
      <c r="Q226" s="398"/>
      <c r="R226" s="377"/>
      <c r="S226" s="429"/>
    </row>
    <row r="227" spans="1:19" s="32" customFormat="1" ht="17.25" customHeight="1" x14ac:dyDescent="0.25">
      <c r="A227" s="448"/>
      <c r="B227" s="377"/>
      <c r="C227" s="380"/>
      <c r="D227" s="394"/>
      <c r="E227" s="390"/>
      <c r="F227" s="377"/>
      <c r="G227" s="511"/>
      <c r="H227" s="47"/>
      <c r="I227" s="47"/>
      <c r="J227" s="49" t="s">
        <v>163</v>
      </c>
      <c r="K227" s="57"/>
      <c r="L227" s="57"/>
      <c r="M227" s="60">
        <v>2.4E-2</v>
      </c>
      <c r="N227" s="57"/>
      <c r="O227" s="57"/>
      <c r="P227" s="61">
        <v>2.4E-2</v>
      </c>
      <c r="Q227" s="398"/>
      <c r="R227" s="377"/>
      <c r="S227" s="429"/>
    </row>
    <row r="228" spans="1:19" s="32" customFormat="1" ht="17.25" customHeight="1" x14ac:dyDescent="0.25">
      <c r="A228" s="448"/>
      <c r="B228" s="377"/>
      <c r="C228" s="380"/>
      <c r="D228" s="394"/>
      <c r="E228" s="390"/>
      <c r="F228" s="377"/>
      <c r="G228" s="511"/>
      <c r="H228" s="47"/>
      <c r="I228" s="47"/>
      <c r="J228" s="174" t="s">
        <v>165</v>
      </c>
      <c r="K228" s="177"/>
      <c r="L228" s="177"/>
      <c r="M228" s="83">
        <f>M227/M224</f>
        <v>1.5</v>
      </c>
      <c r="N228" s="177"/>
      <c r="O228" s="177"/>
      <c r="P228" s="84"/>
      <c r="Q228" s="398"/>
      <c r="R228" s="377"/>
      <c r="S228" s="429"/>
    </row>
    <row r="229" spans="1:19" s="32" customFormat="1" ht="17.25" customHeight="1" x14ac:dyDescent="0.25">
      <c r="A229" s="448"/>
      <c r="B229" s="377"/>
      <c r="C229" s="380"/>
      <c r="D229" s="394"/>
      <c r="E229" s="390"/>
      <c r="F229" s="377"/>
      <c r="G229" s="511"/>
      <c r="H229" s="148"/>
      <c r="I229" s="148"/>
      <c r="J229" s="175" t="s">
        <v>341</v>
      </c>
      <c r="K229" s="85"/>
      <c r="L229" s="85"/>
      <c r="M229" s="85"/>
      <c r="N229" s="172">
        <v>2.4E-2</v>
      </c>
      <c r="O229" s="85"/>
      <c r="P229" s="190">
        <v>2.4E-2</v>
      </c>
      <c r="Q229" s="398"/>
      <c r="R229" s="377"/>
      <c r="S229" s="429"/>
    </row>
    <row r="230" spans="1:19" s="32" customFormat="1" ht="18" customHeight="1" thickBot="1" x14ac:dyDescent="0.3">
      <c r="A230" s="448"/>
      <c r="B230" s="377"/>
      <c r="C230" s="380"/>
      <c r="D230" s="394"/>
      <c r="E230" s="390"/>
      <c r="F230" s="377"/>
      <c r="G230" s="511"/>
      <c r="H230" s="148"/>
      <c r="I230" s="148"/>
      <c r="J230" s="170" t="s">
        <v>278</v>
      </c>
      <c r="K230" s="85"/>
      <c r="L230" s="85"/>
      <c r="M230" s="85"/>
      <c r="N230" s="172">
        <v>1</v>
      </c>
      <c r="O230" s="85"/>
      <c r="P230" s="173">
        <v>1.2</v>
      </c>
      <c r="Q230" s="398"/>
      <c r="R230" s="377"/>
      <c r="S230" s="429"/>
    </row>
    <row r="231" spans="1:19" s="32" customFormat="1" ht="23.25" customHeight="1" x14ac:dyDescent="0.25">
      <c r="A231" s="448"/>
      <c r="B231" s="377"/>
      <c r="C231" s="392"/>
      <c r="D231" s="395"/>
      <c r="E231" s="390"/>
      <c r="F231" s="377"/>
      <c r="G231" s="401" t="s">
        <v>337</v>
      </c>
      <c r="H231" s="53" t="s">
        <v>118</v>
      </c>
      <c r="I231" s="53" t="s">
        <v>119</v>
      </c>
      <c r="J231" s="53" t="s">
        <v>272</v>
      </c>
      <c r="K231" s="104">
        <v>1.6999999999999999E-3</v>
      </c>
      <c r="L231" s="104">
        <v>2.5000000000000001E-3</v>
      </c>
      <c r="M231" s="104">
        <v>2.8E-3</v>
      </c>
      <c r="N231" s="104">
        <v>3.2000000000000002E-3</v>
      </c>
      <c r="O231" s="104">
        <v>3.5000000000000001E-3</v>
      </c>
      <c r="P231" s="105">
        <v>3.5000000000000001E-3</v>
      </c>
      <c r="Q231" s="398"/>
      <c r="R231" s="376" t="s">
        <v>381</v>
      </c>
      <c r="S231" s="476" t="s">
        <v>450</v>
      </c>
    </row>
    <row r="232" spans="1:19" s="32" customFormat="1" x14ac:dyDescent="0.25">
      <c r="A232" s="448"/>
      <c r="B232" s="377"/>
      <c r="C232" s="99"/>
      <c r="D232" s="119"/>
      <c r="E232" s="390"/>
      <c r="F232" s="377"/>
      <c r="G232" s="402"/>
      <c r="H232" s="47"/>
      <c r="I232" s="47"/>
      <c r="J232" s="48" t="s">
        <v>162</v>
      </c>
      <c r="K232" s="57"/>
      <c r="L232" s="116">
        <v>1.6000000000000001E-3</v>
      </c>
      <c r="M232" s="57"/>
      <c r="N232" s="57"/>
      <c r="O232" s="57"/>
      <c r="P232" s="117">
        <v>1.6000000000000001E-3</v>
      </c>
      <c r="Q232" s="113"/>
      <c r="R232" s="377"/>
      <c r="S232" s="477"/>
    </row>
    <row r="233" spans="1:19" s="32" customFormat="1" x14ac:dyDescent="0.25">
      <c r="A233" s="448"/>
      <c r="B233" s="377"/>
      <c r="C233" s="99"/>
      <c r="D233" s="119"/>
      <c r="E233" s="390"/>
      <c r="F233" s="377"/>
      <c r="G233" s="402"/>
      <c r="H233" s="47"/>
      <c r="I233" s="47"/>
      <c r="J233" s="48" t="s">
        <v>164</v>
      </c>
      <c r="K233" s="57"/>
      <c r="L233" s="58">
        <f>L232/L231</f>
        <v>0.64</v>
      </c>
      <c r="M233" s="57"/>
      <c r="N233" s="57"/>
      <c r="O233" s="57"/>
      <c r="P233" s="59">
        <f>P232/P231</f>
        <v>0.45714285714285713</v>
      </c>
      <c r="Q233" s="113"/>
      <c r="R233" s="377"/>
      <c r="S233" s="477"/>
    </row>
    <row r="234" spans="1:19" s="32" customFormat="1" x14ac:dyDescent="0.25">
      <c r="A234" s="448"/>
      <c r="B234" s="377"/>
      <c r="C234" s="99"/>
      <c r="D234" s="119"/>
      <c r="E234" s="390"/>
      <c r="F234" s="377"/>
      <c r="G234" s="402"/>
      <c r="H234" s="47"/>
      <c r="I234" s="47"/>
      <c r="J234" s="49" t="s">
        <v>163</v>
      </c>
      <c r="K234" s="57"/>
      <c r="L234" s="57"/>
      <c r="M234" s="167">
        <v>1.8E-3</v>
      </c>
      <c r="N234" s="57"/>
      <c r="O234" s="57"/>
      <c r="P234" s="169">
        <v>1.8E-3</v>
      </c>
      <c r="Q234" s="113"/>
      <c r="R234" s="377"/>
      <c r="S234" s="477"/>
    </row>
    <row r="235" spans="1:19" s="32" customFormat="1" x14ac:dyDescent="0.25">
      <c r="A235" s="448"/>
      <c r="B235" s="377"/>
      <c r="C235" s="99"/>
      <c r="D235" s="119"/>
      <c r="E235" s="390"/>
      <c r="F235" s="377"/>
      <c r="G235" s="402"/>
      <c r="H235" s="47"/>
      <c r="I235" s="47"/>
      <c r="J235" s="174" t="s">
        <v>165</v>
      </c>
      <c r="K235" s="177"/>
      <c r="L235" s="177"/>
      <c r="M235" s="83">
        <f>M234/M231</f>
        <v>0.64285714285714279</v>
      </c>
      <c r="N235" s="177"/>
      <c r="O235" s="177"/>
      <c r="P235" s="84" t="s">
        <v>279</v>
      </c>
      <c r="Q235" s="113"/>
      <c r="R235" s="377"/>
      <c r="S235" s="477"/>
    </row>
    <row r="236" spans="1:19" s="32" customFormat="1" x14ac:dyDescent="0.25">
      <c r="A236" s="448"/>
      <c r="B236" s="377"/>
      <c r="C236" s="99"/>
      <c r="D236" s="149"/>
      <c r="E236" s="390"/>
      <c r="F236" s="377"/>
      <c r="G236" s="402"/>
      <c r="H236" s="148"/>
      <c r="I236" s="148"/>
      <c r="J236" s="175" t="s">
        <v>341</v>
      </c>
      <c r="K236" s="85"/>
      <c r="L236" s="85"/>
      <c r="M236" s="85"/>
      <c r="N236" s="210">
        <v>1.8E-3</v>
      </c>
      <c r="O236" s="85"/>
      <c r="P236" s="190">
        <v>1.8E-3</v>
      </c>
      <c r="Q236" s="10"/>
      <c r="R236" s="377"/>
      <c r="S236" s="477"/>
    </row>
    <row r="237" spans="1:19" s="32" customFormat="1" x14ac:dyDescent="0.25">
      <c r="A237" s="448"/>
      <c r="B237" s="377"/>
      <c r="C237" s="99"/>
      <c r="D237" s="149"/>
      <c r="E237" s="390"/>
      <c r="F237" s="377"/>
      <c r="G237" s="402"/>
      <c r="H237" s="148"/>
      <c r="I237" s="148"/>
      <c r="J237" s="170" t="s">
        <v>278</v>
      </c>
      <c r="K237" s="85"/>
      <c r="L237" s="85"/>
      <c r="M237" s="85"/>
      <c r="N237" s="210">
        <v>0.5625</v>
      </c>
      <c r="O237" s="85"/>
      <c r="P237" s="211">
        <v>0.51429999999999998</v>
      </c>
      <c r="Q237" s="10"/>
      <c r="R237" s="377"/>
      <c r="S237" s="477"/>
    </row>
    <row r="238" spans="1:19" s="32" customFormat="1" x14ac:dyDescent="0.25">
      <c r="A238" s="448"/>
      <c r="B238" s="377"/>
      <c r="C238" s="99"/>
      <c r="D238" s="149"/>
      <c r="E238" s="390"/>
      <c r="F238" s="377"/>
      <c r="G238" s="402"/>
      <c r="H238" s="148"/>
      <c r="I238" s="148"/>
      <c r="J238" s="249" t="s">
        <v>342</v>
      </c>
      <c r="K238" s="85"/>
      <c r="L238" s="85"/>
      <c r="M238" s="85"/>
      <c r="N238" s="264"/>
      <c r="O238" s="235">
        <v>0</v>
      </c>
      <c r="P238" s="383">
        <v>1.8E-3</v>
      </c>
      <c r="Q238" s="10"/>
      <c r="R238" s="377"/>
      <c r="S238" s="477"/>
    </row>
    <row r="239" spans="1:19" s="32" customFormat="1" x14ac:dyDescent="0.25">
      <c r="A239" s="448"/>
      <c r="B239" s="377"/>
      <c r="C239" s="99"/>
      <c r="D239" s="149"/>
      <c r="E239" s="390"/>
      <c r="F239" s="377"/>
      <c r="G239" s="402"/>
      <c r="H239" s="148"/>
      <c r="I239" s="148"/>
      <c r="J239" s="233" t="s">
        <v>390</v>
      </c>
      <c r="K239" s="85"/>
      <c r="L239" s="85"/>
      <c r="M239" s="85"/>
      <c r="N239" s="264"/>
      <c r="O239" s="235">
        <v>0</v>
      </c>
      <c r="P239" s="383"/>
      <c r="Q239" s="10"/>
      <c r="R239" s="377"/>
      <c r="S239" s="477"/>
    </row>
    <row r="240" spans="1:19" s="32" customFormat="1" x14ac:dyDescent="0.25">
      <c r="A240" s="448"/>
      <c r="B240" s="377"/>
      <c r="C240" s="99"/>
      <c r="D240" s="149"/>
      <c r="E240" s="390"/>
      <c r="F240" s="377"/>
      <c r="G240" s="402"/>
      <c r="H240" s="148"/>
      <c r="I240" s="148"/>
      <c r="J240" s="233" t="s">
        <v>392</v>
      </c>
      <c r="K240" s="85"/>
      <c r="L240" s="85"/>
      <c r="M240" s="85"/>
      <c r="N240" s="264"/>
      <c r="O240" s="235">
        <v>0</v>
      </c>
      <c r="P240" s="383"/>
      <c r="Q240" s="10"/>
      <c r="R240" s="377"/>
      <c r="S240" s="477"/>
    </row>
    <row r="241" spans="1:19" s="32" customFormat="1" x14ac:dyDescent="0.25">
      <c r="A241" s="448"/>
      <c r="B241" s="377"/>
      <c r="C241" s="99"/>
      <c r="D241" s="149"/>
      <c r="E241" s="390"/>
      <c r="F241" s="377"/>
      <c r="G241" s="402"/>
      <c r="H241" s="148"/>
      <c r="I241" s="148"/>
      <c r="J241" s="233" t="s">
        <v>447</v>
      </c>
      <c r="K241" s="85"/>
      <c r="L241" s="85"/>
      <c r="M241" s="85"/>
      <c r="N241" s="264"/>
      <c r="O241" s="272">
        <v>1.8E-3</v>
      </c>
      <c r="P241" s="383"/>
      <c r="Q241" s="10"/>
      <c r="R241" s="377"/>
      <c r="S241" s="477"/>
    </row>
    <row r="242" spans="1:19" s="32" customFormat="1" ht="22.5" customHeight="1" thickBot="1" x14ac:dyDescent="0.3">
      <c r="A242" s="448"/>
      <c r="B242" s="377"/>
      <c r="C242" s="99"/>
      <c r="D242" s="149"/>
      <c r="E242" s="390"/>
      <c r="F242" s="377"/>
      <c r="G242" s="403"/>
      <c r="H242" s="148"/>
      <c r="I242" s="148"/>
      <c r="J242" s="233" t="s">
        <v>340</v>
      </c>
      <c r="K242" s="85"/>
      <c r="L242" s="85"/>
      <c r="M242" s="85"/>
      <c r="N242" s="264"/>
      <c r="O242" s="286">
        <v>0</v>
      </c>
      <c r="P242" s="325">
        <v>0.51429999999999998</v>
      </c>
      <c r="Q242" s="10"/>
      <c r="R242" s="378"/>
      <c r="S242" s="478"/>
    </row>
    <row r="243" spans="1:19" s="32" customFormat="1" ht="23.25" customHeight="1" x14ac:dyDescent="0.25">
      <c r="A243" s="448"/>
      <c r="B243" s="377"/>
      <c r="C243" s="379" t="s">
        <v>120</v>
      </c>
      <c r="D243" s="393" t="s">
        <v>121</v>
      </c>
      <c r="E243" s="390"/>
      <c r="F243" s="377"/>
      <c r="G243" s="401" t="s">
        <v>338</v>
      </c>
      <c r="H243" s="53" t="s">
        <v>118</v>
      </c>
      <c r="I243" s="53" t="s">
        <v>119</v>
      </c>
      <c r="J243" s="53" t="s">
        <v>273</v>
      </c>
      <c r="K243" s="74">
        <v>25</v>
      </c>
      <c r="L243" s="74">
        <v>11</v>
      </c>
      <c r="M243" s="74">
        <v>14</v>
      </c>
      <c r="N243" s="194">
        <v>21</v>
      </c>
      <c r="O243" s="74">
        <v>18</v>
      </c>
      <c r="P243" s="65">
        <v>64</v>
      </c>
      <c r="Q243" s="399" t="s">
        <v>117</v>
      </c>
      <c r="R243" s="376" t="s">
        <v>385</v>
      </c>
      <c r="S243" s="428" t="s">
        <v>394</v>
      </c>
    </row>
    <row r="244" spans="1:19" s="32" customFormat="1" ht="17.25" customHeight="1" x14ac:dyDescent="0.25">
      <c r="A244" s="448"/>
      <c r="B244" s="377"/>
      <c r="C244" s="380"/>
      <c r="D244" s="394"/>
      <c r="E244" s="390"/>
      <c r="F244" s="377"/>
      <c r="G244" s="402"/>
      <c r="H244" s="47"/>
      <c r="I244" s="47"/>
      <c r="J244" s="48" t="s">
        <v>162</v>
      </c>
      <c r="K244" s="57"/>
      <c r="L244" s="107">
        <v>18</v>
      </c>
      <c r="M244" s="57"/>
      <c r="N244" s="57"/>
      <c r="O244" s="57"/>
      <c r="P244" s="109">
        <v>18</v>
      </c>
      <c r="Q244" s="400"/>
      <c r="R244" s="377"/>
      <c r="S244" s="429"/>
    </row>
    <row r="245" spans="1:19" s="32" customFormat="1" ht="24.75" customHeight="1" x14ac:dyDescent="0.25">
      <c r="A245" s="448"/>
      <c r="B245" s="377"/>
      <c r="C245" s="380"/>
      <c r="D245" s="394"/>
      <c r="E245" s="390"/>
      <c r="F245" s="377"/>
      <c r="G245" s="402"/>
      <c r="H245" s="47"/>
      <c r="I245" s="47"/>
      <c r="J245" s="48" t="s">
        <v>164</v>
      </c>
      <c r="K245" s="57"/>
      <c r="L245" s="58">
        <f>L244/L243</f>
        <v>1.6363636363636365</v>
      </c>
      <c r="M245" s="57"/>
      <c r="N245" s="57"/>
      <c r="O245" s="57"/>
      <c r="P245" s="59">
        <f>P244/P243</f>
        <v>0.28125</v>
      </c>
      <c r="Q245" s="400"/>
      <c r="R245" s="377"/>
      <c r="S245" s="429"/>
    </row>
    <row r="246" spans="1:19" s="32" customFormat="1" ht="26.25" customHeight="1" x14ac:dyDescent="0.25">
      <c r="A246" s="448"/>
      <c r="B246" s="377"/>
      <c r="C246" s="380"/>
      <c r="D246" s="394"/>
      <c r="E246" s="390"/>
      <c r="F246" s="377"/>
      <c r="G246" s="402"/>
      <c r="H246" s="47"/>
      <c r="I246" s="47"/>
      <c r="J246" s="49" t="s">
        <v>163</v>
      </c>
      <c r="K246" s="57"/>
      <c r="L246" s="57"/>
      <c r="M246" s="112">
        <v>15</v>
      </c>
      <c r="N246" s="57"/>
      <c r="O246" s="57"/>
      <c r="P246" s="111">
        <v>33</v>
      </c>
      <c r="Q246" s="400"/>
      <c r="R246" s="377"/>
      <c r="S246" s="429"/>
    </row>
    <row r="247" spans="1:19" s="32" customFormat="1" ht="24.75" customHeight="1" x14ac:dyDescent="0.25">
      <c r="A247" s="448"/>
      <c r="B247" s="377"/>
      <c r="C247" s="380"/>
      <c r="D247" s="394"/>
      <c r="E247" s="390"/>
      <c r="F247" s="377"/>
      <c r="G247" s="402"/>
      <c r="H247" s="47"/>
      <c r="I247" s="47"/>
      <c r="J247" s="174" t="s">
        <v>165</v>
      </c>
      <c r="K247" s="177"/>
      <c r="L247" s="177"/>
      <c r="M247" s="83">
        <f>M246/M243</f>
        <v>1.0714285714285714</v>
      </c>
      <c r="N247" s="177"/>
      <c r="O247" s="177"/>
      <c r="P247" s="168">
        <f>P246/P243</f>
        <v>0.515625</v>
      </c>
      <c r="Q247" s="400"/>
      <c r="R247" s="377"/>
      <c r="S247" s="429"/>
    </row>
    <row r="248" spans="1:19" s="32" customFormat="1" ht="27" customHeight="1" x14ac:dyDescent="0.25">
      <c r="A248" s="448"/>
      <c r="B248" s="377"/>
      <c r="C248" s="380"/>
      <c r="D248" s="394"/>
      <c r="E248" s="390"/>
      <c r="F248" s="377"/>
      <c r="G248" s="402"/>
      <c r="H248" s="148"/>
      <c r="I248" s="148"/>
      <c r="J248" s="175" t="s">
        <v>341</v>
      </c>
      <c r="K248" s="85"/>
      <c r="L248" s="176"/>
      <c r="M248" s="85"/>
      <c r="N248" s="192">
        <v>16</v>
      </c>
      <c r="O248" s="85"/>
      <c r="P248" s="212">
        <v>49</v>
      </c>
      <c r="Q248" s="400"/>
      <c r="R248" s="377"/>
      <c r="S248" s="429"/>
    </row>
    <row r="249" spans="1:19" s="32" customFormat="1" ht="27" customHeight="1" x14ac:dyDescent="0.25">
      <c r="A249" s="448"/>
      <c r="B249" s="377"/>
      <c r="C249" s="380"/>
      <c r="D249" s="394"/>
      <c r="E249" s="390"/>
      <c r="F249" s="377"/>
      <c r="G249" s="402"/>
      <c r="H249" s="148"/>
      <c r="I249" s="148"/>
      <c r="J249" s="170" t="s">
        <v>278</v>
      </c>
      <c r="K249" s="85"/>
      <c r="L249" s="176"/>
      <c r="M249" s="85"/>
      <c r="N249" s="210">
        <v>0.76190000000000002</v>
      </c>
      <c r="O249" s="85"/>
      <c r="P249" s="201">
        <v>0.76559999999999995</v>
      </c>
      <c r="Q249" s="400"/>
      <c r="R249" s="377"/>
      <c r="S249" s="429"/>
    </row>
    <row r="250" spans="1:19" s="32" customFormat="1" ht="27" customHeight="1" x14ac:dyDescent="0.25">
      <c r="A250" s="448"/>
      <c r="B250" s="377"/>
      <c r="C250" s="380"/>
      <c r="D250" s="394"/>
      <c r="E250" s="390"/>
      <c r="F250" s="377"/>
      <c r="G250" s="402"/>
      <c r="H250" s="148"/>
      <c r="I250" s="148"/>
      <c r="J250" s="249" t="s">
        <v>342</v>
      </c>
      <c r="K250" s="85"/>
      <c r="L250" s="176"/>
      <c r="M250" s="85"/>
      <c r="N250" s="264"/>
      <c r="O250" s="270">
        <v>0</v>
      </c>
      <c r="P250" s="387">
        <v>69</v>
      </c>
      <c r="Q250" s="400"/>
      <c r="R250" s="377"/>
      <c r="S250" s="429"/>
    </row>
    <row r="251" spans="1:19" s="32" customFormat="1" ht="27" customHeight="1" x14ac:dyDescent="0.25">
      <c r="A251" s="448"/>
      <c r="B251" s="377"/>
      <c r="C251" s="380"/>
      <c r="D251" s="394"/>
      <c r="E251" s="390"/>
      <c r="F251" s="377"/>
      <c r="G251" s="402"/>
      <c r="H251" s="148"/>
      <c r="I251" s="148"/>
      <c r="J251" s="233" t="s">
        <v>390</v>
      </c>
      <c r="K251" s="85"/>
      <c r="L251" s="176"/>
      <c r="M251" s="85"/>
      <c r="N251" s="264"/>
      <c r="O251" s="270">
        <v>18</v>
      </c>
      <c r="P251" s="387"/>
      <c r="Q251" s="400"/>
      <c r="R251" s="377"/>
      <c r="S251" s="429"/>
    </row>
    <row r="252" spans="1:19" s="32" customFormat="1" ht="27" customHeight="1" x14ac:dyDescent="0.25">
      <c r="A252" s="448"/>
      <c r="B252" s="377"/>
      <c r="C252" s="380"/>
      <c r="D252" s="394"/>
      <c r="E252" s="390"/>
      <c r="F252" s="377"/>
      <c r="G252" s="402"/>
      <c r="H252" s="148"/>
      <c r="I252" s="148"/>
      <c r="J252" s="233" t="s">
        <v>392</v>
      </c>
      <c r="K252" s="85"/>
      <c r="L252" s="176"/>
      <c r="M252" s="85"/>
      <c r="N252" s="264"/>
      <c r="O252" s="270">
        <v>20</v>
      </c>
      <c r="P252" s="387"/>
      <c r="Q252" s="400"/>
      <c r="R252" s="377"/>
      <c r="S252" s="429"/>
    </row>
    <row r="253" spans="1:19" s="32" customFormat="1" ht="27" customHeight="1" x14ac:dyDescent="0.25">
      <c r="A253" s="448"/>
      <c r="B253" s="377"/>
      <c r="C253" s="380"/>
      <c r="D253" s="394"/>
      <c r="E253" s="390"/>
      <c r="F253" s="377"/>
      <c r="G253" s="402"/>
      <c r="H253" s="148"/>
      <c r="I253" s="148"/>
      <c r="J253" s="233" t="s">
        <v>447</v>
      </c>
      <c r="K253" s="85"/>
      <c r="L253" s="176"/>
      <c r="M253" s="85"/>
      <c r="N253" s="264"/>
      <c r="O253" s="270">
        <v>20</v>
      </c>
      <c r="P253" s="387"/>
      <c r="Q253" s="400"/>
      <c r="R253" s="377"/>
      <c r="S253" s="429"/>
    </row>
    <row r="254" spans="1:19" s="32" customFormat="1" ht="27" customHeight="1" thickBot="1" x14ac:dyDescent="0.3">
      <c r="A254" s="448"/>
      <c r="B254" s="377"/>
      <c r="C254" s="380"/>
      <c r="D254" s="394"/>
      <c r="E254" s="390"/>
      <c r="F254" s="377"/>
      <c r="G254" s="403"/>
      <c r="H254" s="148"/>
      <c r="I254" s="148"/>
      <c r="J254" s="233" t="s">
        <v>340</v>
      </c>
      <c r="K254" s="85"/>
      <c r="L254" s="176"/>
      <c r="M254" s="85"/>
      <c r="N254" s="264"/>
      <c r="O254" s="235">
        <f>O252/O243</f>
        <v>1.1111111111111112</v>
      </c>
      <c r="P254" s="288">
        <v>1.07</v>
      </c>
      <c r="Q254" s="400"/>
      <c r="R254" s="378"/>
      <c r="S254" s="430"/>
    </row>
    <row r="255" spans="1:19" s="32" customFormat="1" ht="33.75" customHeight="1" x14ac:dyDescent="0.25">
      <c r="A255" s="448"/>
      <c r="B255" s="377"/>
      <c r="C255" s="380"/>
      <c r="D255" s="394"/>
      <c r="E255" s="390"/>
      <c r="F255" s="377"/>
      <c r="G255" s="401" t="s">
        <v>154</v>
      </c>
      <c r="H255" s="53" t="s">
        <v>122</v>
      </c>
      <c r="I255" s="53" t="s">
        <v>123</v>
      </c>
      <c r="J255" s="53" t="s">
        <v>83</v>
      </c>
      <c r="K255" s="64">
        <v>4000</v>
      </c>
      <c r="L255" s="79">
        <v>600</v>
      </c>
      <c r="M255" s="75">
        <v>1500</v>
      </c>
      <c r="N255" s="80">
        <v>1500</v>
      </c>
      <c r="O255" s="64" t="s">
        <v>353</v>
      </c>
      <c r="P255" s="250" t="s">
        <v>352</v>
      </c>
      <c r="Q255" s="400"/>
      <c r="R255" s="376" t="s">
        <v>385</v>
      </c>
      <c r="S255" s="428" t="s">
        <v>363</v>
      </c>
    </row>
    <row r="256" spans="1:19" s="32" customFormat="1" ht="17.25" customHeight="1" x14ac:dyDescent="0.25">
      <c r="A256" s="448"/>
      <c r="B256" s="377"/>
      <c r="C256" s="380"/>
      <c r="D256" s="394"/>
      <c r="E256" s="390"/>
      <c r="F256" s="377"/>
      <c r="G256" s="402"/>
      <c r="H256" s="47"/>
      <c r="I256" s="47"/>
      <c r="J256" s="48" t="s">
        <v>162</v>
      </c>
      <c r="K256" s="57"/>
      <c r="L256" s="107">
        <v>600</v>
      </c>
      <c r="M256" s="57"/>
      <c r="N256" s="57"/>
      <c r="O256" s="57"/>
      <c r="P256" s="109">
        <v>600</v>
      </c>
      <c r="Q256" s="400"/>
      <c r="R256" s="377"/>
      <c r="S256" s="429"/>
    </row>
    <row r="257" spans="1:19" s="32" customFormat="1" ht="17.25" customHeight="1" x14ac:dyDescent="0.25">
      <c r="A257" s="448"/>
      <c r="B257" s="377"/>
      <c r="C257" s="380"/>
      <c r="D257" s="394"/>
      <c r="E257" s="390"/>
      <c r="F257" s="377"/>
      <c r="G257" s="402"/>
      <c r="H257" s="47"/>
      <c r="I257" s="47"/>
      <c r="J257" s="48" t="s">
        <v>164</v>
      </c>
      <c r="K257" s="57"/>
      <c r="L257" s="58">
        <v>1</v>
      </c>
      <c r="M257" s="57"/>
      <c r="N257" s="57"/>
      <c r="O257" s="57"/>
      <c r="P257" s="117">
        <v>0.1205</v>
      </c>
      <c r="Q257" s="400"/>
      <c r="R257" s="377"/>
      <c r="S257" s="429"/>
    </row>
    <row r="258" spans="1:19" s="32" customFormat="1" ht="17.25" customHeight="1" x14ac:dyDescent="0.25">
      <c r="A258" s="448"/>
      <c r="B258" s="377"/>
      <c r="C258" s="380"/>
      <c r="D258" s="394"/>
      <c r="E258" s="390"/>
      <c r="F258" s="377"/>
      <c r="G258" s="402"/>
      <c r="H258" s="47"/>
      <c r="I258" s="47"/>
      <c r="J258" s="49" t="s">
        <v>163</v>
      </c>
      <c r="K258" s="57"/>
      <c r="L258" s="57"/>
      <c r="M258" s="112">
        <v>1100</v>
      </c>
      <c r="N258" s="57"/>
      <c r="O258" s="57"/>
      <c r="P258" s="111">
        <v>1700</v>
      </c>
      <c r="Q258" s="400"/>
      <c r="R258" s="377"/>
      <c r="S258" s="429"/>
    </row>
    <row r="259" spans="1:19" s="32" customFormat="1" ht="27" customHeight="1" x14ac:dyDescent="0.25">
      <c r="A259" s="448"/>
      <c r="B259" s="377"/>
      <c r="C259" s="380"/>
      <c r="D259" s="394"/>
      <c r="E259" s="390"/>
      <c r="F259" s="377"/>
      <c r="G259" s="402"/>
      <c r="H259" s="47"/>
      <c r="I259" s="47"/>
      <c r="J259" s="174" t="s">
        <v>165</v>
      </c>
      <c r="K259" s="177"/>
      <c r="L259" s="177"/>
      <c r="M259" s="83">
        <f>M258/M255</f>
        <v>0.73333333333333328</v>
      </c>
      <c r="N259" s="177"/>
      <c r="O259" s="177"/>
      <c r="P259" s="168">
        <v>0.34150000000000003</v>
      </c>
      <c r="Q259" s="400"/>
      <c r="R259" s="377"/>
      <c r="S259" s="429"/>
    </row>
    <row r="260" spans="1:19" s="32" customFormat="1" ht="27.75" customHeight="1" x14ac:dyDescent="0.25">
      <c r="A260" s="448"/>
      <c r="B260" s="377"/>
      <c r="C260" s="380"/>
      <c r="D260" s="394"/>
      <c r="E260" s="390"/>
      <c r="F260" s="377"/>
      <c r="G260" s="402"/>
      <c r="H260" s="148"/>
      <c r="I260" s="148"/>
      <c r="J260" s="175" t="s">
        <v>341</v>
      </c>
      <c r="K260" s="85"/>
      <c r="L260" s="85"/>
      <c r="M260" s="85"/>
      <c r="N260" s="192">
        <v>1900</v>
      </c>
      <c r="O260" s="85"/>
      <c r="P260" s="212">
        <v>3600</v>
      </c>
      <c r="Q260" s="400"/>
      <c r="R260" s="377"/>
      <c r="S260" s="429"/>
    </row>
    <row r="261" spans="1:19" s="32" customFormat="1" ht="35.25" customHeight="1" x14ac:dyDescent="0.25">
      <c r="A261" s="448"/>
      <c r="B261" s="377"/>
      <c r="C261" s="380"/>
      <c r="D261" s="394"/>
      <c r="E261" s="390"/>
      <c r="F261" s="377"/>
      <c r="G261" s="402"/>
      <c r="H261" s="148"/>
      <c r="I261" s="148"/>
      <c r="J261" s="170" t="s">
        <v>278</v>
      </c>
      <c r="K261" s="85"/>
      <c r="L261" s="85"/>
      <c r="M261" s="85"/>
      <c r="N261" s="205" t="s">
        <v>317</v>
      </c>
      <c r="O261" s="85"/>
      <c r="P261" s="181">
        <v>0.72299999999999998</v>
      </c>
      <c r="Q261" s="400"/>
      <c r="R261" s="377"/>
      <c r="S261" s="429"/>
    </row>
    <row r="262" spans="1:19" s="32" customFormat="1" ht="35.25" customHeight="1" x14ac:dyDescent="0.25">
      <c r="A262" s="448"/>
      <c r="B262" s="377"/>
      <c r="C262" s="380"/>
      <c r="D262" s="394"/>
      <c r="E262" s="390"/>
      <c r="F262" s="377"/>
      <c r="G262" s="402"/>
      <c r="H262" s="148"/>
      <c r="I262" s="148"/>
      <c r="J262" s="249" t="s">
        <v>342</v>
      </c>
      <c r="K262" s="85"/>
      <c r="L262" s="85"/>
      <c r="M262" s="85"/>
      <c r="N262" s="246"/>
      <c r="O262" s="270">
        <v>413</v>
      </c>
      <c r="P262" s="387">
        <v>4978</v>
      </c>
      <c r="Q262" s="400"/>
      <c r="R262" s="377"/>
      <c r="S262" s="429"/>
    </row>
    <row r="263" spans="1:19" s="32" customFormat="1" ht="35.25" customHeight="1" x14ac:dyDescent="0.25">
      <c r="A263" s="448"/>
      <c r="B263" s="377"/>
      <c r="C263" s="380"/>
      <c r="D263" s="394"/>
      <c r="E263" s="390"/>
      <c r="F263" s="377"/>
      <c r="G263" s="402"/>
      <c r="H263" s="148"/>
      <c r="I263" s="148"/>
      <c r="J263" s="233" t="s">
        <v>390</v>
      </c>
      <c r="K263" s="85"/>
      <c r="L263" s="85"/>
      <c r="M263" s="85"/>
      <c r="N263" s="246"/>
      <c r="O263" s="270">
        <v>642</v>
      </c>
      <c r="P263" s="387"/>
      <c r="Q263" s="400"/>
      <c r="R263" s="377"/>
      <c r="S263" s="429"/>
    </row>
    <row r="264" spans="1:19" s="32" customFormat="1" ht="35.25" customHeight="1" x14ac:dyDescent="0.25">
      <c r="A264" s="448"/>
      <c r="B264" s="377"/>
      <c r="C264" s="380"/>
      <c r="D264" s="394"/>
      <c r="E264" s="390"/>
      <c r="F264" s="377"/>
      <c r="G264" s="402"/>
      <c r="H264" s="148"/>
      <c r="I264" s="148"/>
      <c r="J264" s="233" t="s">
        <v>392</v>
      </c>
      <c r="K264" s="85"/>
      <c r="L264" s="85"/>
      <c r="M264" s="85"/>
      <c r="N264" s="246"/>
      <c r="O264" s="270">
        <v>800</v>
      </c>
      <c r="P264" s="387"/>
      <c r="Q264" s="400"/>
      <c r="R264" s="377"/>
      <c r="S264" s="429"/>
    </row>
    <row r="265" spans="1:19" s="32" customFormat="1" ht="35.25" customHeight="1" x14ac:dyDescent="0.25">
      <c r="A265" s="448"/>
      <c r="B265" s="377"/>
      <c r="C265" s="380"/>
      <c r="D265" s="394"/>
      <c r="E265" s="390"/>
      <c r="F265" s="377"/>
      <c r="G265" s="402"/>
      <c r="H265" s="148"/>
      <c r="I265" s="148"/>
      <c r="J265" s="233" t="s">
        <v>447</v>
      </c>
      <c r="K265" s="85"/>
      <c r="L265" s="85"/>
      <c r="M265" s="85"/>
      <c r="N265" s="246"/>
      <c r="O265" s="270">
        <v>1378</v>
      </c>
      <c r="P265" s="387"/>
      <c r="Q265" s="400"/>
      <c r="R265" s="377"/>
      <c r="S265" s="429"/>
    </row>
    <row r="266" spans="1:19" s="32" customFormat="1" ht="35.25" customHeight="1" thickBot="1" x14ac:dyDescent="0.3">
      <c r="A266" s="448"/>
      <c r="B266" s="377"/>
      <c r="C266" s="380"/>
      <c r="D266" s="394"/>
      <c r="E266" s="390"/>
      <c r="F266" s="377"/>
      <c r="G266" s="403"/>
      <c r="H266" s="148"/>
      <c r="I266" s="148"/>
      <c r="J266" s="233" t="s">
        <v>340</v>
      </c>
      <c r="K266" s="85"/>
      <c r="L266" s="85"/>
      <c r="M266" s="85"/>
      <c r="N266" s="246"/>
      <c r="O266" s="247">
        <v>1</v>
      </c>
      <c r="P266" s="255">
        <v>1</v>
      </c>
      <c r="Q266" s="400"/>
      <c r="R266" s="378"/>
      <c r="S266" s="430"/>
    </row>
    <row r="267" spans="1:19" s="32" customFormat="1" ht="26.25" customHeight="1" x14ac:dyDescent="0.25">
      <c r="A267" s="448"/>
      <c r="B267" s="377"/>
      <c r="C267" s="392"/>
      <c r="D267" s="395"/>
      <c r="E267" s="390"/>
      <c r="F267" s="377"/>
      <c r="G267" s="401" t="s">
        <v>155</v>
      </c>
      <c r="H267" s="53" t="s">
        <v>124</v>
      </c>
      <c r="I267" s="53" t="s">
        <v>125</v>
      </c>
      <c r="J267" s="53" t="s">
        <v>87</v>
      </c>
      <c r="K267" s="53">
        <v>1720</v>
      </c>
      <c r="L267" s="53">
        <v>500</v>
      </c>
      <c r="M267" s="53">
        <v>520</v>
      </c>
      <c r="N267" s="53">
        <v>530</v>
      </c>
      <c r="O267" s="53">
        <v>550</v>
      </c>
      <c r="P267" s="106">
        <v>2100</v>
      </c>
      <c r="Q267" s="397"/>
      <c r="R267" s="376" t="s">
        <v>385</v>
      </c>
      <c r="S267" s="428" t="s">
        <v>456</v>
      </c>
    </row>
    <row r="268" spans="1:19" s="32" customFormat="1" x14ac:dyDescent="0.25">
      <c r="A268" s="448"/>
      <c r="B268" s="377"/>
      <c r="C268" s="99"/>
      <c r="D268" s="115"/>
      <c r="E268" s="390"/>
      <c r="F268" s="377"/>
      <c r="G268" s="402"/>
      <c r="H268" s="44"/>
      <c r="I268" s="44"/>
      <c r="J268" s="48" t="s">
        <v>162</v>
      </c>
      <c r="K268" s="57"/>
      <c r="L268" s="107">
        <v>422</v>
      </c>
      <c r="M268" s="57"/>
      <c r="N268" s="57"/>
      <c r="O268" s="57"/>
      <c r="P268" s="109">
        <v>422</v>
      </c>
      <c r="Q268" s="114"/>
      <c r="R268" s="377"/>
      <c r="S268" s="429"/>
    </row>
    <row r="269" spans="1:19" s="32" customFormat="1" x14ac:dyDescent="0.25">
      <c r="A269" s="448"/>
      <c r="B269" s="377"/>
      <c r="C269" s="99"/>
      <c r="D269" s="115"/>
      <c r="E269" s="390"/>
      <c r="F269" s="377"/>
      <c r="G269" s="402"/>
      <c r="H269" s="44"/>
      <c r="I269" s="44"/>
      <c r="J269" s="48" t="s">
        <v>164</v>
      </c>
      <c r="K269" s="57"/>
      <c r="L269" s="58">
        <f>L268/L267</f>
        <v>0.84399999999999997</v>
      </c>
      <c r="M269" s="57"/>
      <c r="N269" s="57"/>
      <c r="O269" s="57"/>
      <c r="P269" s="59">
        <f>P268/P267</f>
        <v>0.20095238095238097</v>
      </c>
      <c r="Q269" s="114"/>
      <c r="R269" s="377"/>
      <c r="S269" s="429"/>
    </row>
    <row r="270" spans="1:19" s="32" customFormat="1" x14ac:dyDescent="0.25">
      <c r="A270" s="448"/>
      <c r="B270" s="377"/>
      <c r="C270" s="99"/>
      <c r="D270" s="115"/>
      <c r="E270" s="390"/>
      <c r="F270" s="377"/>
      <c r="G270" s="402"/>
      <c r="H270" s="44"/>
      <c r="I270" s="44"/>
      <c r="J270" s="49" t="s">
        <v>163</v>
      </c>
      <c r="K270" s="57"/>
      <c r="L270" s="57"/>
      <c r="M270" s="112">
        <v>369</v>
      </c>
      <c r="N270" s="57"/>
      <c r="O270" s="57"/>
      <c r="P270" s="111">
        <v>791</v>
      </c>
      <c r="Q270" s="114"/>
      <c r="R270" s="377"/>
      <c r="S270" s="429"/>
    </row>
    <row r="271" spans="1:19" s="32" customFormat="1" x14ac:dyDescent="0.25">
      <c r="A271" s="448"/>
      <c r="B271" s="377"/>
      <c r="C271" s="99"/>
      <c r="D271" s="115"/>
      <c r="E271" s="390"/>
      <c r="F271" s="377"/>
      <c r="G271" s="402"/>
      <c r="H271" s="44"/>
      <c r="I271" s="44"/>
      <c r="J271" s="174" t="s">
        <v>165</v>
      </c>
      <c r="K271" s="177"/>
      <c r="L271" s="177"/>
      <c r="M271" s="83">
        <f>M270/M267</f>
        <v>0.70961538461538465</v>
      </c>
      <c r="N271" s="177"/>
      <c r="O271" s="177"/>
      <c r="P271" s="84">
        <f>P270/P267</f>
        <v>0.37666666666666665</v>
      </c>
      <c r="Q271" s="114"/>
      <c r="R271" s="377"/>
      <c r="S271" s="429"/>
    </row>
    <row r="272" spans="1:19" s="32" customFormat="1" x14ac:dyDescent="0.25">
      <c r="A272" s="448"/>
      <c r="B272" s="377"/>
      <c r="C272" s="99"/>
      <c r="D272" s="149"/>
      <c r="E272" s="390"/>
      <c r="F272" s="377"/>
      <c r="G272" s="402"/>
      <c r="H272" s="148"/>
      <c r="I272" s="148"/>
      <c r="J272" s="175" t="s">
        <v>341</v>
      </c>
      <c r="K272" s="85"/>
      <c r="L272" s="85"/>
      <c r="M272" s="85"/>
      <c r="N272" s="178">
        <v>563</v>
      </c>
      <c r="O272" s="85"/>
      <c r="P272" s="213">
        <v>1354</v>
      </c>
      <c r="Q272" s="10"/>
      <c r="R272" s="377"/>
      <c r="S272" s="429"/>
    </row>
    <row r="273" spans="1:19" s="32" customFormat="1" ht="27" customHeight="1" x14ac:dyDescent="0.25">
      <c r="A273" s="448"/>
      <c r="B273" s="377"/>
      <c r="C273" s="99"/>
      <c r="D273" s="149"/>
      <c r="E273" s="390"/>
      <c r="F273" s="377"/>
      <c r="G273" s="402"/>
      <c r="H273" s="148"/>
      <c r="I273" s="148"/>
      <c r="J273" s="170" t="s">
        <v>278</v>
      </c>
      <c r="K273" s="85"/>
      <c r="L273" s="85"/>
      <c r="M273" s="85"/>
      <c r="N273" s="205">
        <v>1</v>
      </c>
      <c r="O273" s="85"/>
      <c r="P273" s="181">
        <v>0.64480000000000004</v>
      </c>
      <c r="Q273" s="10"/>
      <c r="R273" s="377"/>
      <c r="S273" s="429"/>
    </row>
    <row r="274" spans="1:19" s="32" customFormat="1" ht="27" customHeight="1" x14ac:dyDescent="0.25">
      <c r="A274" s="448"/>
      <c r="B274" s="377"/>
      <c r="C274" s="99"/>
      <c r="D274" s="149"/>
      <c r="E274" s="390"/>
      <c r="F274" s="377"/>
      <c r="G274" s="402"/>
      <c r="H274" s="148"/>
      <c r="I274" s="148"/>
      <c r="J274" s="249" t="s">
        <v>342</v>
      </c>
      <c r="K274" s="85"/>
      <c r="L274" s="85"/>
      <c r="M274" s="85"/>
      <c r="N274" s="246"/>
      <c r="O274" s="270">
        <v>99</v>
      </c>
      <c r="P274" s="387">
        <v>2628</v>
      </c>
      <c r="Q274" s="10"/>
      <c r="R274" s="377"/>
      <c r="S274" s="429"/>
    </row>
    <row r="275" spans="1:19" s="32" customFormat="1" ht="27" customHeight="1" x14ac:dyDescent="0.25">
      <c r="A275" s="448"/>
      <c r="B275" s="377"/>
      <c r="C275" s="99"/>
      <c r="D275" s="149"/>
      <c r="E275" s="390"/>
      <c r="F275" s="377"/>
      <c r="G275" s="402"/>
      <c r="H275" s="148"/>
      <c r="I275" s="148"/>
      <c r="J275" s="233" t="s">
        <v>390</v>
      </c>
      <c r="K275" s="85"/>
      <c r="L275" s="85"/>
      <c r="M275" s="85"/>
      <c r="N275" s="246"/>
      <c r="O275" s="270">
        <v>801</v>
      </c>
      <c r="P275" s="387"/>
      <c r="Q275" s="10"/>
      <c r="R275" s="377"/>
      <c r="S275" s="429"/>
    </row>
    <row r="276" spans="1:19" s="32" customFormat="1" ht="27" customHeight="1" x14ac:dyDescent="0.25">
      <c r="A276" s="448"/>
      <c r="B276" s="377"/>
      <c r="C276" s="99"/>
      <c r="D276" s="149"/>
      <c r="E276" s="390"/>
      <c r="F276" s="377"/>
      <c r="G276" s="402"/>
      <c r="H276" s="148"/>
      <c r="I276" s="148"/>
      <c r="J276" s="233" t="s">
        <v>392</v>
      </c>
      <c r="K276" s="85"/>
      <c r="L276" s="85"/>
      <c r="M276" s="85"/>
      <c r="N276" s="246"/>
      <c r="O276" s="270">
        <v>1158</v>
      </c>
      <c r="P276" s="387"/>
      <c r="Q276" s="10"/>
      <c r="R276" s="377"/>
      <c r="S276" s="429"/>
    </row>
    <row r="277" spans="1:19" s="32" customFormat="1" ht="27" customHeight="1" x14ac:dyDescent="0.25">
      <c r="A277" s="448"/>
      <c r="B277" s="377"/>
      <c r="C277" s="99"/>
      <c r="D277" s="149"/>
      <c r="E277" s="390"/>
      <c r="F277" s="377"/>
      <c r="G277" s="402"/>
      <c r="H277" s="148"/>
      <c r="I277" s="148"/>
      <c r="J277" s="233" t="s">
        <v>447</v>
      </c>
      <c r="K277" s="85"/>
      <c r="L277" s="85"/>
      <c r="M277" s="85"/>
      <c r="N277" s="246"/>
      <c r="O277" s="270">
        <v>1274</v>
      </c>
      <c r="P277" s="387"/>
      <c r="Q277" s="10"/>
      <c r="R277" s="377"/>
      <c r="S277" s="429"/>
    </row>
    <row r="278" spans="1:19" s="32" customFormat="1" ht="27" customHeight="1" thickBot="1" x14ac:dyDescent="0.3">
      <c r="A278" s="466"/>
      <c r="B278" s="378"/>
      <c r="C278" s="99"/>
      <c r="D278" s="149"/>
      <c r="E278" s="391"/>
      <c r="F278" s="378"/>
      <c r="G278" s="403"/>
      <c r="H278" s="148"/>
      <c r="I278" s="148"/>
      <c r="J278" s="233" t="s">
        <v>340</v>
      </c>
      <c r="K278" s="85"/>
      <c r="L278" s="85"/>
      <c r="M278" s="85"/>
      <c r="N278" s="246"/>
      <c r="O278" s="286">
        <v>2.31</v>
      </c>
      <c r="P278" s="327">
        <v>1.25</v>
      </c>
      <c r="Q278" s="10"/>
      <c r="R278" s="378"/>
      <c r="S278" s="430"/>
    </row>
    <row r="279" spans="1:19" s="32" customFormat="1" ht="14.25" customHeight="1" x14ac:dyDescent="0.25">
      <c r="A279" s="457" t="s">
        <v>170</v>
      </c>
      <c r="B279" s="495" t="s">
        <v>157</v>
      </c>
      <c r="C279" s="459" t="s">
        <v>126</v>
      </c>
      <c r="D279" s="462" t="s">
        <v>127</v>
      </c>
      <c r="E279" s="498" t="s">
        <v>184</v>
      </c>
      <c r="F279" s="501" t="s">
        <v>177</v>
      </c>
      <c r="G279" s="455" t="s">
        <v>339</v>
      </c>
      <c r="H279" s="408" t="s">
        <v>128</v>
      </c>
      <c r="I279" s="408" t="s">
        <v>129</v>
      </c>
      <c r="J279" s="408" t="s">
        <v>130</v>
      </c>
      <c r="K279" s="451">
        <v>0</v>
      </c>
      <c r="L279" s="451">
        <v>0</v>
      </c>
      <c r="M279" s="451">
        <v>0.5</v>
      </c>
      <c r="N279" s="451">
        <v>0.75</v>
      </c>
      <c r="O279" s="451">
        <v>1</v>
      </c>
      <c r="P279" s="453">
        <v>1</v>
      </c>
      <c r="Q279" s="515" t="s">
        <v>131</v>
      </c>
      <c r="R279" s="457" t="s">
        <v>156</v>
      </c>
      <c r="S279" s="428" t="s">
        <v>378</v>
      </c>
    </row>
    <row r="280" spans="1:19" s="32" customFormat="1" ht="12.75" customHeight="1" x14ac:dyDescent="0.25">
      <c r="A280" s="458"/>
      <c r="B280" s="496"/>
      <c r="C280" s="460"/>
      <c r="D280" s="463"/>
      <c r="E280" s="499"/>
      <c r="F280" s="502"/>
      <c r="G280" s="456"/>
      <c r="H280" s="409"/>
      <c r="I280" s="409"/>
      <c r="J280" s="409"/>
      <c r="K280" s="452"/>
      <c r="L280" s="452"/>
      <c r="M280" s="452"/>
      <c r="N280" s="452"/>
      <c r="O280" s="452"/>
      <c r="P280" s="454"/>
      <c r="Q280" s="516"/>
      <c r="R280" s="458"/>
      <c r="S280" s="429"/>
    </row>
    <row r="281" spans="1:19" s="32" customFormat="1" ht="4.5" customHeight="1" x14ac:dyDescent="0.25">
      <c r="A281" s="458"/>
      <c r="B281" s="496"/>
      <c r="C281" s="460"/>
      <c r="D281" s="463"/>
      <c r="E281" s="499"/>
      <c r="F281" s="502"/>
      <c r="G281" s="456"/>
      <c r="H281" s="409"/>
      <c r="I281" s="409"/>
      <c r="J281" s="409"/>
      <c r="K281" s="452"/>
      <c r="L281" s="452"/>
      <c r="M281" s="452"/>
      <c r="N281" s="452"/>
      <c r="O281" s="452"/>
      <c r="P281" s="454"/>
      <c r="Q281" s="516"/>
      <c r="R281" s="458"/>
      <c r="S281" s="429"/>
    </row>
    <row r="282" spans="1:19" s="32" customFormat="1" ht="0.95" hidden="1" customHeight="1" thickBot="1" x14ac:dyDescent="0.3">
      <c r="A282" s="458"/>
      <c r="B282" s="496"/>
      <c r="C282" s="460"/>
      <c r="D282" s="463"/>
      <c r="E282" s="499"/>
      <c r="F282" s="502"/>
      <c r="G282" s="456"/>
      <c r="H282" s="409"/>
      <c r="I282" s="409"/>
      <c r="J282" s="409"/>
      <c r="K282" s="452"/>
      <c r="L282" s="452"/>
      <c r="M282" s="452"/>
      <c r="N282" s="452"/>
      <c r="O282" s="452"/>
      <c r="P282" s="454"/>
      <c r="Q282" s="516"/>
      <c r="R282" s="458"/>
      <c r="S282" s="429"/>
    </row>
    <row r="283" spans="1:19" s="32" customFormat="1" ht="0.75" customHeight="1" x14ac:dyDescent="0.25">
      <c r="A283" s="458"/>
      <c r="B283" s="496"/>
      <c r="C283" s="460"/>
      <c r="D283" s="463"/>
      <c r="E283" s="499"/>
      <c r="F283" s="502"/>
      <c r="G283" s="456"/>
      <c r="H283" s="409"/>
      <c r="I283" s="409"/>
      <c r="J283" s="409"/>
      <c r="K283" s="452"/>
      <c r="L283" s="452"/>
      <c r="M283" s="452"/>
      <c r="N283" s="452"/>
      <c r="O283" s="452"/>
      <c r="P283" s="454"/>
      <c r="Q283" s="516"/>
      <c r="R283" s="458"/>
      <c r="S283" s="429"/>
    </row>
    <row r="284" spans="1:19" s="32" customFormat="1" ht="0.95" customHeight="1" x14ac:dyDescent="0.25">
      <c r="A284" s="458"/>
      <c r="B284" s="496"/>
      <c r="C284" s="460"/>
      <c r="D284" s="463"/>
      <c r="E284" s="499"/>
      <c r="F284" s="502"/>
      <c r="G284" s="456"/>
      <c r="H284" s="409"/>
      <c r="I284" s="409"/>
      <c r="J284" s="409"/>
      <c r="K284" s="452"/>
      <c r="L284" s="452"/>
      <c r="M284" s="452"/>
      <c r="N284" s="452"/>
      <c r="O284" s="452"/>
      <c r="P284" s="454"/>
      <c r="Q284" s="516"/>
      <c r="R284" s="458"/>
      <c r="S284" s="429"/>
    </row>
    <row r="285" spans="1:19" s="32" customFormat="1" ht="17.25" hidden="1" customHeight="1" thickBot="1" x14ac:dyDescent="0.3">
      <c r="A285" s="458"/>
      <c r="B285" s="496"/>
      <c r="C285" s="460"/>
      <c r="D285" s="463"/>
      <c r="E285" s="499"/>
      <c r="F285" s="502"/>
      <c r="G285" s="456"/>
      <c r="H285" s="409"/>
      <c r="I285" s="409"/>
      <c r="J285" s="409"/>
      <c r="K285" s="452"/>
      <c r="L285" s="452"/>
      <c r="M285" s="452"/>
      <c r="N285" s="452"/>
      <c r="O285" s="452"/>
      <c r="P285" s="454"/>
      <c r="Q285" s="516"/>
      <c r="R285" s="458"/>
      <c r="S285" s="429"/>
    </row>
    <row r="286" spans="1:19" s="32" customFormat="1" ht="3.75" customHeight="1" x14ac:dyDescent="0.25">
      <c r="A286" s="458"/>
      <c r="B286" s="496"/>
      <c r="C286" s="461"/>
      <c r="D286" s="463"/>
      <c r="E286" s="499"/>
      <c r="F286" s="502"/>
      <c r="G286" s="456"/>
      <c r="H286" s="464"/>
      <c r="I286" s="464"/>
      <c r="J286" s="464"/>
      <c r="K286" s="452"/>
      <c r="L286" s="452"/>
      <c r="M286" s="452"/>
      <c r="N286" s="452"/>
      <c r="O286" s="452"/>
      <c r="P286" s="454"/>
      <c r="Q286" s="516"/>
      <c r="R286" s="458"/>
      <c r="S286" s="429"/>
    </row>
    <row r="287" spans="1:19" s="32" customFormat="1" ht="37.5" customHeight="1" x14ac:dyDescent="0.25">
      <c r="A287" s="458"/>
      <c r="B287" s="496"/>
      <c r="C287" s="76"/>
      <c r="D287" s="77"/>
      <c r="E287" s="499"/>
      <c r="F287" s="502"/>
      <c r="G287" s="456"/>
      <c r="H287" s="41"/>
      <c r="I287" s="41"/>
      <c r="J287" s="48" t="s">
        <v>162</v>
      </c>
      <c r="K287" s="57"/>
      <c r="L287" s="58" t="s">
        <v>134</v>
      </c>
      <c r="M287" s="57"/>
      <c r="N287" s="57"/>
      <c r="O287" s="57"/>
      <c r="P287" s="59" t="s">
        <v>134</v>
      </c>
      <c r="Q287" s="78"/>
      <c r="R287" s="458"/>
      <c r="S287" s="429"/>
    </row>
    <row r="288" spans="1:19" s="32" customFormat="1" ht="39" customHeight="1" x14ac:dyDescent="0.25">
      <c r="A288" s="458"/>
      <c r="B288" s="496"/>
      <c r="C288" s="76"/>
      <c r="D288" s="77"/>
      <c r="E288" s="499"/>
      <c r="F288" s="502"/>
      <c r="G288" s="456"/>
      <c r="H288" s="41"/>
      <c r="I288" s="41"/>
      <c r="J288" s="48" t="s">
        <v>164</v>
      </c>
      <c r="K288" s="57"/>
      <c r="L288" s="58" t="s">
        <v>134</v>
      </c>
      <c r="M288" s="57"/>
      <c r="N288" s="57"/>
      <c r="O288" s="57"/>
      <c r="P288" s="59" t="s">
        <v>134</v>
      </c>
      <c r="Q288" s="78"/>
      <c r="R288" s="458"/>
      <c r="S288" s="429"/>
    </row>
    <row r="289" spans="1:19" s="32" customFormat="1" ht="36" customHeight="1" x14ac:dyDescent="0.25">
      <c r="A289" s="458"/>
      <c r="B289" s="496"/>
      <c r="C289" s="76"/>
      <c r="D289" s="77"/>
      <c r="E289" s="499"/>
      <c r="F289" s="502"/>
      <c r="G289" s="456"/>
      <c r="H289" s="41"/>
      <c r="I289" s="41"/>
      <c r="J289" s="49" t="s">
        <v>163</v>
      </c>
      <c r="K289" s="57"/>
      <c r="L289" s="57"/>
      <c r="M289" s="60">
        <v>0.38</v>
      </c>
      <c r="N289" s="57"/>
      <c r="O289" s="57"/>
      <c r="P289" s="61">
        <v>0.38</v>
      </c>
      <c r="Q289" s="78"/>
      <c r="R289" s="458"/>
      <c r="S289" s="429"/>
    </row>
    <row r="290" spans="1:19" s="32" customFormat="1" ht="36" customHeight="1" x14ac:dyDescent="0.25">
      <c r="A290" s="458"/>
      <c r="B290" s="496"/>
      <c r="C290" s="76"/>
      <c r="D290" s="77"/>
      <c r="E290" s="499"/>
      <c r="F290" s="502"/>
      <c r="G290" s="456"/>
      <c r="H290" s="41"/>
      <c r="I290" s="41"/>
      <c r="J290" s="174" t="s">
        <v>165</v>
      </c>
      <c r="K290" s="177"/>
      <c r="L290" s="177"/>
      <c r="M290" s="83">
        <f>M289/M279</f>
        <v>0.76</v>
      </c>
      <c r="N290" s="177"/>
      <c r="O290" s="177"/>
      <c r="P290" s="84">
        <f>P289/P279</f>
        <v>0.38</v>
      </c>
      <c r="Q290" s="78"/>
      <c r="R290" s="458"/>
      <c r="S290" s="429"/>
    </row>
    <row r="291" spans="1:19" s="32" customFormat="1" ht="33.75" customHeight="1" x14ac:dyDescent="0.25">
      <c r="A291" s="458"/>
      <c r="B291" s="496"/>
      <c r="C291" s="76"/>
      <c r="D291" s="100"/>
      <c r="E291" s="499"/>
      <c r="F291" s="502"/>
      <c r="G291" s="456"/>
      <c r="H291" s="41"/>
      <c r="I291" s="41"/>
      <c r="J291" s="175" t="s">
        <v>354</v>
      </c>
      <c r="K291" s="85"/>
      <c r="L291" s="85"/>
      <c r="M291" s="85"/>
      <c r="N291" s="205">
        <v>1</v>
      </c>
      <c r="O291" s="85"/>
      <c r="P291" s="214">
        <v>1</v>
      </c>
      <c r="Q291" s="101"/>
      <c r="R291" s="458"/>
      <c r="S291" s="429"/>
    </row>
    <row r="292" spans="1:19" s="32" customFormat="1" ht="33.75" customHeight="1" thickBot="1" x14ac:dyDescent="0.3">
      <c r="A292" s="458"/>
      <c r="B292" s="496"/>
      <c r="C292" s="76"/>
      <c r="D292" s="100"/>
      <c r="E292" s="499"/>
      <c r="F292" s="502"/>
      <c r="G292" s="456"/>
      <c r="H292" s="41"/>
      <c r="I292" s="41"/>
      <c r="J292" s="239" t="s">
        <v>278</v>
      </c>
      <c r="K292" s="85"/>
      <c r="L292" s="85"/>
      <c r="M292" s="85"/>
      <c r="N292" s="205" t="s">
        <v>318</v>
      </c>
      <c r="O292" s="89"/>
      <c r="P292" s="208">
        <v>1</v>
      </c>
      <c r="Q292" s="101"/>
      <c r="R292" s="458"/>
      <c r="S292" s="429"/>
    </row>
    <row r="293" spans="1:19" s="32" customFormat="1" ht="33.75" customHeight="1" x14ac:dyDescent="0.25">
      <c r="A293" s="458"/>
      <c r="B293" s="496"/>
      <c r="C293" s="76"/>
      <c r="D293" s="100"/>
      <c r="E293" s="499"/>
      <c r="F293" s="502"/>
      <c r="G293" s="504" t="s">
        <v>343</v>
      </c>
      <c r="H293" s="231"/>
      <c r="I293" s="231"/>
      <c r="J293" s="242" t="s">
        <v>83</v>
      </c>
      <c r="K293" s="88" t="s">
        <v>134</v>
      </c>
      <c r="L293" s="88" t="s">
        <v>134</v>
      </c>
      <c r="M293" s="88" t="s">
        <v>134</v>
      </c>
      <c r="N293" s="241" t="s">
        <v>134</v>
      </c>
      <c r="O293" s="243">
        <v>1</v>
      </c>
      <c r="P293" s="244">
        <v>1</v>
      </c>
      <c r="Q293" s="232"/>
      <c r="R293" s="512" t="s">
        <v>156</v>
      </c>
      <c r="S293" s="476" t="s">
        <v>450</v>
      </c>
    </row>
    <row r="294" spans="1:19" s="32" customFormat="1" ht="33.75" customHeight="1" x14ac:dyDescent="0.25">
      <c r="A294" s="458"/>
      <c r="B294" s="496"/>
      <c r="C294" s="76"/>
      <c r="D294" s="100"/>
      <c r="E294" s="499"/>
      <c r="F294" s="502"/>
      <c r="G294" s="505"/>
      <c r="H294" s="231"/>
      <c r="I294" s="231"/>
      <c r="J294" s="237" t="s">
        <v>342</v>
      </c>
      <c r="K294" s="176"/>
      <c r="L294" s="176"/>
      <c r="M294" s="176"/>
      <c r="N294" s="260"/>
      <c r="O294" s="270">
        <v>0</v>
      </c>
      <c r="P294" s="387">
        <v>0</v>
      </c>
      <c r="Q294" s="101"/>
      <c r="R294" s="513"/>
      <c r="S294" s="477"/>
    </row>
    <row r="295" spans="1:19" s="32" customFormat="1" ht="33.75" customHeight="1" x14ac:dyDescent="0.25">
      <c r="A295" s="458"/>
      <c r="B295" s="496"/>
      <c r="C295" s="76"/>
      <c r="D295" s="100"/>
      <c r="E295" s="499"/>
      <c r="F295" s="502"/>
      <c r="G295" s="505"/>
      <c r="H295" s="41"/>
      <c r="I295" s="41"/>
      <c r="J295" s="233" t="s">
        <v>390</v>
      </c>
      <c r="K295" s="176"/>
      <c r="L295" s="176"/>
      <c r="M295" s="176"/>
      <c r="N295" s="260"/>
      <c r="O295" s="270">
        <v>0</v>
      </c>
      <c r="P295" s="387"/>
      <c r="Q295" s="101"/>
      <c r="R295" s="513"/>
      <c r="S295" s="477"/>
    </row>
    <row r="296" spans="1:19" s="32" customFormat="1" ht="33.75" customHeight="1" x14ac:dyDescent="0.25">
      <c r="A296" s="458"/>
      <c r="B296" s="496"/>
      <c r="C296" s="76"/>
      <c r="D296" s="100"/>
      <c r="E296" s="499"/>
      <c r="F296" s="502"/>
      <c r="G296" s="505"/>
      <c r="H296" s="41"/>
      <c r="I296" s="41"/>
      <c r="J296" s="233" t="s">
        <v>392</v>
      </c>
      <c r="K296" s="176"/>
      <c r="L296" s="176"/>
      <c r="M296" s="176"/>
      <c r="N296" s="260"/>
      <c r="O296" s="270">
        <v>0</v>
      </c>
      <c r="P296" s="387"/>
      <c r="Q296" s="101"/>
      <c r="R296" s="513"/>
      <c r="S296" s="477"/>
    </row>
    <row r="297" spans="1:19" s="32" customFormat="1" ht="33.75" customHeight="1" x14ac:dyDescent="0.25">
      <c r="A297" s="458"/>
      <c r="B297" s="496"/>
      <c r="C297" s="76"/>
      <c r="D297" s="100"/>
      <c r="E297" s="499"/>
      <c r="F297" s="502"/>
      <c r="G297" s="505"/>
      <c r="H297" s="41"/>
      <c r="I297" s="41"/>
      <c r="J297" s="233" t="s">
        <v>447</v>
      </c>
      <c r="K297" s="176"/>
      <c r="L297" s="176"/>
      <c r="M297" s="176"/>
      <c r="N297" s="260"/>
      <c r="O297" s="270">
        <v>0</v>
      </c>
      <c r="P297" s="387"/>
      <c r="Q297" s="101"/>
      <c r="R297" s="513"/>
      <c r="S297" s="477"/>
    </row>
    <row r="298" spans="1:19" s="32" customFormat="1" ht="33.75" customHeight="1" thickBot="1" x14ac:dyDescent="0.3">
      <c r="A298" s="458"/>
      <c r="B298" s="496"/>
      <c r="C298" s="76"/>
      <c r="D298" s="100"/>
      <c r="E298" s="499"/>
      <c r="F298" s="502"/>
      <c r="G298" s="506"/>
      <c r="H298" s="41"/>
      <c r="I298" s="41"/>
      <c r="J298" s="238" t="s">
        <v>340</v>
      </c>
      <c r="K298" s="89"/>
      <c r="L298" s="85"/>
      <c r="M298" s="85"/>
      <c r="N298" s="246"/>
      <c r="O298" s="235">
        <v>0</v>
      </c>
      <c r="P298" s="240">
        <v>0</v>
      </c>
      <c r="Q298" s="101"/>
      <c r="R298" s="514"/>
      <c r="S298" s="477"/>
    </row>
    <row r="299" spans="1:19" s="32" customFormat="1" ht="24.75" customHeight="1" x14ac:dyDescent="0.25">
      <c r="A299" s="458"/>
      <c r="B299" s="496"/>
      <c r="C299" s="76"/>
      <c r="D299" s="100"/>
      <c r="E299" s="499"/>
      <c r="F299" s="502"/>
      <c r="G299" s="504" t="s">
        <v>159</v>
      </c>
      <c r="H299" s="45" t="s">
        <v>124</v>
      </c>
      <c r="I299" s="45" t="s">
        <v>125</v>
      </c>
      <c r="J299" s="45" t="s">
        <v>272</v>
      </c>
      <c r="K299" s="229">
        <v>1</v>
      </c>
      <c r="L299" s="218">
        <v>1</v>
      </c>
      <c r="M299" s="218">
        <v>1</v>
      </c>
      <c r="N299" s="218">
        <v>1</v>
      </c>
      <c r="O299" s="218">
        <v>1</v>
      </c>
      <c r="P299" s="230">
        <f>+O299</f>
        <v>1</v>
      </c>
      <c r="Q299" s="101"/>
      <c r="R299" s="457" t="s">
        <v>160</v>
      </c>
      <c r="S299" s="507" t="s">
        <v>450</v>
      </c>
    </row>
    <row r="300" spans="1:19" s="32" customFormat="1" ht="26.25" customHeight="1" x14ac:dyDescent="0.25">
      <c r="A300" s="458"/>
      <c r="B300" s="496"/>
      <c r="C300" s="99"/>
      <c r="D300" s="115"/>
      <c r="E300" s="499"/>
      <c r="F300" s="502"/>
      <c r="G300" s="505"/>
      <c r="H300" s="44"/>
      <c r="I300" s="44"/>
      <c r="J300" s="48" t="s">
        <v>162</v>
      </c>
      <c r="K300" s="57"/>
      <c r="L300" s="58">
        <v>0.97</v>
      </c>
      <c r="M300" s="57"/>
      <c r="N300" s="57"/>
      <c r="O300" s="57"/>
      <c r="P300" s="59">
        <v>0.97</v>
      </c>
      <c r="Q300" s="81"/>
      <c r="R300" s="458"/>
      <c r="S300" s="508"/>
    </row>
    <row r="301" spans="1:19" s="32" customFormat="1" ht="26.25" customHeight="1" x14ac:dyDescent="0.25">
      <c r="A301" s="458"/>
      <c r="B301" s="496"/>
      <c r="C301" s="99"/>
      <c r="D301" s="115"/>
      <c r="E301" s="499"/>
      <c r="F301" s="502"/>
      <c r="G301" s="505"/>
      <c r="H301" s="44"/>
      <c r="I301" s="44"/>
      <c r="J301" s="48" t="s">
        <v>164</v>
      </c>
      <c r="K301" s="57"/>
      <c r="L301" s="58">
        <f>L300/L299</f>
        <v>0.97</v>
      </c>
      <c r="M301" s="57"/>
      <c r="N301" s="57"/>
      <c r="O301" s="57"/>
      <c r="P301" s="59">
        <v>0.97</v>
      </c>
      <c r="Q301" s="81"/>
      <c r="R301" s="458"/>
      <c r="S301" s="508"/>
    </row>
    <row r="302" spans="1:19" s="32" customFormat="1" ht="24.75" customHeight="1" x14ac:dyDescent="0.25">
      <c r="A302" s="458"/>
      <c r="B302" s="496"/>
      <c r="C302" s="99"/>
      <c r="D302" s="115"/>
      <c r="E302" s="499"/>
      <c r="F302" s="502"/>
      <c r="G302" s="505"/>
      <c r="H302" s="44"/>
      <c r="I302" s="44"/>
      <c r="J302" s="49" t="s">
        <v>163</v>
      </c>
      <c r="K302" s="57"/>
      <c r="L302" s="57"/>
      <c r="M302" s="60">
        <v>0.98</v>
      </c>
      <c r="N302" s="57"/>
      <c r="O302" s="57"/>
      <c r="P302" s="61">
        <v>0.98</v>
      </c>
      <c r="Q302" s="81"/>
      <c r="R302" s="458"/>
      <c r="S302" s="508"/>
    </row>
    <row r="303" spans="1:19" s="32" customFormat="1" ht="26.25" customHeight="1" x14ac:dyDescent="0.25">
      <c r="A303" s="458"/>
      <c r="B303" s="496"/>
      <c r="C303" s="99"/>
      <c r="D303" s="115"/>
      <c r="E303" s="499"/>
      <c r="F303" s="502"/>
      <c r="G303" s="505"/>
      <c r="H303" s="44"/>
      <c r="I303" s="44"/>
      <c r="J303" s="174" t="s">
        <v>165</v>
      </c>
      <c r="K303" s="177"/>
      <c r="L303" s="177"/>
      <c r="M303" s="83">
        <v>0.98</v>
      </c>
      <c r="N303" s="177"/>
      <c r="O303" s="177"/>
      <c r="P303" s="84">
        <v>0.98</v>
      </c>
      <c r="Q303" s="81"/>
      <c r="R303" s="458"/>
      <c r="S303" s="508"/>
    </row>
    <row r="304" spans="1:19" s="32" customFormat="1" ht="27.75" customHeight="1" x14ac:dyDescent="0.25">
      <c r="A304" s="458"/>
      <c r="B304" s="496"/>
      <c r="C304" s="188"/>
      <c r="D304" s="189"/>
      <c r="E304" s="499"/>
      <c r="F304" s="502"/>
      <c r="G304" s="505"/>
      <c r="H304" s="41"/>
      <c r="I304" s="41"/>
      <c r="J304" s="175" t="s">
        <v>341</v>
      </c>
      <c r="K304" s="176"/>
      <c r="L304" s="176"/>
      <c r="M304" s="176"/>
      <c r="N304" s="190">
        <v>0.91169999999999995</v>
      </c>
      <c r="O304" s="176"/>
      <c r="P304" s="215">
        <v>0.91169999999999995</v>
      </c>
      <c r="Q304" s="10"/>
      <c r="R304" s="458"/>
      <c r="S304" s="508"/>
    </row>
    <row r="305" spans="1:19" s="32" customFormat="1" ht="27.75" customHeight="1" x14ac:dyDescent="0.25">
      <c r="A305" s="458"/>
      <c r="B305" s="496"/>
      <c r="C305" s="188"/>
      <c r="D305" s="189"/>
      <c r="E305" s="499"/>
      <c r="F305" s="502"/>
      <c r="G305" s="505"/>
      <c r="H305" s="41"/>
      <c r="I305" s="41"/>
      <c r="J305" s="170" t="s">
        <v>278</v>
      </c>
      <c r="K305" s="176"/>
      <c r="L305" s="176"/>
      <c r="M305" s="176"/>
      <c r="N305" s="190">
        <v>0.91169999999999995</v>
      </c>
      <c r="O305" s="176"/>
      <c r="P305" s="215">
        <v>0.91169999999999995</v>
      </c>
      <c r="Q305" s="10"/>
      <c r="R305" s="458"/>
      <c r="S305" s="508"/>
    </row>
    <row r="306" spans="1:19" s="32" customFormat="1" ht="27.75" customHeight="1" x14ac:dyDescent="0.25">
      <c r="A306" s="458"/>
      <c r="B306" s="496"/>
      <c r="C306" s="188"/>
      <c r="D306" s="189"/>
      <c r="E306" s="499"/>
      <c r="F306" s="502"/>
      <c r="G306" s="505"/>
      <c r="H306" s="41"/>
      <c r="I306" s="41"/>
      <c r="J306" s="237" t="s">
        <v>342</v>
      </c>
      <c r="K306" s="176"/>
      <c r="L306" s="176"/>
      <c r="M306" s="176"/>
      <c r="N306" s="265"/>
      <c r="O306" s="261">
        <v>0.70709999999999995</v>
      </c>
      <c r="P306" s="493">
        <v>0.98350000000000004</v>
      </c>
      <c r="Q306" s="10"/>
      <c r="R306" s="458"/>
      <c r="S306" s="508"/>
    </row>
    <row r="307" spans="1:19" s="32" customFormat="1" ht="27.75" customHeight="1" x14ac:dyDescent="0.25">
      <c r="A307" s="458"/>
      <c r="B307" s="496"/>
      <c r="C307" s="188"/>
      <c r="D307" s="189"/>
      <c r="E307" s="499"/>
      <c r="F307" s="502"/>
      <c r="G307" s="505"/>
      <c r="H307" s="41"/>
      <c r="I307" s="41"/>
      <c r="J307" s="233" t="s">
        <v>390</v>
      </c>
      <c r="K307" s="176"/>
      <c r="L307" s="176"/>
      <c r="M307" s="176"/>
      <c r="N307" s="265"/>
      <c r="O307" s="253">
        <v>0.80610000000000004</v>
      </c>
      <c r="P307" s="493"/>
      <c r="Q307" s="10"/>
      <c r="R307" s="458"/>
      <c r="S307" s="508"/>
    </row>
    <row r="308" spans="1:19" s="32" customFormat="1" ht="27.75" customHeight="1" x14ac:dyDescent="0.25">
      <c r="A308" s="458"/>
      <c r="B308" s="496"/>
      <c r="C308" s="188"/>
      <c r="D308" s="189"/>
      <c r="E308" s="499"/>
      <c r="F308" s="502"/>
      <c r="G308" s="505"/>
      <c r="H308" s="41"/>
      <c r="I308" s="41"/>
      <c r="J308" s="233" t="s">
        <v>392</v>
      </c>
      <c r="K308" s="176"/>
      <c r="L308" s="176"/>
      <c r="M308" s="176"/>
      <c r="N308" s="265"/>
      <c r="O308" s="253" t="s">
        <v>395</v>
      </c>
      <c r="P308" s="493"/>
      <c r="Q308" s="10"/>
      <c r="R308" s="458"/>
      <c r="S308" s="508"/>
    </row>
    <row r="309" spans="1:19" s="32" customFormat="1" ht="27.75" customHeight="1" x14ac:dyDescent="0.25">
      <c r="A309" s="458"/>
      <c r="B309" s="496"/>
      <c r="C309" s="188"/>
      <c r="D309" s="189"/>
      <c r="E309" s="499"/>
      <c r="F309" s="502"/>
      <c r="G309" s="505"/>
      <c r="H309" s="41"/>
      <c r="I309" s="41"/>
      <c r="J309" s="233" t="s">
        <v>447</v>
      </c>
      <c r="K309" s="176"/>
      <c r="L309" s="176"/>
      <c r="M309" s="176"/>
      <c r="N309" s="265"/>
      <c r="O309" s="253">
        <v>0.98350000000000004</v>
      </c>
      <c r="P309" s="493"/>
      <c r="Q309" s="10"/>
      <c r="R309" s="458"/>
      <c r="S309" s="508"/>
    </row>
    <row r="310" spans="1:19" s="32" customFormat="1" ht="27.75" customHeight="1" thickBot="1" x14ac:dyDescent="0.3">
      <c r="A310" s="494"/>
      <c r="B310" s="497"/>
      <c r="C310" s="188"/>
      <c r="D310" s="189"/>
      <c r="E310" s="500"/>
      <c r="F310" s="503"/>
      <c r="G310" s="506"/>
      <c r="H310" s="41"/>
      <c r="I310" s="41"/>
      <c r="J310" s="238" t="s">
        <v>340</v>
      </c>
      <c r="K310" s="176"/>
      <c r="L310" s="176"/>
      <c r="M310" s="176"/>
      <c r="N310" s="265"/>
      <c r="O310" s="253">
        <v>0.98350000000000004</v>
      </c>
      <c r="P310" s="266">
        <v>0.98350000000000004</v>
      </c>
      <c r="Q310" s="10"/>
      <c r="R310" s="494"/>
      <c r="S310" s="509"/>
    </row>
    <row r="311" spans="1:19" s="32" customFormat="1" ht="48.75" customHeight="1" x14ac:dyDescent="0.25">
      <c r="A311" s="450" t="s">
        <v>188</v>
      </c>
      <c r="B311" s="450"/>
      <c r="C311" s="450"/>
      <c r="D311" s="450"/>
      <c r="E311" s="450"/>
      <c r="F311" s="450"/>
      <c r="G311" s="450"/>
      <c r="H311" s="450"/>
      <c r="I311" s="450"/>
      <c r="J311" s="450"/>
      <c r="K311" s="450"/>
      <c r="L311" s="450"/>
      <c r="M311" s="450"/>
      <c r="N311" s="450"/>
      <c r="O311" s="450"/>
      <c r="P311" s="450"/>
      <c r="Q311" s="450"/>
      <c r="R311" s="450"/>
      <c r="S311" s="191"/>
    </row>
    <row r="312" spans="1:19" s="32" customFormat="1" x14ac:dyDescent="0.25">
      <c r="B312" s="38"/>
      <c r="C312" s="38"/>
      <c r="D312" s="38"/>
      <c r="E312" s="38"/>
      <c r="F312" s="12"/>
      <c r="G312" s="9"/>
      <c r="H312" s="39"/>
      <c r="I312" s="9"/>
      <c r="J312" s="9"/>
      <c r="K312" s="12"/>
      <c r="L312" s="12"/>
      <c r="M312" s="12"/>
      <c r="N312" s="12"/>
      <c r="O312" s="12"/>
      <c r="P312" s="12"/>
      <c r="Q312" s="12"/>
      <c r="R312" s="12"/>
    </row>
    <row r="313" spans="1:19" s="32" customFormat="1" x14ac:dyDescent="0.25">
      <c r="B313" s="38"/>
      <c r="C313" s="38"/>
      <c r="D313" s="38"/>
      <c r="E313" s="38"/>
      <c r="F313" s="12"/>
      <c r="G313" s="9"/>
      <c r="H313" s="39"/>
      <c r="I313" s="9"/>
      <c r="J313" s="9"/>
      <c r="K313" s="12"/>
      <c r="L313" s="12"/>
      <c r="M313" s="12"/>
      <c r="N313" s="12"/>
      <c r="O313" s="12"/>
      <c r="P313" s="12"/>
      <c r="Q313" s="12"/>
      <c r="R313" s="12"/>
    </row>
    <row r="314" spans="1:19" s="32" customFormat="1" x14ac:dyDescent="0.25">
      <c r="B314" s="38"/>
      <c r="C314" s="38"/>
      <c r="D314" s="38"/>
      <c r="E314" s="38"/>
      <c r="F314" s="12"/>
      <c r="G314" s="9"/>
      <c r="H314" s="39"/>
      <c r="I314" s="9"/>
      <c r="J314" s="9"/>
      <c r="K314" s="12"/>
      <c r="L314" s="12"/>
      <c r="M314" s="12"/>
      <c r="N314" s="12"/>
      <c r="O314" s="12"/>
      <c r="P314" s="12"/>
      <c r="Q314" s="12"/>
      <c r="R314" s="12"/>
    </row>
    <row r="315" spans="1:19" s="32" customFormat="1" x14ac:dyDescent="0.25">
      <c r="B315" s="38"/>
      <c r="C315" s="38"/>
      <c r="D315" s="38"/>
      <c r="E315" s="38"/>
      <c r="F315" s="12"/>
      <c r="G315" s="9"/>
      <c r="H315" s="39"/>
      <c r="I315" s="9"/>
      <c r="J315" s="9"/>
      <c r="K315" s="12"/>
      <c r="L315" s="12"/>
      <c r="M315" s="12"/>
      <c r="N315" s="12"/>
      <c r="O315" s="12"/>
      <c r="P315" s="12"/>
      <c r="Q315" s="12"/>
      <c r="R315" s="12"/>
    </row>
    <row r="316" spans="1:19" s="32" customFormat="1" x14ac:dyDescent="0.25">
      <c r="B316" s="38"/>
      <c r="C316" s="38"/>
      <c r="D316" s="38"/>
      <c r="E316" s="38"/>
      <c r="F316" s="12"/>
      <c r="G316" s="9"/>
      <c r="H316" s="39"/>
      <c r="I316" s="9"/>
      <c r="J316" s="9"/>
      <c r="K316" s="12"/>
      <c r="L316" s="12"/>
      <c r="M316" s="12"/>
      <c r="N316" s="12"/>
      <c r="O316" s="12"/>
      <c r="P316" s="12"/>
      <c r="Q316" s="12"/>
      <c r="R316" s="12"/>
    </row>
    <row r="317" spans="1:19" s="32" customFormat="1" x14ac:dyDescent="0.25">
      <c r="B317" s="38"/>
      <c r="C317" s="38"/>
      <c r="D317" s="38"/>
      <c r="E317" s="38"/>
      <c r="F317" s="12"/>
      <c r="G317" s="9"/>
      <c r="H317" s="39"/>
      <c r="I317" s="9"/>
      <c r="J317" s="9"/>
      <c r="K317" s="12"/>
      <c r="L317" s="12"/>
      <c r="M317" s="12"/>
      <c r="N317" s="12"/>
      <c r="O317" s="12"/>
      <c r="P317" s="12"/>
      <c r="Q317" s="12"/>
      <c r="R317" s="12"/>
    </row>
    <row r="318" spans="1:19" s="32" customFormat="1" x14ac:dyDescent="0.25">
      <c r="B318" s="38"/>
      <c r="C318" s="38"/>
      <c r="D318" s="38"/>
      <c r="E318" s="38"/>
      <c r="F318" s="12"/>
      <c r="G318" s="9"/>
      <c r="H318" s="39"/>
      <c r="I318" s="9"/>
      <c r="J318" s="9"/>
      <c r="K318" s="12"/>
      <c r="L318" s="12"/>
      <c r="M318" s="12"/>
      <c r="N318" s="12"/>
      <c r="O318" s="12"/>
      <c r="P318" s="12"/>
      <c r="Q318" s="12"/>
      <c r="R318" s="12"/>
    </row>
    <row r="319" spans="1:19" s="32" customFormat="1" x14ac:dyDescent="0.25">
      <c r="B319" s="38"/>
      <c r="C319" s="38"/>
      <c r="D319" s="38"/>
      <c r="E319" s="38"/>
      <c r="F319" s="12"/>
      <c r="G319" s="9"/>
      <c r="H319" s="39"/>
      <c r="I319" s="9"/>
      <c r="J319" s="9"/>
      <c r="K319" s="12"/>
      <c r="L319" s="12"/>
      <c r="M319" s="12"/>
      <c r="N319" s="12"/>
      <c r="O319" s="12"/>
      <c r="P319" s="12"/>
      <c r="Q319" s="12"/>
      <c r="R319" s="12"/>
    </row>
    <row r="320" spans="1:19" s="32" customFormat="1" x14ac:dyDescent="0.25">
      <c r="B320" s="38"/>
      <c r="C320" s="38"/>
      <c r="D320" s="38"/>
      <c r="E320" s="38"/>
      <c r="F320" s="12"/>
      <c r="G320" s="9"/>
      <c r="H320" s="39"/>
      <c r="I320" s="9"/>
      <c r="J320" s="9"/>
      <c r="K320" s="12"/>
      <c r="L320" s="12"/>
      <c r="M320" s="12"/>
      <c r="N320" s="12"/>
      <c r="O320" s="12"/>
      <c r="P320" s="12"/>
      <c r="Q320" s="12"/>
      <c r="R320" s="12"/>
    </row>
    <row r="321" spans="1:18" s="32" customFormat="1" x14ac:dyDescent="0.25">
      <c r="B321" s="38"/>
      <c r="C321" s="38"/>
      <c r="D321" s="38"/>
      <c r="E321" s="38"/>
      <c r="F321" s="12"/>
      <c r="G321" s="9"/>
      <c r="H321" s="39"/>
      <c r="I321" s="9"/>
      <c r="J321" s="9"/>
      <c r="K321" s="12"/>
      <c r="L321" s="12"/>
      <c r="M321" s="12"/>
      <c r="N321" s="12"/>
      <c r="O321" s="12"/>
      <c r="P321" s="12"/>
      <c r="Q321" s="12"/>
      <c r="R321" s="12"/>
    </row>
    <row r="322" spans="1:18" s="32" customFormat="1" x14ac:dyDescent="0.25">
      <c r="B322" s="38"/>
      <c r="C322" s="38"/>
      <c r="D322" s="38"/>
      <c r="E322" s="38"/>
      <c r="F322" s="12"/>
      <c r="G322" s="9"/>
      <c r="H322" s="39"/>
      <c r="I322" s="9"/>
      <c r="J322" s="9"/>
      <c r="K322" s="12"/>
      <c r="L322" s="12"/>
      <c r="M322" s="12"/>
      <c r="N322" s="12"/>
      <c r="O322" s="12"/>
      <c r="P322" s="12"/>
      <c r="Q322" s="12"/>
      <c r="R322" s="12"/>
    </row>
    <row r="323" spans="1:18" s="32" customFormat="1" x14ac:dyDescent="0.25">
      <c r="B323" s="38"/>
      <c r="C323" s="38"/>
      <c r="D323" s="38"/>
      <c r="E323" s="38"/>
      <c r="F323" s="12"/>
      <c r="G323" s="9"/>
      <c r="H323" s="39"/>
      <c r="I323" s="9"/>
      <c r="J323" s="9"/>
      <c r="K323" s="12"/>
      <c r="L323" s="12"/>
      <c r="M323" s="12"/>
      <c r="N323" s="12"/>
      <c r="O323" s="12"/>
      <c r="P323" s="12"/>
      <c r="Q323" s="12"/>
      <c r="R323" s="12"/>
    </row>
    <row r="324" spans="1:18" s="32" customFormat="1" x14ac:dyDescent="0.25">
      <c r="B324" s="38"/>
      <c r="C324" s="38"/>
      <c r="D324" s="38"/>
      <c r="E324" s="38"/>
      <c r="F324" s="12"/>
      <c r="G324" s="9"/>
      <c r="H324" s="39"/>
      <c r="I324" s="9"/>
      <c r="J324" s="9"/>
      <c r="K324" s="12"/>
      <c r="L324" s="12"/>
      <c r="M324" s="12"/>
      <c r="N324" s="12"/>
      <c r="O324" s="12"/>
      <c r="P324" s="12"/>
      <c r="Q324" s="12"/>
      <c r="R324" s="12"/>
    </row>
    <row r="325" spans="1:18" s="32" customFormat="1" x14ac:dyDescent="0.25">
      <c r="B325" s="38"/>
      <c r="C325" s="38"/>
      <c r="D325" s="38"/>
      <c r="E325" s="38"/>
      <c r="F325" s="12"/>
      <c r="G325" s="9"/>
      <c r="H325" s="39"/>
      <c r="I325" s="9"/>
      <c r="J325" s="9"/>
      <c r="K325" s="12"/>
      <c r="L325" s="12"/>
      <c r="M325" s="12"/>
      <c r="N325" s="12"/>
      <c r="O325" s="12"/>
      <c r="P325" s="12"/>
      <c r="Q325" s="12"/>
      <c r="R325" s="12"/>
    </row>
    <row r="326" spans="1:18" x14ac:dyDescent="0.25">
      <c r="A326" s="32"/>
    </row>
  </sheetData>
  <mergeCells count="180">
    <mergeCell ref="S279:S292"/>
    <mergeCell ref="Q279:Q286"/>
    <mergeCell ref="J279:J286"/>
    <mergeCell ref="I279:I286"/>
    <mergeCell ref="D1:R3"/>
    <mergeCell ref="R267:R278"/>
    <mergeCell ref="S267:S278"/>
    <mergeCell ref="P294:P297"/>
    <mergeCell ref="P306:P309"/>
    <mergeCell ref="A279:A310"/>
    <mergeCell ref="B279:B310"/>
    <mergeCell ref="E279:E310"/>
    <mergeCell ref="F279:F310"/>
    <mergeCell ref="G299:G310"/>
    <mergeCell ref="A212:A278"/>
    <mergeCell ref="R299:R310"/>
    <mergeCell ref="S299:S310"/>
    <mergeCell ref="G224:G230"/>
    <mergeCell ref="R224:R230"/>
    <mergeCell ref="S224:S230"/>
    <mergeCell ref="G231:G242"/>
    <mergeCell ref="R231:R242"/>
    <mergeCell ref="S231:S242"/>
    <mergeCell ref="G243:G254"/>
    <mergeCell ref="R243:R254"/>
    <mergeCell ref="S243:S254"/>
    <mergeCell ref="G293:G298"/>
    <mergeCell ref="S293:S298"/>
    <mergeCell ref="R293:R298"/>
    <mergeCell ref="R255:R266"/>
    <mergeCell ref="S255:S266"/>
    <mergeCell ref="S170:S175"/>
    <mergeCell ref="G176:G187"/>
    <mergeCell ref="R176:R187"/>
    <mergeCell ref="S176:S187"/>
    <mergeCell ref="G188:G199"/>
    <mergeCell ref="R188:R199"/>
    <mergeCell ref="S188:S199"/>
    <mergeCell ref="Q176:Q204"/>
    <mergeCell ref="G212:G223"/>
    <mergeCell ref="R212:R223"/>
    <mergeCell ref="S212:S223"/>
    <mergeCell ref="B176:B211"/>
    <mergeCell ref="E176:E211"/>
    <mergeCell ref="F176:F211"/>
    <mergeCell ref="G200:G211"/>
    <mergeCell ref="R200:R211"/>
    <mergeCell ref="S200:S211"/>
    <mergeCell ref="G170:G175"/>
    <mergeCell ref="F127:F175"/>
    <mergeCell ref="E127:E175"/>
    <mergeCell ref="B127:B175"/>
    <mergeCell ref="R170:R175"/>
    <mergeCell ref="S127:S138"/>
    <mergeCell ref="G139:G150"/>
    <mergeCell ref="R139:R150"/>
    <mergeCell ref="S139:S150"/>
    <mergeCell ref="G151:G162"/>
    <mergeCell ref="R151:R162"/>
    <mergeCell ref="S151:S162"/>
    <mergeCell ref="G163:G169"/>
    <mergeCell ref="R163:R169"/>
    <mergeCell ref="S163:S169"/>
    <mergeCell ref="G103:G114"/>
    <mergeCell ref="R103:R114"/>
    <mergeCell ref="S103:S114"/>
    <mergeCell ref="B91:B126"/>
    <mergeCell ref="E91:E126"/>
    <mergeCell ref="F91:F126"/>
    <mergeCell ref="G115:G126"/>
    <mergeCell ref="R115:R126"/>
    <mergeCell ref="S115:S126"/>
    <mergeCell ref="B7:B90"/>
    <mergeCell ref="R79:R90"/>
    <mergeCell ref="S79:S90"/>
    <mergeCell ref="G91:G102"/>
    <mergeCell ref="R91:R102"/>
    <mergeCell ref="S91:S102"/>
    <mergeCell ref="R7:R18"/>
    <mergeCell ref="S7:S18"/>
    <mergeCell ref="G19:G30"/>
    <mergeCell ref="R19:R30"/>
    <mergeCell ref="S19:S30"/>
    <mergeCell ref="G31:G42"/>
    <mergeCell ref="R31:R42"/>
    <mergeCell ref="S31:S42"/>
    <mergeCell ref="G43:G54"/>
    <mergeCell ref="R43:R54"/>
    <mergeCell ref="S43:S54"/>
    <mergeCell ref="R55:R66"/>
    <mergeCell ref="S55:S66"/>
    <mergeCell ref="G55:G66"/>
    <mergeCell ref="A7:A121"/>
    <mergeCell ref="Q115:Q119"/>
    <mergeCell ref="A311:R311"/>
    <mergeCell ref="K279:K286"/>
    <mergeCell ref="L279:L286"/>
    <mergeCell ref="M279:M286"/>
    <mergeCell ref="N279:N286"/>
    <mergeCell ref="O279:O286"/>
    <mergeCell ref="P279:P286"/>
    <mergeCell ref="G279:G292"/>
    <mergeCell ref="R279:R292"/>
    <mergeCell ref="C279:C286"/>
    <mergeCell ref="D279:D286"/>
    <mergeCell ref="H279:H286"/>
    <mergeCell ref="C91:C119"/>
    <mergeCell ref="D91:D119"/>
    <mergeCell ref="Q139:Q167"/>
    <mergeCell ref="C127:C167"/>
    <mergeCell ref="D127:D167"/>
    <mergeCell ref="A127:A175"/>
    <mergeCell ref="G127:G138"/>
    <mergeCell ref="R127:R138"/>
    <mergeCell ref="G79:G90"/>
    <mergeCell ref="F7:F90"/>
    <mergeCell ref="A1:C3"/>
    <mergeCell ref="A5:A6"/>
    <mergeCell ref="B5:B6"/>
    <mergeCell ref="C5:C6"/>
    <mergeCell ref="D5:D6"/>
    <mergeCell ref="F5:F6"/>
    <mergeCell ref="G5:G6"/>
    <mergeCell ref="H5:H6"/>
    <mergeCell ref="I5:I6"/>
    <mergeCell ref="J5:J6"/>
    <mergeCell ref="K5:K6"/>
    <mergeCell ref="L5:P5"/>
    <mergeCell ref="Q5:Q6"/>
    <mergeCell ref="E5:E6"/>
    <mergeCell ref="S5:S6"/>
    <mergeCell ref="R5:R6"/>
    <mergeCell ref="H79:H83"/>
    <mergeCell ref="I79:I83"/>
    <mergeCell ref="Q7:Q83"/>
    <mergeCell ref="H7:H11"/>
    <mergeCell ref="G7:G18"/>
    <mergeCell ref="C7:C83"/>
    <mergeCell ref="D7:D83"/>
    <mergeCell ref="I7:I11"/>
    <mergeCell ref="G67:G78"/>
    <mergeCell ref="R67:R78"/>
    <mergeCell ref="S67:S78"/>
    <mergeCell ref="E7:E90"/>
    <mergeCell ref="F212:F278"/>
    <mergeCell ref="E212:E278"/>
    <mergeCell ref="C212:C231"/>
    <mergeCell ref="D212:D231"/>
    <mergeCell ref="Q212:Q231"/>
    <mergeCell ref="C243:C267"/>
    <mergeCell ref="D243:D267"/>
    <mergeCell ref="Q243:Q267"/>
    <mergeCell ref="G267:G278"/>
    <mergeCell ref="P262:P265"/>
    <mergeCell ref="P274:P277"/>
    <mergeCell ref="G255:G266"/>
    <mergeCell ref="A176:A206"/>
    <mergeCell ref="C176:C204"/>
    <mergeCell ref="D176:D204"/>
    <mergeCell ref="B212:B278"/>
    <mergeCell ref="P14:P17"/>
    <mergeCell ref="P26:P29"/>
    <mergeCell ref="P38:P41"/>
    <mergeCell ref="P50:P53"/>
    <mergeCell ref="P62:P65"/>
    <mergeCell ref="P74:P77"/>
    <mergeCell ref="P86:P89"/>
    <mergeCell ref="P98:P101"/>
    <mergeCell ref="P110:P113"/>
    <mergeCell ref="P122:P125"/>
    <mergeCell ref="P134:P137"/>
    <mergeCell ref="P146:P149"/>
    <mergeCell ref="P158:P161"/>
    <mergeCell ref="P171:P174"/>
    <mergeCell ref="P183:P186"/>
    <mergeCell ref="P195:P198"/>
    <mergeCell ref="P207:P210"/>
    <mergeCell ref="P219:P222"/>
    <mergeCell ref="P238:P241"/>
    <mergeCell ref="P250:P253"/>
  </mergeCells>
  <printOptions horizontalCentered="1" verticalCentered="1"/>
  <pageMargins left="0.23622047244094491" right="0.23622047244094491" top="0.74803149606299213" bottom="0.74803149606299213" header="0.31496062992125984" footer="0.31496062992125984"/>
  <pageSetup paperSize="122" scale="20" fitToWidth="0" fitToHeight="0" orientation="landscape" r:id="rId1"/>
  <rowBreaks count="1" manualBreakCount="1">
    <brk id="175"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W37"/>
  <sheetViews>
    <sheetView view="pageBreakPreview" zoomScale="60" zoomScaleNormal="60" zoomScalePageLayoutView="60" workbookViewId="0">
      <pane xSplit="1" ySplit="8" topLeftCell="B9" activePane="bottomRight" state="frozen"/>
      <selection pane="topRight" activeCell="B1" sqref="B1"/>
      <selection pane="bottomLeft" activeCell="A9" sqref="A9"/>
      <selection pane="bottomRight" activeCell="G14" sqref="G14"/>
    </sheetView>
  </sheetViews>
  <sheetFormatPr baseColWidth="10" defaultColWidth="11.42578125" defaultRowHeight="17.25" x14ac:dyDescent="0.3"/>
  <cols>
    <col min="1" max="1" width="31.42578125" style="1" customWidth="1"/>
    <col min="2" max="2" width="39.42578125" style="1" customWidth="1"/>
    <col min="3" max="3" width="16.7109375" style="12" customWidth="1"/>
    <col min="4" max="4" width="13.42578125" style="12" customWidth="1"/>
    <col min="5" max="9" width="11.7109375" style="13" customWidth="1"/>
    <col min="10" max="10" width="20.42578125" style="12" customWidth="1"/>
    <col min="11" max="12" width="14" style="12" customWidth="1"/>
    <col min="13" max="13" width="16.140625" style="13" customWidth="1"/>
    <col min="14" max="14" width="14.42578125" style="12" customWidth="1"/>
    <col min="15" max="15" width="14.42578125" style="13" customWidth="1"/>
    <col min="16" max="16" width="15.7109375" style="12" customWidth="1"/>
    <col min="17" max="17" width="14.42578125" style="13" customWidth="1"/>
    <col min="18" max="19" width="17.140625" style="12" customWidth="1"/>
    <col min="20" max="20" width="117" style="1" customWidth="1"/>
    <col min="21" max="21" width="23.28515625" style="14" customWidth="1"/>
    <col min="22" max="16384" width="11.42578125" style="1"/>
  </cols>
  <sheetData>
    <row r="1" spans="1:23" ht="25.5" customHeight="1" x14ac:dyDescent="0.3">
      <c r="A1" s="529"/>
      <c r="B1" s="529"/>
      <c r="C1" s="530" t="s">
        <v>3</v>
      </c>
      <c r="D1" s="531"/>
      <c r="E1" s="531"/>
      <c r="F1" s="531"/>
      <c r="G1" s="531"/>
      <c r="H1" s="531"/>
      <c r="I1" s="531"/>
      <c r="J1" s="531"/>
      <c r="K1" s="531"/>
      <c r="L1" s="531"/>
      <c r="M1" s="531"/>
      <c r="N1" s="531"/>
      <c r="O1" s="531"/>
      <c r="P1" s="531"/>
      <c r="Q1" s="531"/>
      <c r="R1" s="531"/>
      <c r="S1" s="532"/>
      <c r="T1" s="521" t="s">
        <v>4</v>
      </c>
      <c r="U1" s="522"/>
    </row>
    <row r="2" spans="1:23" ht="25.5" customHeight="1" x14ac:dyDescent="0.3">
      <c r="A2" s="529"/>
      <c r="B2" s="529"/>
      <c r="C2" s="533"/>
      <c r="D2" s="534"/>
      <c r="E2" s="534"/>
      <c r="F2" s="534"/>
      <c r="G2" s="534"/>
      <c r="H2" s="534"/>
      <c r="I2" s="534"/>
      <c r="J2" s="534"/>
      <c r="K2" s="534"/>
      <c r="L2" s="534"/>
      <c r="M2" s="534"/>
      <c r="N2" s="534"/>
      <c r="O2" s="534"/>
      <c r="P2" s="534"/>
      <c r="Q2" s="534"/>
      <c r="R2" s="534"/>
      <c r="S2" s="535"/>
      <c r="T2" s="521" t="s">
        <v>5</v>
      </c>
      <c r="U2" s="522"/>
    </row>
    <row r="3" spans="1:23" s="2" customFormat="1" ht="25.5" customHeight="1" x14ac:dyDescent="0.3">
      <c r="A3" s="529"/>
      <c r="B3" s="529"/>
      <c r="C3" s="536"/>
      <c r="D3" s="537"/>
      <c r="E3" s="537"/>
      <c r="F3" s="537"/>
      <c r="G3" s="537"/>
      <c r="H3" s="537"/>
      <c r="I3" s="537"/>
      <c r="J3" s="537"/>
      <c r="K3" s="537"/>
      <c r="L3" s="537"/>
      <c r="M3" s="537"/>
      <c r="N3" s="537"/>
      <c r="O3" s="537"/>
      <c r="P3" s="537"/>
      <c r="Q3" s="537"/>
      <c r="R3" s="537"/>
      <c r="S3" s="538"/>
      <c r="T3" s="521" t="s">
        <v>6</v>
      </c>
      <c r="U3" s="522"/>
    </row>
    <row r="4" spans="1:23" s="2" customFormat="1" ht="13.35" customHeight="1" x14ac:dyDescent="0.3">
      <c r="A4" s="3"/>
      <c r="B4" s="3"/>
      <c r="C4" s="3"/>
      <c r="D4" s="3"/>
      <c r="E4" s="4"/>
      <c r="F4" s="4"/>
      <c r="G4" s="4"/>
      <c r="H4" s="4"/>
      <c r="I4" s="4"/>
      <c r="J4" s="3"/>
      <c r="K4" s="3"/>
      <c r="L4" s="3"/>
      <c r="M4" s="4"/>
      <c r="N4" s="3"/>
      <c r="O4" s="4"/>
      <c r="P4" s="3"/>
      <c r="Q4" s="4"/>
      <c r="R4" s="3"/>
      <c r="S4" s="3"/>
      <c r="T4" s="3"/>
      <c r="U4" s="3"/>
    </row>
    <row r="5" spans="1:23" s="2" customFormat="1" ht="35.25" customHeight="1" x14ac:dyDescent="0.3">
      <c r="A5" s="523" t="s">
        <v>49</v>
      </c>
      <c r="B5" s="524"/>
      <c r="C5" s="524"/>
      <c r="D5" s="524"/>
      <c r="E5" s="524"/>
      <c r="F5" s="524"/>
      <c r="G5" s="524"/>
      <c r="H5" s="524"/>
      <c r="I5" s="524"/>
      <c r="J5" s="524"/>
      <c r="K5" s="524"/>
      <c r="L5" s="524"/>
      <c r="M5" s="524"/>
      <c r="N5" s="524"/>
      <c r="O5" s="524"/>
      <c r="P5" s="524"/>
      <c r="Q5" s="524"/>
      <c r="R5" s="524"/>
      <c r="S5" s="524"/>
      <c r="T5" s="524"/>
      <c r="U5" s="5"/>
    </row>
    <row r="6" spans="1:23" x14ac:dyDescent="0.3">
      <c r="A6" s="3"/>
      <c r="B6" s="3"/>
      <c r="C6" s="3"/>
      <c r="D6" s="3"/>
      <c r="E6" s="4"/>
      <c r="F6" s="4"/>
      <c r="G6" s="4"/>
      <c r="H6" s="4"/>
      <c r="I6" s="4"/>
      <c r="J6" s="3"/>
      <c r="K6" s="3"/>
      <c r="L6" s="3"/>
      <c r="M6" s="4"/>
      <c r="N6" s="3"/>
      <c r="O6" s="4"/>
      <c r="P6" s="3"/>
      <c r="Q6" s="4"/>
      <c r="R6" s="3"/>
      <c r="S6" s="3"/>
      <c r="T6" s="3"/>
      <c r="U6" s="3"/>
    </row>
    <row r="7" spans="1:23" ht="35.25" customHeight="1" x14ac:dyDescent="0.3">
      <c r="A7" s="525" t="s">
        <v>7</v>
      </c>
      <c r="B7" s="525" t="s">
        <v>8</v>
      </c>
      <c r="C7" s="525" t="s">
        <v>9</v>
      </c>
      <c r="D7" s="525" t="s">
        <v>10</v>
      </c>
      <c r="E7" s="525" t="s">
        <v>50</v>
      </c>
      <c r="F7" s="518" t="s">
        <v>56</v>
      </c>
      <c r="G7" s="519"/>
      <c r="H7" s="519"/>
      <c r="I7" s="520"/>
      <c r="J7" s="527" t="s">
        <v>57</v>
      </c>
      <c r="K7" s="525" t="s">
        <v>52</v>
      </c>
      <c r="L7" s="527" t="s">
        <v>51</v>
      </c>
      <c r="M7" s="525" t="s">
        <v>53</v>
      </c>
      <c r="N7" s="527" t="s">
        <v>54</v>
      </c>
      <c r="O7" s="525" t="s">
        <v>55</v>
      </c>
      <c r="P7" s="527" t="s">
        <v>59</v>
      </c>
      <c r="Q7" s="525" t="s">
        <v>11</v>
      </c>
      <c r="R7" s="527" t="s">
        <v>12</v>
      </c>
      <c r="S7" s="527" t="s">
        <v>13</v>
      </c>
      <c r="T7" s="528" t="s">
        <v>58</v>
      </c>
      <c r="U7" s="525" t="s">
        <v>14</v>
      </c>
    </row>
    <row r="8" spans="1:23" ht="30.75" customHeight="1" x14ac:dyDescent="0.3">
      <c r="A8" s="526"/>
      <c r="B8" s="526"/>
      <c r="C8" s="526"/>
      <c r="D8" s="526"/>
      <c r="E8" s="526"/>
      <c r="F8" s="23" t="s">
        <v>15</v>
      </c>
      <c r="G8" s="23" t="s">
        <v>16</v>
      </c>
      <c r="H8" s="23" t="s">
        <v>17</v>
      </c>
      <c r="I8" s="23" t="s">
        <v>18</v>
      </c>
      <c r="J8" s="528"/>
      <c r="K8" s="526"/>
      <c r="L8" s="528"/>
      <c r="M8" s="526"/>
      <c r="N8" s="528"/>
      <c r="O8" s="526"/>
      <c r="P8" s="528"/>
      <c r="Q8" s="526"/>
      <c r="R8" s="528"/>
      <c r="S8" s="528"/>
      <c r="T8" s="541"/>
      <c r="U8" s="526"/>
    </row>
    <row r="9" spans="1:23" ht="51.75" x14ac:dyDescent="0.3">
      <c r="A9" s="517" t="s">
        <v>19</v>
      </c>
      <c r="B9" s="15" t="s">
        <v>26</v>
      </c>
      <c r="C9" s="26"/>
      <c r="D9" s="24" t="s">
        <v>45</v>
      </c>
      <c r="E9" s="24" t="s">
        <v>45</v>
      </c>
      <c r="F9" s="24"/>
      <c r="G9" s="24"/>
      <c r="H9" s="24"/>
      <c r="I9" s="24"/>
      <c r="J9" s="26"/>
      <c r="K9" s="24" t="s">
        <v>45</v>
      </c>
      <c r="L9" s="26"/>
      <c r="M9" s="24" t="s">
        <v>48</v>
      </c>
      <c r="N9" s="26"/>
      <c r="O9" s="24" t="s">
        <v>48</v>
      </c>
      <c r="P9" s="26"/>
      <c r="Q9" s="26"/>
      <c r="R9" s="26"/>
      <c r="S9" s="26"/>
      <c r="T9" s="29"/>
      <c r="U9" s="26"/>
      <c r="W9" s="6"/>
    </row>
    <row r="10" spans="1:23" ht="51.75" x14ac:dyDescent="0.3">
      <c r="A10" s="517"/>
      <c r="B10" s="15" t="s">
        <v>27</v>
      </c>
      <c r="C10" s="26"/>
      <c r="D10" s="25">
        <v>0.31</v>
      </c>
      <c r="E10" s="17">
        <v>0.77</v>
      </c>
      <c r="F10" s="17">
        <v>0.1</v>
      </c>
      <c r="G10" s="17">
        <v>0.2</v>
      </c>
      <c r="H10" s="17"/>
      <c r="I10" s="17"/>
      <c r="J10" s="26"/>
      <c r="K10" s="17">
        <v>0.8</v>
      </c>
      <c r="L10" s="26"/>
      <c r="M10" s="17">
        <v>0.85</v>
      </c>
      <c r="N10" s="26"/>
      <c r="O10" s="17">
        <v>0.85</v>
      </c>
      <c r="P10" s="26"/>
      <c r="Q10" s="26"/>
      <c r="R10" s="26"/>
      <c r="S10" s="26"/>
      <c r="T10" s="29"/>
      <c r="U10" s="26"/>
      <c r="W10" s="6"/>
    </row>
    <row r="11" spans="1:23" ht="51.75" x14ac:dyDescent="0.3">
      <c r="A11" s="517"/>
      <c r="B11" s="22" t="s">
        <v>28</v>
      </c>
      <c r="C11" s="26"/>
      <c r="D11" s="21">
        <v>1</v>
      </c>
      <c r="E11" s="21">
        <v>1</v>
      </c>
      <c r="F11" s="21">
        <v>1</v>
      </c>
      <c r="G11" s="21">
        <v>1</v>
      </c>
      <c r="H11" s="21"/>
      <c r="I11" s="21"/>
      <c r="J11" s="26"/>
      <c r="K11" s="21">
        <v>1</v>
      </c>
      <c r="L11" s="26"/>
      <c r="M11" s="21">
        <v>1</v>
      </c>
      <c r="N11" s="26"/>
      <c r="O11" s="21">
        <v>1</v>
      </c>
      <c r="P11" s="26"/>
      <c r="Q11" s="26"/>
      <c r="R11" s="26"/>
      <c r="S11" s="26"/>
      <c r="T11" s="29"/>
      <c r="U11" s="26"/>
      <c r="W11" s="6"/>
    </row>
    <row r="12" spans="1:23" ht="34.5" x14ac:dyDescent="0.3">
      <c r="A12" s="517" t="s">
        <v>20</v>
      </c>
      <c r="B12" s="22" t="s">
        <v>29</v>
      </c>
      <c r="C12" s="26"/>
      <c r="D12" s="18">
        <v>1200</v>
      </c>
      <c r="E12" s="18">
        <f>200+15+23</f>
        <v>238</v>
      </c>
      <c r="F12" s="18"/>
      <c r="G12" s="18"/>
      <c r="H12" s="18"/>
      <c r="I12" s="18"/>
      <c r="J12" s="26"/>
      <c r="K12" s="18">
        <v>179</v>
      </c>
      <c r="L12" s="26"/>
      <c r="M12" s="18">
        <v>179</v>
      </c>
      <c r="N12" s="26"/>
      <c r="O12" s="18">
        <v>179</v>
      </c>
      <c r="P12" s="26"/>
      <c r="Q12" s="26"/>
      <c r="R12" s="26"/>
      <c r="S12" s="26"/>
      <c r="T12" s="29"/>
      <c r="U12" s="26"/>
      <c r="W12" s="6"/>
    </row>
    <row r="13" spans="1:23" ht="51.75" x14ac:dyDescent="0.3">
      <c r="A13" s="517"/>
      <c r="B13" s="22" t="s">
        <v>30</v>
      </c>
      <c r="C13" s="26"/>
      <c r="D13" s="18">
        <v>28998</v>
      </c>
      <c r="E13" s="18">
        <v>12000</v>
      </c>
      <c r="F13" s="18" t="s">
        <v>60</v>
      </c>
      <c r="G13" s="18" t="s">
        <v>61</v>
      </c>
      <c r="H13" s="18"/>
      <c r="I13" s="18"/>
      <c r="J13" s="26"/>
      <c r="K13" s="18">
        <v>13000</v>
      </c>
      <c r="L13" s="26"/>
      <c r="M13" s="18">
        <v>14500</v>
      </c>
      <c r="N13" s="26"/>
      <c r="O13" s="18">
        <v>15500</v>
      </c>
      <c r="P13" s="26"/>
      <c r="Q13" s="26"/>
      <c r="R13" s="26"/>
      <c r="S13" s="26"/>
      <c r="T13" s="29"/>
      <c r="U13" s="26"/>
      <c r="W13" s="6"/>
    </row>
    <row r="14" spans="1:23" ht="51.75" x14ac:dyDescent="0.3">
      <c r="A14" s="517"/>
      <c r="B14" s="22" t="s">
        <v>31</v>
      </c>
      <c r="C14" s="26"/>
      <c r="D14" s="18" t="s">
        <v>46</v>
      </c>
      <c r="E14" s="18" t="s">
        <v>46</v>
      </c>
      <c r="F14" s="18"/>
      <c r="G14" s="18"/>
      <c r="H14" s="18"/>
      <c r="I14" s="18"/>
      <c r="J14" s="26"/>
      <c r="K14" s="27">
        <v>0.9</v>
      </c>
      <c r="L14" s="26"/>
      <c r="M14" s="27">
        <v>0.9</v>
      </c>
      <c r="N14" s="26"/>
      <c r="O14" s="27">
        <v>0.91</v>
      </c>
      <c r="P14" s="26"/>
      <c r="Q14" s="26"/>
      <c r="R14" s="26"/>
      <c r="S14" s="26"/>
      <c r="T14" s="29"/>
      <c r="U14" s="26"/>
      <c r="W14" s="6"/>
    </row>
    <row r="15" spans="1:23" ht="103.5" x14ac:dyDescent="0.3">
      <c r="A15" s="517" t="s">
        <v>21</v>
      </c>
      <c r="B15" s="22" t="s">
        <v>32</v>
      </c>
      <c r="C15" s="26"/>
      <c r="D15" s="18">
        <v>0</v>
      </c>
      <c r="E15" s="22">
        <v>3500</v>
      </c>
      <c r="F15" s="22"/>
      <c r="G15" s="22"/>
      <c r="H15" s="22"/>
      <c r="I15" s="22"/>
      <c r="J15" s="26"/>
      <c r="K15" s="22">
        <v>5000</v>
      </c>
      <c r="L15" s="26"/>
      <c r="M15" s="22">
        <v>17000</v>
      </c>
      <c r="N15" s="26"/>
      <c r="O15" s="22">
        <v>8500</v>
      </c>
      <c r="P15" s="26"/>
      <c r="Q15" s="26"/>
      <c r="R15" s="26"/>
      <c r="S15" s="26"/>
      <c r="T15" s="29"/>
      <c r="U15" s="26"/>
      <c r="W15" s="6"/>
    </row>
    <row r="16" spans="1:23" ht="86.25" x14ac:dyDescent="0.3">
      <c r="A16" s="517"/>
      <c r="B16" s="16" t="s">
        <v>33</v>
      </c>
      <c r="C16" s="26"/>
      <c r="D16" s="18">
        <v>1160</v>
      </c>
      <c r="E16" s="22">
        <v>680</v>
      </c>
      <c r="F16" s="22"/>
      <c r="G16" s="22"/>
      <c r="H16" s="22"/>
      <c r="I16" s="22"/>
      <c r="J16" s="26"/>
      <c r="K16" s="22">
        <v>600</v>
      </c>
      <c r="L16" s="26"/>
      <c r="M16" s="22">
        <v>580</v>
      </c>
      <c r="N16" s="26"/>
      <c r="O16" s="22">
        <v>580</v>
      </c>
      <c r="P16" s="26"/>
      <c r="Q16" s="26"/>
      <c r="R16" s="26"/>
      <c r="S16" s="26"/>
      <c r="T16" s="29"/>
      <c r="U16" s="26"/>
      <c r="W16" s="6"/>
    </row>
    <row r="17" spans="1:23" ht="51.75" x14ac:dyDescent="0.3">
      <c r="A17" s="517"/>
      <c r="B17" s="22" t="s">
        <v>34</v>
      </c>
      <c r="C17" s="26"/>
      <c r="D17" s="18">
        <v>3492</v>
      </c>
      <c r="E17" s="22">
        <v>930</v>
      </c>
      <c r="F17" s="22"/>
      <c r="G17" s="22"/>
      <c r="H17" s="22"/>
      <c r="I17" s="22"/>
      <c r="J17" s="26"/>
      <c r="K17" s="22">
        <v>920</v>
      </c>
      <c r="L17" s="26"/>
      <c r="M17" s="19">
        <v>920</v>
      </c>
      <c r="N17" s="26"/>
      <c r="O17" s="19">
        <v>920</v>
      </c>
      <c r="P17" s="26"/>
      <c r="Q17" s="26"/>
      <c r="R17" s="26"/>
      <c r="S17" s="26"/>
      <c r="T17" s="29"/>
      <c r="U17" s="26"/>
      <c r="W17" s="6"/>
    </row>
    <row r="18" spans="1:23" ht="34.5" x14ac:dyDescent="0.3">
      <c r="A18" s="517"/>
      <c r="B18" s="22" t="s">
        <v>35</v>
      </c>
      <c r="C18" s="26"/>
      <c r="D18" s="18">
        <f>148+179</f>
        <v>327</v>
      </c>
      <c r="E18" s="19">
        <v>200</v>
      </c>
      <c r="F18" s="19"/>
      <c r="G18" s="19"/>
      <c r="H18" s="19"/>
      <c r="I18" s="19"/>
      <c r="J18" s="26"/>
      <c r="K18" s="19">
        <v>200</v>
      </c>
      <c r="L18" s="26"/>
      <c r="M18" s="19">
        <v>200</v>
      </c>
      <c r="N18" s="26"/>
      <c r="O18" s="19">
        <v>200</v>
      </c>
      <c r="P18" s="26"/>
      <c r="Q18" s="26"/>
      <c r="R18" s="26"/>
      <c r="S18" s="26"/>
      <c r="T18" s="29"/>
      <c r="U18" s="26"/>
      <c r="W18" s="6"/>
    </row>
    <row r="19" spans="1:23" ht="69" x14ac:dyDescent="0.3">
      <c r="A19" s="517" t="s">
        <v>22</v>
      </c>
      <c r="B19" s="22" t="s">
        <v>36</v>
      </c>
      <c r="C19" s="26"/>
      <c r="D19" s="18">
        <v>4000</v>
      </c>
      <c r="E19" s="19">
        <v>600</v>
      </c>
      <c r="F19" s="19"/>
      <c r="G19" s="19"/>
      <c r="H19" s="19"/>
      <c r="I19" s="19"/>
      <c r="J19" s="26"/>
      <c r="K19" s="19">
        <v>1500</v>
      </c>
      <c r="L19" s="26"/>
      <c r="M19" s="19">
        <v>1500</v>
      </c>
      <c r="N19" s="26"/>
      <c r="O19" s="19">
        <v>600</v>
      </c>
      <c r="P19" s="26"/>
      <c r="Q19" s="26"/>
      <c r="R19" s="26"/>
      <c r="S19" s="26"/>
      <c r="T19" s="29"/>
      <c r="U19" s="26"/>
      <c r="W19" s="6"/>
    </row>
    <row r="20" spans="1:23" ht="34.5" x14ac:dyDescent="0.3">
      <c r="A20" s="517"/>
      <c r="B20" s="22" t="s">
        <v>37</v>
      </c>
      <c r="C20" s="26"/>
      <c r="D20" s="18">
        <v>5390</v>
      </c>
      <c r="E20" s="19">
        <v>444</v>
      </c>
      <c r="F20" s="19"/>
      <c r="G20" s="19"/>
      <c r="H20" s="19"/>
      <c r="I20" s="19"/>
      <c r="J20" s="26"/>
      <c r="K20" s="19">
        <v>410</v>
      </c>
      <c r="L20" s="26"/>
      <c r="M20" s="19">
        <v>410</v>
      </c>
      <c r="N20" s="26"/>
      <c r="O20" s="19">
        <v>410</v>
      </c>
      <c r="P20" s="26"/>
      <c r="Q20" s="26"/>
      <c r="R20" s="26"/>
      <c r="S20" s="26"/>
      <c r="T20" s="29"/>
      <c r="U20" s="26"/>
      <c r="W20" s="6"/>
    </row>
    <row r="21" spans="1:23" ht="34.5" x14ac:dyDescent="0.3">
      <c r="A21" s="517"/>
      <c r="B21" s="22" t="s">
        <v>38</v>
      </c>
      <c r="C21" s="26"/>
      <c r="D21" s="18">
        <v>1720</v>
      </c>
      <c r="E21" s="19">
        <v>500</v>
      </c>
      <c r="F21" s="19"/>
      <c r="G21" s="19"/>
      <c r="H21" s="19"/>
      <c r="I21" s="19"/>
      <c r="J21" s="26"/>
      <c r="K21" s="19">
        <v>520</v>
      </c>
      <c r="L21" s="26"/>
      <c r="M21" s="19">
        <v>530</v>
      </c>
      <c r="N21" s="26"/>
      <c r="O21" s="19">
        <v>550</v>
      </c>
      <c r="P21" s="26"/>
      <c r="Q21" s="26"/>
      <c r="R21" s="26"/>
      <c r="S21" s="26"/>
      <c r="T21" s="29"/>
      <c r="U21" s="26"/>
      <c r="W21" s="6"/>
    </row>
    <row r="22" spans="1:23" ht="34.5" x14ac:dyDescent="0.3">
      <c r="A22" s="517"/>
      <c r="B22" s="22" t="s">
        <v>39</v>
      </c>
      <c r="C22" s="26"/>
      <c r="D22" s="18">
        <v>25</v>
      </c>
      <c r="E22" s="19">
        <v>11</v>
      </c>
      <c r="F22" s="19"/>
      <c r="G22" s="19"/>
      <c r="H22" s="19"/>
      <c r="I22" s="19"/>
      <c r="J22" s="26"/>
      <c r="K22" s="19">
        <v>14</v>
      </c>
      <c r="L22" s="26"/>
      <c r="M22" s="19">
        <v>16</v>
      </c>
      <c r="N22" s="26"/>
      <c r="O22" s="19">
        <v>18</v>
      </c>
      <c r="P22" s="26"/>
      <c r="Q22" s="26"/>
      <c r="R22" s="26"/>
      <c r="S22" s="26"/>
      <c r="T22" s="29"/>
      <c r="U22" s="26"/>
      <c r="W22" s="6"/>
    </row>
    <row r="23" spans="1:23" ht="51.75" x14ac:dyDescent="0.3">
      <c r="A23" s="542" t="s">
        <v>23</v>
      </c>
      <c r="B23" s="15" t="s">
        <v>40</v>
      </c>
      <c r="C23" s="26"/>
      <c r="D23" s="18" t="s">
        <v>47</v>
      </c>
      <c r="E23" s="22">
        <v>25</v>
      </c>
      <c r="F23" s="22"/>
      <c r="G23" s="22"/>
      <c r="H23" s="22"/>
      <c r="I23" s="22"/>
      <c r="J23" s="26"/>
      <c r="K23" s="22">
        <v>30</v>
      </c>
      <c r="L23" s="26"/>
      <c r="M23" s="22">
        <v>35</v>
      </c>
      <c r="N23" s="26"/>
      <c r="O23" s="22">
        <v>35</v>
      </c>
      <c r="P23" s="26"/>
      <c r="Q23" s="26"/>
      <c r="R23" s="26"/>
      <c r="S23" s="26"/>
      <c r="T23" s="29"/>
      <c r="U23" s="26"/>
      <c r="W23" s="6"/>
    </row>
    <row r="24" spans="1:23" ht="69" x14ac:dyDescent="0.3">
      <c r="A24" s="542"/>
      <c r="B24" s="15" t="s">
        <v>41</v>
      </c>
      <c r="C24" s="26"/>
      <c r="D24" s="18">
        <v>84</v>
      </c>
      <c r="E24" s="20">
        <v>11</v>
      </c>
      <c r="F24" s="20"/>
      <c r="G24" s="20"/>
      <c r="H24" s="20"/>
      <c r="I24" s="20"/>
      <c r="J24" s="26"/>
      <c r="K24" s="28">
        <v>30</v>
      </c>
      <c r="L24" s="26"/>
      <c r="M24" s="28">
        <v>20</v>
      </c>
      <c r="N24" s="26"/>
      <c r="O24" s="28">
        <v>40</v>
      </c>
      <c r="P24" s="26"/>
      <c r="Q24" s="26"/>
      <c r="R24" s="26"/>
      <c r="S24" s="26"/>
      <c r="T24" s="29"/>
      <c r="U24" s="26"/>
      <c r="W24" s="6"/>
    </row>
    <row r="25" spans="1:23" ht="34.5" x14ac:dyDescent="0.3">
      <c r="A25" s="543" t="s">
        <v>24</v>
      </c>
      <c r="B25" s="22" t="s">
        <v>42</v>
      </c>
      <c r="C25" s="26"/>
      <c r="D25" s="18">
        <v>84</v>
      </c>
      <c r="E25" s="20">
        <v>10</v>
      </c>
      <c r="F25" s="20"/>
      <c r="G25" s="20"/>
      <c r="H25" s="20"/>
      <c r="I25" s="20"/>
      <c r="J25" s="26"/>
      <c r="K25" s="20">
        <v>20</v>
      </c>
      <c r="L25" s="26"/>
      <c r="M25" s="20">
        <v>30</v>
      </c>
      <c r="N25" s="26"/>
      <c r="O25" s="22">
        <v>66</v>
      </c>
      <c r="P25" s="26"/>
      <c r="Q25" s="26"/>
      <c r="R25" s="26"/>
      <c r="S25" s="26"/>
      <c r="T25" s="29"/>
      <c r="U25" s="26"/>
      <c r="W25" s="6"/>
    </row>
    <row r="26" spans="1:23" x14ac:dyDescent="0.3">
      <c r="A26" s="543"/>
      <c r="B26" s="22" t="s">
        <v>43</v>
      </c>
      <c r="C26" s="26"/>
      <c r="D26" s="18">
        <v>20</v>
      </c>
      <c r="E26" s="22">
        <v>4</v>
      </c>
      <c r="F26" s="22"/>
      <c r="G26" s="22"/>
      <c r="H26" s="22"/>
      <c r="I26" s="22"/>
      <c r="J26" s="26"/>
      <c r="K26" s="22">
        <v>7</v>
      </c>
      <c r="L26" s="26"/>
      <c r="M26" s="22">
        <v>7</v>
      </c>
      <c r="N26" s="26"/>
      <c r="O26" s="22">
        <v>7</v>
      </c>
      <c r="P26" s="26"/>
      <c r="Q26" s="26"/>
      <c r="R26" s="26"/>
      <c r="S26" s="26"/>
      <c r="T26" s="29"/>
      <c r="U26" s="26"/>
      <c r="W26" s="6"/>
    </row>
    <row r="27" spans="1:23" x14ac:dyDescent="0.3">
      <c r="A27" s="544" t="s">
        <v>25</v>
      </c>
      <c r="B27" s="545" t="s">
        <v>44</v>
      </c>
      <c r="C27" s="26"/>
      <c r="D27" s="546">
        <v>1</v>
      </c>
      <c r="E27" s="546">
        <v>1</v>
      </c>
      <c r="F27" s="21"/>
      <c r="G27" s="21"/>
      <c r="H27" s="21"/>
      <c r="I27" s="21"/>
      <c r="J27" s="26"/>
      <c r="K27" s="546">
        <v>1</v>
      </c>
      <c r="L27" s="26"/>
      <c r="M27" s="546">
        <v>1</v>
      </c>
      <c r="N27" s="26"/>
      <c r="O27" s="546">
        <v>1</v>
      </c>
      <c r="P27" s="26"/>
      <c r="Q27" s="26"/>
      <c r="R27" s="26"/>
      <c r="S27" s="26"/>
      <c r="T27" s="29"/>
      <c r="U27" s="26"/>
      <c r="W27" s="6"/>
    </row>
    <row r="28" spans="1:23" x14ac:dyDescent="0.3">
      <c r="A28" s="544"/>
      <c r="B28" s="545"/>
      <c r="C28" s="26"/>
      <c r="D28" s="545"/>
      <c r="E28" s="545"/>
      <c r="F28" s="22"/>
      <c r="G28" s="22"/>
      <c r="H28" s="22"/>
      <c r="I28" s="22"/>
      <c r="J28" s="26"/>
      <c r="K28" s="545"/>
      <c r="L28" s="26"/>
      <c r="M28" s="545"/>
      <c r="N28" s="26"/>
      <c r="O28" s="545"/>
      <c r="P28" s="26"/>
      <c r="Q28" s="26"/>
      <c r="R28" s="26"/>
      <c r="S28" s="26"/>
      <c r="T28" s="29"/>
      <c r="U28" s="26"/>
      <c r="W28" s="6"/>
    </row>
    <row r="29" spans="1:23" x14ac:dyDescent="0.3">
      <c r="A29" s="544"/>
      <c r="B29" s="545"/>
      <c r="C29" s="26"/>
      <c r="D29" s="545"/>
      <c r="E29" s="545"/>
      <c r="F29" s="22"/>
      <c r="G29" s="22"/>
      <c r="H29" s="22"/>
      <c r="I29" s="22"/>
      <c r="J29" s="26"/>
      <c r="K29" s="545"/>
      <c r="L29" s="26"/>
      <c r="M29" s="545"/>
      <c r="N29" s="26"/>
      <c r="O29" s="545"/>
      <c r="P29" s="26"/>
      <c r="Q29" s="26"/>
      <c r="R29" s="26"/>
      <c r="S29" s="26"/>
      <c r="T29" s="29"/>
      <c r="U29" s="26"/>
      <c r="W29" s="6"/>
    </row>
    <row r="30" spans="1:23" x14ac:dyDescent="0.3">
      <c r="A30" s="544"/>
      <c r="B30" s="545"/>
      <c r="C30" s="26"/>
      <c r="D30" s="545"/>
      <c r="E30" s="545"/>
      <c r="F30" s="22"/>
      <c r="G30" s="22"/>
      <c r="H30" s="22"/>
      <c r="I30" s="22"/>
      <c r="J30" s="26"/>
      <c r="K30" s="545"/>
      <c r="L30" s="26"/>
      <c r="M30" s="545"/>
      <c r="N30" s="26"/>
      <c r="O30" s="545"/>
      <c r="P30" s="26"/>
      <c r="Q30" s="26"/>
      <c r="R30" s="26"/>
      <c r="S30" s="26"/>
      <c r="T30" s="29"/>
      <c r="U30" s="26"/>
      <c r="W30" s="6"/>
    </row>
    <row r="31" spans="1:23" x14ac:dyDescent="0.3">
      <c r="A31" s="544"/>
      <c r="B31" s="545"/>
      <c r="C31" s="26"/>
      <c r="D31" s="545"/>
      <c r="E31" s="545"/>
      <c r="F31" s="22"/>
      <c r="G31" s="22"/>
      <c r="H31" s="22"/>
      <c r="I31" s="22"/>
      <c r="J31" s="26"/>
      <c r="K31" s="545"/>
      <c r="L31" s="26"/>
      <c r="M31" s="545"/>
      <c r="N31" s="26"/>
      <c r="O31" s="545"/>
      <c r="P31" s="26"/>
      <c r="Q31" s="26"/>
      <c r="R31" s="26"/>
      <c r="S31" s="26"/>
      <c r="T31" s="29"/>
      <c r="U31" s="26"/>
      <c r="W31" s="6"/>
    </row>
    <row r="32" spans="1:23" x14ac:dyDescent="0.3">
      <c r="A32" s="544"/>
      <c r="B32" s="545"/>
      <c r="C32" s="26"/>
      <c r="D32" s="545"/>
      <c r="E32" s="545"/>
      <c r="F32" s="22"/>
      <c r="G32" s="22"/>
      <c r="H32" s="22"/>
      <c r="I32" s="22"/>
      <c r="J32" s="26"/>
      <c r="K32" s="545"/>
      <c r="L32" s="26"/>
      <c r="M32" s="545"/>
      <c r="N32" s="26"/>
      <c r="O32" s="545"/>
      <c r="P32" s="26"/>
      <c r="Q32" s="26"/>
      <c r="R32" s="26"/>
      <c r="S32" s="26"/>
      <c r="T32" s="29"/>
      <c r="U32" s="26"/>
      <c r="W32" s="6"/>
    </row>
    <row r="33" spans="1:23" x14ac:dyDescent="0.3">
      <c r="A33" s="544"/>
      <c r="B33" s="545"/>
      <c r="C33" s="26"/>
      <c r="D33" s="545"/>
      <c r="E33" s="545"/>
      <c r="F33" s="22"/>
      <c r="G33" s="22"/>
      <c r="H33" s="22"/>
      <c r="I33" s="22"/>
      <c r="J33" s="26"/>
      <c r="K33" s="545"/>
      <c r="L33" s="26"/>
      <c r="M33" s="545"/>
      <c r="N33" s="26"/>
      <c r="O33" s="545"/>
      <c r="P33" s="26"/>
      <c r="Q33" s="26"/>
      <c r="R33" s="26"/>
      <c r="S33" s="26"/>
      <c r="T33" s="29"/>
      <c r="U33" s="26"/>
      <c r="W33" s="6"/>
    </row>
    <row r="34" spans="1:23" x14ac:dyDescent="0.3">
      <c r="A34" s="544"/>
      <c r="B34" s="545"/>
      <c r="C34" s="26"/>
      <c r="D34" s="545"/>
      <c r="E34" s="545"/>
      <c r="F34" s="22"/>
      <c r="G34" s="22"/>
      <c r="H34" s="22"/>
      <c r="I34" s="22"/>
      <c r="J34" s="26"/>
      <c r="K34" s="545"/>
      <c r="L34" s="26"/>
      <c r="M34" s="545"/>
      <c r="N34" s="26"/>
      <c r="O34" s="545"/>
      <c r="P34" s="26"/>
      <c r="Q34" s="26"/>
      <c r="R34" s="26"/>
      <c r="S34" s="26"/>
      <c r="T34" s="29"/>
      <c r="U34" s="26"/>
      <c r="W34" s="6"/>
    </row>
    <row r="35" spans="1:23" x14ac:dyDescent="0.3">
      <c r="A35" s="7"/>
      <c r="B35" s="8"/>
      <c r="C35" s="9"/>
      <c r="D35" s="9"/>
      <c r="E35" s="10"/>
      <c r="F35" s="10"/>
      <c r="G35" s="10"/>
      <c r="H35" s="10"/>
      <c r="I35" s="10"/>
      <c r="J35" s="11"/>
      <c r="K35" s="11"/>
      <c r="L35" s="11"/>
      <c r="M35" s="10"/>
      <c r="N35" s="11"/>
      <c r="O35" s="10"/>
      <c r="P35" s="11"/>
      <c r="Q35" s="10"/>
      <c r="R35" s="11"/>
      <c r="S35" s="11"/>
      <c r="T35" s="11"/>
      <c r="U35" s="9"/>
    </row>
    <row r="36" spans="1:23" x14ac:dyDescent="0.3">
      <c r="A36" s="539"/>
      <c r="B36" s="540"/>
      <c r="C36" s="540"/>
      <c r="D36" s="540"/>
      <c r="E36" s="540"/>
      <c r="F36" s="540"/>
      <c r="G36" s="540"/>
      <c r="H36" s="540"/>
      <c r="I36" s="540"/>
      <c r="J36" s="540"/>
      <c r="K36" s="540"/>
      <c r="L36" s="540"/>
      <c r="M36" s="540"/>
      <c r="N36" s="540"/>
      <c r="O36" s="540"/>
      <c r="P36" s="540"/>
      <c r="Q36" s="540"/>
      <c r="R36" s="540"/>
      <c r="S36" s="540"/>
      <c r="T36" s="540"/>
      <c r="U36" s="540"/>
    </row>
    <row r="37" spans="1:23" x14ac:dyDescent="0.3">
      <c r="A37" s="539"/>
      <c r="B37" s="540"/>
      <c r="C37" s="540"/>
      <c r="D37" s="540"/>
      <c r="E37" s="540"/>
      <c r="F37" s="540"/>
      <c r="G37" s="540"/>
      <c r="H37" s="540"/>
      <c r="I37" s="540"/>
      <c r="J37" s="540"/>
      <c r="K37" s="540"/>
      <c r="L37" s="540"/>
      <c r="M37" s="540"/>
      <c r="N37" s="540"/>
      <c r="O37" s="540"/>
      <c r="P37" s="540"/>
      <c r="Q37" s="540"/>
      <c r="R37" s="540"/>
      <c r="S37" s="540"/>
      <c r="T37" s="540"/>
      <c r="U37" s="540"/>
    </row>
  </sheetData>
  <mergeCells count="39">
    <mergeCell ref="A36:U36"/>
    <mergeCell ref="A15:A18"/>
    <mergeCell ref="A19:A22"/>
    <mergeCell ref="A23:A24"/>
    <mergeCell ref="A25:A26"/>
    <mergeCell ref="A27:A34"/>
    <mergeCell ref="B27:B34"/>
    <mergeCell ref="E27:E34"/>
    <mergeCell ref="D27:D34"/>
    <mergeCell ref="K27:K34"/>
    <mergeCell ref="M27:M34"/>
    <mergeCell ref="O27:O34"/>
    <mergeCell ref="A37:U37"/>
    <mergeCell ref="P7:P8"/>
    <mergeCell ref="Q7:Q8"/>
    <mergeCell ref="R7:R8"/>
    <mergeCell ref="S7:S8"/>
    <mergeCell ref="T7:T8"/>
    <mergeCell ref="U7:U8"/>
    <mergeCell ref="K7:K8"/>
    <mergeCell ref="L7:L8"/>
    <mergeCell ref="M7:M8"/>
    <mergeCell ref="N7:N8"/>
    <mergeCell ref="O7:O8"/>
    <mergeCell ref="A7:A8"/>
    <mergeCell ref="B7:B8"/>
    <mergeCell ref="C7:C8"/>
    <mergeCell ref="A9:A11"/>
    <mergeCell ref="A12:A14"/>
    <mergeCell ref="F7:I7"/>
    <mergeCell ref="T1:U1"/>
    <mergeCell ref="T2:U2"/>
    <mergeCell ref="T3:U3"/>
    <mergeCell ref="A5:T5"/>
    <mergeCell ref="D7:D8"/>
    <mergeCell ref="E7:E8"/>
    <mergeCell ref="J7:J8"/>
    <mergeCell ref="A1:B3"/>
    <mergeCell ref="C1:S3"/>
  </mergeCells>
  <printOptions horizontalCentered="1" verticalCentered="1"/>
  <pageMargins left="0.43307086614173229" right="0.43307086614173229" top="0.74803149606299213" bottom="0.55118110236220474" header="0.31496062992125984" footer="0.11811023622047245"/>
  <pageSetup scale="21" orientation="portrait" r:id="rId1"/>
  <headerFooter differentFirst="1">
    <oddFooter>&amp;RPágina &amp;P de &amp;N</oddFooter>
  </headerFooter>
  <rowBreaks count="1" manualBreakCount="1">
    <brk id="34" max="20"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Portada PEI</vt:lpstr>
      <vt:lpstr>Control de Cambios</vt:lpstr>
      <vt:lpstr>Plan Estratégico Institucional</vt:lpstr>
      <vt:lpstr>Seguimiento PEI 4to trim OAPII</vt:lpstr>
      <vt:lpstr>Seguimiento al 31 12 22 por OCI</vt:lpstr>
      <vt:lpstr>COMENTARIOS SEGUIMIENTO OAP</vt:lpstr>
      <vt:lpstr>'COMENTARIOS SEGUIMIENTO OAP'!Área_de_impresión</vt:lpstr>
      <vt:lpstr>'Seguimiento al 31 12 22 por OCI'!Área_de_impresión</vt:lpstr>
      <vt:lpstr>'Seguimiento PEI 4to trim OAPII'!Área_de_impresión</vt:lpstr>
      <vt:lpstr>'COMENTARIOS SEGUIMIENTO OAP'!Títulos_a_imprimir</vt:lpstr>
      <vt:lpstr>'Plan Estratégico Institucional'!Títulos_a_imprimir</vt:lpstr>
      <vt:lpstr>'Seguimiento al 31 12 22 por OCI'!Títulos_a_imprimir</vt:lpstr>
      <vt:lpstr>'Seguimiento PEI 4to trim OAPII'!Títulos_a_imprimir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Alberto Diaz Mantilla</dc:creator>
  <cp:lastModifiedBy>Paola Andrea Rodríguez González</cp:lastModifiedBy>
  <dcterms:created xsi:type="dcterms:W3CDTF">2017-05-17T14:38:39Z</dcterms:created>
  <dcterms:modified xsi:type="dcterms:W3CDTF">2023-03-30T21:03:17Z</dcterms:modified>
</cp:coreProperties>
</file>