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autoCompressPictures="0"/>
  <mc:AlternateContent xmlns:mc="http://schemas.openxmlformats.org/markup-compatibility/2006">
    <mc:Choice Requires="x15">
      <x15ac:absPath xmlns:x15ac="http://schemas.microsoft.com/office/spreadsheetml/2010/11/ac" url="D:\GUILLERMO ALBA 2022\2022\MINCIENCIAS 2022\SEGUIMIENTO PLANES\SEGUIM PEI\"/>
    </mc:Choice>
  </mc:AlternateContent>
  <xr:revisionPtr revIDLastSave="0" documentId="8_{16FD23E6-C71C-4689-843E-98C64E7B8B56}" xr6:coauthVersionLast="47" xr6:coauthVersionMax="47" xr10:uidLastSave="{00000000-0000-0000-0000-000000000000}"/>
  <bookViews>
    <workbookView xWindow="-120" yWindow="-120" windowWidth="20730" windowHeight="11160" firstSheet="1" activeTab="3" xr2:uid="{00000000-000D-0000-FFFF-FFFF00000000}"/>
  </bookViews>
  <sheets>
    <sheet name="Plan Estratégico Institucional" sheetId="19" r:id="rId1"/>
    <sheet name="Control de Cambios" sheetId="20" r:id="rId2"/>
    <sheet name="Seguimiento PEI 4to trimestre" sheetId="21" r:id="rId3"/>
    <sheet name="Seguimiento al 31 12 21 por OCI" sheetId="7" r:id="rId4"/>
    <sheet name="COMENTARIOS SEGUIMIENTO OAP" sheetId="3" state="hidden" r:id="rId5"/>
  </sheets>
  <definedNames>
    <definedName name="_xlnm.Print_Area" localSheetId="4">'COMENTARIOS SEGUIMIENTO OAP'!$A$1:$U$37</definedName>
    <definedName name="_xlnm.Print_Area" localSheetId="3">'Seguimiento al 31 12 21 por OCI'!$A$1:$S$244</definedName>
    <definedName name="_xlnm.Print_Area" localSheetId="2">'Seguimiento PEI 4to trimestre'!$A$1:$W$36</definedName>
    <definedName name="_xlnm.Print_Titles" localSheetId="4">'COMENTARIOS SEGUIMIENTO OAP'!$1:$8</definedName>
    <definedName name="_xlnm.Print_Titles" localSheetId="0">'Plan Estratégico Institucional'!$1:$6</definedName>
    <definedName name="_xlnm.Print_Titles" localSheetId="3">'Seguimiento al 31 12 21 por OCI'!$5:$6</definedName>
    <definedName name="_xlnm.Print_Titles" localSheetId="2">'Seguimiento PEI 4to trimestre'!$1:$8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T33" i="21" l="1"/>
  <c r="U33" i="21" s="1"/>
  <c r="S33" i="21"/>
  <c r="P33" i="21"/>
  <c r="T32" i="21"/>
  <c r="U32" i="21" s="1"/>
  <c r="S32" i="21"/>
  <c r="P32" i="21"/>
  <c r="T31" i="21"/>
  <c r="U31" i="21" s="1"/>
  <c r="S31" i="21"/>
  <c r="P31" i="21"/>
  <c r="T30" i="21"/>
  <c r="U30" i="21" s="1"/>
  <c r="S30" i="21"/>
  <c r="P30" i="21"/>
  <c r="T29" i="21"/>
  <c r="U29" i="21" s="1"/>
  <c r="S29" i="21"/>
  <c r="P29" i="21"/>
  <c r="K29" i="21"/>
  <c r="T28" i="21"/>
  <c r="U28" i="21" s="1"/>
  <c r="S28" i="21"/>
  <c r="P28" i="21"/>
  <c r="T27" i="21"/>
  <c r="U27" i="21" s="1"/>
  <c r="S27" i="21"/>
  <c r="P27" i="21"/>
  <c r="T26" i="21"/>
  <c r="U26" i="21" s="1"/>
  <c r="S26" i="21"/>
  <c r="P26" i="21"/>
  <c r="T25" i="21"/>
  <c r="U25" i="21" s="1"/>
  <c r="S25" i="21"/>
  <c r="P25" i="21"/>
  <c r="T24" i="21"/>
  <c r="U24" i="21" s="1"/>
  <c r="S24" i="21"/>
  <c r="P24" i="21"/>
  <c r="T23" i="21"/>
  <c r="U23" i="21" s="1"/>
  <c r="S23" i="21"/>
  <c r="P23" i="21"/>
  <c r="T22" i="21"/>
  <c r="U22" i="21" s="1"/>
  <c r="S22" i="21"/>
  <c r="P22" i="21"/>
  <c r="T21" i="21"/>
  <c r="U21" i="21" s="1"/>
  <c r="S21" i="21"/>
  <c r="P21" i="21"/>
  <c r="T20" i="21"/>
  <c r="U20" i="21" s="1"/>
  <c r="S20" i="21"/>
  <c r="P20" i="21"/>
  <c r="T19" i="21"/>
  <c r="U19" i="21" s="1"/>
  <c r="S19" i="21"/>
  <c r="P19" i="21"/>
  <c r="T18" i="21"/>
  <c r="U18" i="21" s="1"/>
  <c r="S18" i="21"/>
  <c r="P18" i="21"/>
  <c r="T17" i="21"/>
  <c r="U17" i="21" s="1"/>
  <c r="S17" i="21"/>
  <c r="P17" i="21"/>
  <c r="T16" i="21"/>
  <c r="U16" i="21" s="1"/>
  <c r="S16" i="21"/>
  <c r="P16" i="21"/>
  <c r="T15" i="21"/>
  <c r="U15" i="21" s="1"/>
  <c r="S15" i="21"/>
  <c r="P15" i="21"/>
  <c r="T14" i="21"/>
  <c r="Q14" i="21"/>
  <c r="S14" i="21" s="1"/>
  <c r="P14" i="21"/>
  <c r="T13" i="21"/>
  <c r="U13" i="21" s="1"/>
  <c r="S13" i="21"/>
  <c r="P13" i="21"/>
  <c r="T12" i="21"/>
  <c r="U12" i="21" s="1"/>
  <c r="S12" i="21"/>
  <c r="P12" i="21"/>
  <c r="T11" i="21"/>
  <c r="U11" i="21" s="1"/>
  <c r="S11" i="21"/>
  <c r="P11" i="21"/>
  <c r="N11" i="21"/>
  <c r="T10" i="21"/>
  <c r="U10" i="21" s="1"/>
  <c r="S10" i="21"/>
  <c r="P10" i="21"/>
  <c r="T9" i="21"/>
  <c r="U9" i="21" s="1"/>
  <c r="S9" i="21"/>
  <c r="P9" i="21"/>
  <c r="O29" i="19"/>
  <c r="O28" i="19"/>
  <c r="M27" i="19"/>
  <c r="O27" i="19" s="1"/>
  <c r="O26" i="19"/>
  <c r="O23" i="19"/>
  <c r="O22" i="19"/>
  <c r="O21" i="19"/>
  <c r="O20" i="19"/>
  <c r="O18" i="19"/>
  <c r="O17" i="19"/>
  <c r="O14" i="19"/>
  <c r="O13" i="19"/>
  <c r="O12" i="19"/>
  <c r="N12" i="19"/>
  <c r="O11" i="19"/>
  <c r="O10" i="19"/>
  <c r="O9" i="19"/>
  <c r="O7" i="19"/>
  <c r="U14" i="21" l="1"/>
  <c r="M201" i="7" l="1"/>
  <c r="M111" i="7" l="1"/>
  <c r="L256" i="7"/>
  <c r="P248" i="7"/>
  <c r="M248" i="7"/>
  <c r="P231" i="7"/>
  <c r="P229" i="7"/>
  <c r="M231" i="7"/>
  <c r="L229" i="7"/>
  <c r="P221" i="7"/>
  <c r="P219" i="7"/>
  <c r="M221" i="7"/>
  <c r="P211" i="7"/>
  <c r="P209" i="7"/>
  <c r="M211" i="7"/>
  <c r="L209" i="7"/>
  <c r="P199" i="7"/>
  <c r="L199" i="7"/>
  <c r="M191" i="7"/>
  <c r="L189" i="7"/>
  <c r="P171" i="7"/>
  <c r="M171" i="7"/>
  <c r="P161" i="7"/>
  <c r="P159" i="7"/>
  <c r="P151" i="7"/>
  <c r="P149" i="7"/>
  <c r="M151" i="7"/>
  <c r="P131" i="7"/>
  <c r="P129" i="7"/>
  <c r="M131" i="7"/>
  <c r="L129" i="7"/>
  <c r="P121" i="7"/>
  <c r="P119" i="7"/>
  <c r="M121" i="7"/>
  <c r="L119" i="7"/>
  <c r="P81" i="7"/>
  <c r="P79" i="7"/>
  <c r="M71" i="7"/>
  <c r="L69" i="7"/>
  <c r="P60" i="7"/>
  <c r="P61" i="7" s="1"/>
  <c r="M61" i="7"/>
  <c r="L59" i="7"/>
  <c r="P39" i="7"/>
  <c r="P29" i="7"/>
  <c r="P254" i="7" l="1"/>
  <c r="L9" i="7" l="1"/>
  <c r="D18" i="3" l="1"/>
  <c r="E12" i="3"/>
</calcChain>
</file>

<file path=xl/sharedStrings.xml><?xml version="1.0" encoding="utf-8"?>
<sst xmlns="http://schemas.openxmlformats.org/spreadsheetml/2006/main" count="1099" uniqueCount="447">
  <si>
    <t>OBJETIVO</t>
  </si>
  <si>
    <t>INDICADORES ESTRATEGICOS</t>
  </si>
  <si>
    <t>ÁREA RESPONSABLE</t>
  </si>
  <si>
    <t xml:space="preserve">MATRIZ DE SEGUIMIENTO PLAN ESTRATÉGICO INSTITUCIONAL </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</si>
  <si>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</si>
  <si>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</si>
  <si>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</si>
  <si>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Objetivo estratégico</t>
  </si>
  <si>
    <t>Indicador Estratégico</t>
  </si>
  <si>
    <t>Frecuencia de medición</t>
  </si>
  <si>
    <t>Línea de base</t>
  </si>
  <si>
    <t>Meta cuatrienio</t>
  </si>
  <si>
    <t>Avance Meta Cuatrienio</t>
  </si>
  <si>
    <t>% de avance de meta cuatrienio</t>
  </si>
  <si>
    <t>Área responsable</t>
  </si>
  <si>
    <t>I</t>
  </si>
  <si>
    <t>II</t>
  </si>
  <si>
    <t>III</t>
  </si>
  <si>
    <t>IV</t>
  </si>
  <si>
    <t>Consolidar la institucionalidad y gobernanza de Colciencias como rector del SNCTeI en articulación con el SNCCTeI</t>
  </si>
  <si>
    <t>Fortalecer la investigación y producción científica y tecnológica con calidad internacional</t>
  </si>
  <si>
    <t>Fomentar la formación del capital humano en CTeI y vincularlo a Entidades del SNCTeI</t>
  </si>
  <si>
    <t>Impulsar la innovación y el desarrollo tecnológico para la transformación social y productiva</t>
  </si>
  <si>
    <t>Generar una cultura que valore, gestione y apropie la CTeI</t>
  </si>
  <si>
    <t xml:space="preserve">Conservar y usar sosteniblemente la biodiversidad por medio de la CTeI para contribuir al desarrollo de la Bioeconomía en Colombia </t>
  </si>
  <si>
    <t>Fomentar una Colciencias Integral, Efectiva e Innovadora (IE+i)</t>
  </si>
  <si>
    <t>Relación de recursos Colciencias vs los recursos del Sector Privado y entidades de Gobierno</t>
  </si>
  <si>
    <t>Aprobación de recursos por año en el Fondo de Ciencia, Tecnología e Innovación del SGR</t>
  </si>
  <si>
    <t>Porcentaje de asignación del cupo de
inversión para deducción y descuento tributario</t>
  </si>
  <si>
    <t>Programas y Proyectos de CTeI apoyados</t>
  </si>
  <si>
    <t xml:space="preserve">Artículos científicos publicados por investigadores colombianos en revistas científicas especializadas </t>
  </si>
  <si>
    <t>(Citaciones de impacto en producción científica y colaboración internacional)</t>
  </si>
  <si>
    <t>Niños, niñas y adolescentes y certificados en procesos de fortalecimiento de sus capacidades en investigación y creación a través del Programa Ondas y sus entidades aliadas</t>
  </si>
  <si>
    <t>Jóvenes investigadores e innovadores apoyados por Colciencias y aliados (jóvenes investigadores tradicional, Nexo Global y Jóvenes Talento)</t>
  </si>
  <si>
    <t>Becas, créditos beca para la formación de doctores apoyadas por Colciencias y aliados.</t>
  </si>
  <si>
    <t>Estancias posdoctorales apoyadas por
Colciencias y aliados.</t>
  </si>
  <si>
    <t>Organizaciones articuladas en los Pactos por la innovación (contenido de empresas, entidades, organizaciones firmantes del pacto/s)</t>
  </si>
  <si>
    <t>Empresas con capacidades en gestión de innovación</t>
  </si>
  <si>
    <t>Registro de solicitudes de patentes por residentes en Oficina Nacional</t>
  </si>
  <si>
    <t>Acuerdos de transferencia de tecnología y/o conocimiento</t>
  </si>
  <si>
    <t>Número de espacios que promueven la 
Interacción de la sociedad con la CTeI</t>
  </si>
  <si>
    <t>No. de comunidades y/o grupos de interés que se fortalecen a través de procesos de Apropiación Social de Conocimiento y cultura científica</t>
  </si>
  <si>
    <t>Bioproductos registrados por el Programa Colombia Bio</t>
  </si>
  <si>
    <t xml:space="preserve">Expediciones Científicas Nacionales </t>
  </si>
  <si>
    <t>Índice ATM</t>
  </si>
  <si>
    <t>1:2</t>
  </si>
  <si>
    <t>0.88</t>
  </si>
  <si>
    <t>ND</t>
  </si>
  <si>
    <t>1:3</t>
  </si>
  <si>
    <t>SEGUIMIENTO TRIMESTRAL PLAN ESTRATÉGICO INSTITUCIONAL 2019-2022</t>
  </si>
  <si>
    <t>Meta
2019</t>
  </si>
  <si>
    <t>Resultado 2020</t>
  </si>
  <si>
    <t>Meta
2020</t>
  </si>
  <si>
    <t>Meta
2021</t>
  </si>
  <si>
    <t>Resultado 2021</t>
  </si>
  <si>
    <t>Meta
2022</t>
  </si>
  <si>
    <t>Avance Trimestral  2019</t>
  </si>
  <si>
    <t>% de avance de la meta 2019</t>
  </si>
  <si>
    <t>Observaciones de Seguimiento
Tercer trimestre de 2019</t>
  </si>
  <si>
    <t>Resultado 2022</t>
  </si>
  <si>
    <t>2,560.00</t>
  </si>
  <si>
    <t xml:space="preserve">5,517.00	</t>
  </si>
  <si>
    <t>Sumatoria de las solicitudes de patentes de la Convocatoria Nacional para apoyar a la presentación de patentes vía nacional y vía PCT, y apoyo a la gestión de Propiedad Intelectual.</t>
  </si>
  <si>
    <t xml:space="preserve"> </t>
  </si>
  <si>
    <t>Programas y Proyectos de CTeI financiados</t>
  </si>
  <si>
    <t>Citaciones de impacto en producción científica y colaboración internacional</t>
  </si>
  <si>
    <t>Dirección de Vocaciones y Formación en CTeI</t>
  </si>
  <si>
    <t>Comunidades o grupos de interés que participan en procesos de apropiación social de conocimiento a partir de la CTeI</t>
  </si>
  <si>
    <t>Secretaría Técnica del OCAD</t>
  </si>
  <si>
    <t>CÓDIGO: D101PR01F01</t>
  </si>
  <si>
    <r>
      <rPr>
        <b/>
        <sz val="12"/>
        <color theme="1"/>
        <rFont val="Segoe UI"/>
        <family val="2"/>
      </rPr>
      <t>VERSIÓN:</t>
    </r>
    <r>
      <rPr>
        <sz val="12"/>
        <color theme="1"/>
        <rFont val="Segoe UI"/>
        <family val="2"/>
      </rPr>
      <t xml:space="preserve"> 00</t>
    </r>
  </si>
  <si>
    <r>
      <t xml:space="preserve">FECHA: </t>
    </r>
    <r>
      <rPr>
        <sz val="12"/>
        <color theme="1"/>
        <rFont val="Segoe UI"/>
        <family val="2"/>
      </rPr>
      <t>16/01/2020</t>
    </r>
  </si>
  <si>
    <t>ARTICULACIÓN CON LOS PACTOS DE PLAN NACIONAL DE DESARROLLO 2018-2022</t>
  </si>
  <si>
    <t>ARTICULACIÓN CON LOS OBJETIVOS DE LA MINISTRA</t>
  </si>
  <si>
    <t>ALINEACIÓN CON LOS FOCOS Y MISIONES DE LA MISIÓN DE SABIOS</t>
  </si>
  <si>
    <t>DESCRIPCIÓN DEL INDICADOR
(espacio explicativo asociado al indicador)</t>
  </si>
  <si>
    <t>FORMA DE CÁLCULO
(espacio explicativo asociado al indicador)</t>
  </si>
  <si>
    <t>TIPO DE ACUMULACIÓN
(espacio explicativo asociado al indicador)</t>
  </si>
  <si>
    <t>LÍNEA BASE
(2018)</t>
  </si>
  <si>
    <t>METAS</t>
  </si>
  <si>
    <t>DERECHO FUNDAMENTAL QUE SE GARANTIZA</t>
  </si>
  <si>
    <t>2019*</t>
  </si>
  <si>
    <t>CUATRIENIO</t>
  </si>
  <si>
    <t>Pacto por la Ciencia, Tecnología y la Innovación: un sistema para construir el conocimiento de la Colombia del futuro</t>
  </si>
  <si>
    <t>Formular e implementar la política pública  de CTeI 2040
Fortalecer la  articulación nación  territorio en CTeI:  Democratizar la CTeI</t>
  </si>
  <si>
    <t>Instituciones del
Sistema Nacional de SNCTI 
Financiación</t>
  </si>
  <si>
    <t>Este indicador está midiendo el esfuerzo (inversión o gasto) que realiza el sector público y privado en Actividades de Ciencia, Tecnología e Innovación (ACTI), para el año 2019, respecto al Producto Interno Bruto colombiano. Las actividades incluidas dentro de Ciencia, Tecnología e Innovación son: investigación y desarrollo, apoyo a la formación y capacitación científica y tecnológica, servicios científicos y tecnológicos, administración y otras actividades de apoyo y actividades de innovación</t>
  </si>
  <si>
    <t>El análisis de la inversión se lleva a cabo desde el punto de  vista del ejecutor deésta variable en actividades de Ciencia, Tecnología e Innovación.
▪ La información del año(s) incluido(s) en la medición es reportada por las entidades encuestadas.
▪ Se tiene en cuenta para las clasificaciones los conceptos presentados en los estándares internaciones y nacionales (Frascati, Oslo, Unesco y metodología nacional de medición del gasto en ACTI).
▪ Las entidades encuestadas utilizan para responder los sistemas de información nacionales (públicas), los sistemas internos y el conocimiento propio de las dinámicas de la entidad. El OCyT utiliza la herramienta de captura de información Barrus para la ejecución del operativo.
▪ El cuestionario y su diseño permite ladesagregación de la información requerida
para los indicadores.
▪ Se puede medir a través de encuesta a las fuentes de información y utilizar
registros administrativos para su medición. Decisión delicada y que plantea retos
de implementación.</t>
  </si>
  <si>
    <t>Flujo</t>
  </si>
  <si>
    <t>Participación
Igualdad
Derecho de petición</t>
  </si>
  <si>
    <t>Este indicador da cuenta del avance del proceso de formulación e implementación de la política pública de ciencia, tecnología e innovación (CONPES de CTeI)</t>
  </si>
  <si>
    <t>Política de CTeI aprobada e implementada (CONPES de CTeI
Hito 1: aprobación del documento CONPES 50%
Hito 2: cumplimiento actividades previstas para 2021 75%
Hito 3: cumplimiento de las actividades para 2022 100%</t>
  </si>
  <si>
    <t>Acumulado</t>
  </si>
  <si>
    <t>Formular e implementar la política pública  de CTeI 2040
Fortalecer la  articulación nación  territorio en CTeI:  Democratizar la CTeI
Fortalecer el SNCTeI y la  gobernanza: U+E+E+S (generación  de conﬁanza entre actores)</t>
  </si>
  <si>
    <t>Este indicador es tomado del Global Innovation index aunque este informe toma como fuente de datos la Base de Datos de la Unesco . Este indicador mide del total de empleados en una empresa el porcentaje que corresponde a investigadores.
El indicador hace referencia a los investigadores como profesionales dedicados a la concepción o creación de nuevos conocimientos, productos, procesos, métodos y sistemas, así como a la gestión de estos proyectos, desglosados por los sectores en los que están empleados (empresa, gobierno, educación superior y organizaciones privadas sin fines de lucro). En el contexto de las estadísticas de I + D, el sector de las empresas comerciales incluye a todas las empresas, organizaciones e instituciones cuya actividad principal es la producción de bienes o servicios en el mercado (que no sea la educación superior) para su venta al público en general a un precio económicamente significativo e Instituciones privadas sin fines de lucro que las atienden principalmente; El núcleo de este sector está formado por empresas privadas. Esto también incluye las empresas públicas.</t>
  </si>
  <si>
    <t>Dirección de Generación de Conocimiento</t>
  </si>
  <si>
    <t>Este indicador se está midiendo respecto al esfuerzo (inversión o gasto) que realiza el sector privado en Investigación y Desarrollo Tecnológico (I+D), para el año 2019, respecto al Producto Interno Bruto Colombiano. Para el cálculo de I+D se realizarán reuniones con el Observatorio de Ciencia y Tecnología - OCyT, para revisar la metodología de cálculo para el cuatrienio. También es importante revisar la información histórica dado que la metodología de medida para el año 2017 y 2018 está en revisión por parte de dicha entidad.</t>
  </si>
  <si>
    <t>Este indicador da cuenta de los proyectos de investigación, desarrollo tecnológico e innovación financiados con recursos de Minciencias y otros actores del SNCTeI a través de los diferentes instrumentos definidos en la vigencia</t>
  </si>
  <si>
    <t>Sumatoria de los proyectos de investigación, desarrollo tecnológico e innovación financiados con recursos de Minciencias y otros actores del SNCTeI a través de los diferentes instrumentos definidos en la vigencia que se financian desde las diferentes estrategias</t>
  </si>
  <si>
    <t>Pacto por la Ciencia, Tecnología y la Innovación: un sistema para construir el conocimiento de la Colombia del futuro
Pacto por el emprendimiento</t>
  </si>
  <si>
    <t>Formular e implementar la política pública  de CTeI 2040
Fortalecer el SNCTeI y la  gobernanza: U+E+E+S (generación  de conﬁanza entre actores)
Fortalecer la  articulación nación  territorio en CTeI:  Democratizar la CTeI</t>
  </si>
  <si>
    <t>Misiones y centros
Financiación</t>
  </si>
  <si>
    <t>Este indicador da cuenta de los recursos (billones) de inversión en Ciencia, Tecnología e Innovación a través de la aprobación de proyectos de CTeI con el aval de actores reconocidos por Minciencias, establecidos en el artículo 158-1 y 256 del ET, en relación al total de recursos asignados para la vigencia.</t>
  </si>
  <si>
    <t>Cupo de beneficios tributarios asignado por inversión en actividades de CTeI</t>
  </si>
  <si>
    <t>El indicador da cuenta de los acuerdos de transferencia y/o conocimiento por medio de la iniciativa Convocatoria para fortalecimiento empresas base científica, tecnológica e innovación del programa Apoyo a procesos de transferencia tecnológica y/o conocimiento</t>
  </si>
  <si>
    <t>Sumatoria acuerdos de transferencia y/o conocimiento acompañados por Minciencias</t>
  </si>
  <si>
    <t>articipación
Igualdad
Libertad de enseñanza, aprendizaje, investigación y cátedra
Derecho de petición</t>
  </si>
  <si>
    <t>El indicador mide el esfuerzo de los actores del Sistema Nacional de CTeI por generar procesos de innovación desde la creación y uso de nuevo conocimiento, a través del registro de solicitudes de patentes por residentes en Oficina Nacional y PCT. Dado que la generación de patentes ha sido considerada un factor determinante para la creación y aplicación de nuevo conocimiento.</t>
  </si>
  <si>
    <t>ste indicador da cuenta de las organizaciones que hacen parte de pactos por la Innovación, la cual es una iniciativa que buscar articular diferentes actores de las regiones donde se despliega la estrategia. Asimismo, en conjunto con las regiones, se conforma un portafolio de beneficios, para aprovechar las conexiones entre las empresas y diferentes actores para crear un mecanismo que facilite el desarrollo de proyectos y oportunidades de colaboración bajo retos o necesidades con modelos de innovación abierta y procesos de aceleración enfocados en identificación de proyectos de impacto en la cadena de valor, susceptibles de beneficios tributarios, preparación para la aplicación al reconocimiento de unidades de I+D+i usando los aprendizajes del entrenamiento de Sistemas de Innovación y alianzas estratégicas de estas empresas con entidades y/o universidades del Sistema.</t>
  </si>
  <si>
    <t>Sumatoria de las Organizaciones articuladas (firmantes) en los Pactos por la innovación.</t>
  </si>
  <si>
    <t>Formular e implementar la política pública  de CTeI 2040
Fortalecer la  articulación nación  territorio en CTeI:  Democratizar la CTeI
Fortalecer el SNCTeI y la  gobernanza: U+E+E+S (generación  de conﬁanza entre actores)</t>
  </si>
  <si>
    <t>El papel de la educación</t>
  </si>
  <si>
    <t>Este indicador da cuenta de los niños, niñas y jóvenes que por su interés por la investigación y el desarrollo de actitudes y habilidades se insertan activamente y por un periodo determinado en una cultura de la ciencia, la tecnología y la innovación y luego son certificados</t>
  </si>
  <si>
    <t>Sumatoria de los niños, niñas y jóvenes  certificados que que por su interés por la investigación y el desarrollo de actitudes y habilidades se insertan activamente y por un periodo determinado en una cultura de la ciencia, la tecnología y la innovación.</t>
  </si>
  <si>
    <t>Educación
Participación
Igualdad
Derecho de petición</t>
  </si>
  <si>
    <t>Este indicador incluye los Jóvenes que se vinculan a una estrategia de formación temprana para vocaciones científicas y que busca facilitar el acercamiento de jóvenes colombianos con la investigación y la innovación, así como a programas de formación, capacitación y fortalecimiento de las competencias y habilidades técnicas para su ingreso y permanencia en el SNCTI.</t>
  </si>
  <si>
    <t>Sumatoria de los Jóvenes Investigadores  e Innovadores apoyados con recursos de Minciencias y otros actores del SNCTeI a través de los diferentes instrumentos definidos en la vigencia que se financian desde las diferentes estrategias</t>
  </si>
  <si>
    <t>Este indicador da cuenta de las becas, créditos, becas-créditos y apoyos otorgados para la formación de alto nivel en relación a doctorado por Minciencias y otras entidades aliadas a fin de fortalecer y aumentar la base de recurso humano disponible para la investigación y la innovación del país.</t>
  </si>
  <si>
    <t>Sumatoria de las becas, créditos, becas-créditos y apoyos otorgados para la formación de alto nivel en relación a doctorado por Minciencias y aliados través de los diferentes instrumentos definidos en la vigencia que se financian desde las diferentes estrategias</t>
  </si>
  <si>
    <t>Formular e implementar la política pública  de CTeI 2040
Fortalecer la  articulación nación  territorio en CTeI:  Democratizar la CTeI
Estrategia de  comunicación para  cientiﬁcos y no cientiﬁcos
Mundialización de  Minciencias</t>
  </si>
  <si>
    <t>Apropiación Social del Conocimiento Dimensión internacional del conocimiento: redes, diáspora, colaboraciones</t>
  </si>
  <si>
    <t>Este indicador da cuenta de los espacios presenciales o virtuales en los que la sociedad interactúa con actividades propias de ciencia, tecnología e innovación programadas desde el programa de Todo es Ciencia</t>
  </si>
  <si>
    <t>Sumatoria de los espacios presenciales y virtuales en los que la sociedad interactúa con actividades propias de ciencia, tecnología e innovación programados desde de los diferentes instrumentos definidos en la vigencia</t>
  </si>
  <si>
    <t>Participación
Igualdad
Libertad de enseñanza, aprendizaje, investigación y cátedra
Derecho de petición</t>
  </si>
  <si>
    <t>El indicador da cuenta de las Comunidades y/o grupos de interés que se fortalecen a través de procesos de Apropiación Social de Conocimiento y cultura científica por medio de la iniciativa de Ideas para el cambio del programa Apropiación Social de la CTeI</t>
  </si>
  <si>
    <t>Sumatoria de las Comunidades y/o grupos de interés que se fortalecen a través de procesos de Apropiación Social de Conocimiento y cultura científica</t>
  </si>
  <si>
    <t>Formular e implementar la política pública  de CTeI 2040
Fortalecer la  articulación nación  territorio en CTeI:  Democratizar la CTeI</t>
  </si>
  <si>
    <t>Reto Colombia Equitativa. Misión Emblemática: conocimiento e innovación para la equidad” 
El papel del conocimiento en el desarrollo de las regiones y la articulación de las iniciativas locales de conocimiento y desarrollo</t>
  </si>
  <si>
    <t>Hace referencia al número de planes y acuerdos departamentales de CTeI que han sido acompañados y asesorados desde el Ministerio en el marco de la función  CTel y promover su articulación, entre otros, con las Agendas Departamentales de Competitividad e Innovación</t>
  </si>
  <si>
    <t>Sumatoria de planes y acuerdos departamentales de CTeI que han sido acompañados y asesorados desde el Ministerio</t>
  </si>
  <si>
    <t>Este indicador mide el porcentaje de avance en la implementación del Indice  de capacidades en CTeI en las regiones, partiendo de la formulación metodológica del indicador y su aplicación piloto en 2020 y su puest en marcha formal desde el 2021.</t>
  </si>
  <si>
    <t xml:space="preserve">% de avance del diseño e implementación de lndice de Capacidades Regionales en CTeI  </t>
  </si>
  <si>
    <t>Fortalecimiento y Desempeño  Institucional como soporte la democratización y regionalización  del Conocimiento</t>
  </si>
  <si>
    <t xml:space="preserve">Instituciones del
Sistema Nacional de SNCTI </t>
  </si>
  <si>
    <t>Este índice da cuenta del cambio hacia el cual propende la entidad, en aras de mejorar la eficiencia, la transparencia y su actualización tecnológica, de cara a prestar un servicio de calidad al país y a la ciudadanía en general; y destacarse como entidad líder del sector público.</t>
  </si>
  <si>
    <t>Cumplimiento en la reducción de tiempos, requisitos o documentos en procedimientos seleccionados X 15%) + (Avance en el plan de racionalización de trámites X 15%) + (Cumplimiento de los requisitos priorizados de transparencia en Minciencias X 40%) + (Cumplimiento de los requisitos priorizados de Gobierno Digital en Minciencias X 30%)</t>
  </si>
  <si>
    <t>Stock</t>
  </si>
  <si>
    <t>Participación
Igualdad
Derecho de petición
Derecho a seguridad social
Libertad de expresión e información</t>
  </si>
  <si>
    <t>Potenciar las capacidades regionales de CTeI que promuevan el desarrollo social  y productivo hacia una Colombia Científica</t>
  </si>
  <si>
    <t>Inversión nacional en ACTI como porcentaje del PIB</t>
  </si>
  <si>
    <t>Despacho de la Ministra</t>
  </si>
  <si>
    <t>Conceptualización y diseño de Centros Regionales de Investigación, Innovación y Emprendimiento</t>
  </si>
  <si>
    <t>N/A</t>
  </si>
  <si>
    <t>Nuevas becas y nuevos créditos beca para la formación de doctores apoyadas por Colciencias y aliados</t>
  </si>
  <si>
    <t>Nuevas estancias posdoctorales apoyadas por Colciencias y aliados</t>
  </si>
  <si>
    <t>Jóvenes Investigadores e Innovadores apoyados por Colciencias y aliados</t>
  </si>
  <si>
    <t>Niños, niñas y adolescentes certificados en procesos de fortalecimiento de sus capacidades en I+i</t>
  </si>
  <si>
    <t>Aprobación de recursos  de la asignación del SGR</t>
  </si>
  <si>
    <t>Ampliar las dinámicas de generación, circulación y uso de conocimiento y los saberes ancestrales propiciando sinergias entre actores del SCNTI que permitan cerrar las brechas históricas de inequidad en CTeI</t>
  </si>
  <si>
    <t>Dirección de Capacidades y Divulgación en CTeI</t>
  </si>
  <si>
    <t xml:space="preserve">Nuevas unidades de apropiación social de la CTeI al interior de la IES y otros actores reconocidos del SNCTI </t>
  </si>
  <si>
    <t>Museos y centros de ciencia fortalecidos</t>
  </si>
  <si>
    <t>Nuevos artículos científicos publicados por investigadores colombianos en revistas científicas especializadas</t>
  </si>
  <si>
    <t xml:space="preserve">Aumentar la producción de conocimiento científico y tecnológico de alto impacto en articulación con aliados estratégicos nacionales e internacionales,promoviendo también  la participación de los actores del SNCTeI en redes e iniciativas de cooperación e internacionalización de la CTI. </t>
  </si>
  <si>
    <t>Nodos de diplomacia científica</t>
  </si>
  <si>
    <t>Diseñar el implementar la misión de bioeconomía  para promover el  aprovechamiento sostenible de la biodiversidad</t>
  </si>
  <si>
    <t>Nuevos bioproductos registrados por el Programa Colombia Bio</t>
  </si>
  <si>
    <t>Nuevas expediciones científicas nacionales realizadas con apoyo de Colciencias y aliados</t>
  </si>
  <si>
    <t>Dirección de Transferencia y Uso del Conicimiento</t>
  </si>
  <si>
    <t>Expediciones Científicas al Pacífico desarrolladas</t>
  </si>
  <si>
    <t xml:space="preserve">Impulsar el desarrollo tecnológico y la innovación para la sofisticación del sector productivo </t>
  </si>
  <si>
    <t>Cupo de inversión para deducción y descuento tributario utilizado</t>
  </si>
  <si>
    <t>Porcentaje de investigadores en el sector empresarial</t>
  </si>
  <si>
    <t>Inversión en I+D del sector privado como porcentaje del PIB</t>
  </si>
  <si>
    <t>Acuerdos de transferencia de tecnología o conocimiento apoyados por Colciencias</t>
  </si>
  <si>
    <t>Organizaciones articuladas en los pactos por la innovación</t>
  </si>
  <si>
    <t>Solicitudes de patentes presentadas por residentes en Oficina Nacional</t>
  </si>
  <si>
    <t>Viceministerio de Talento y Apropiación Social del Conocimiento
Viceministerio de Conocimiento, Innovación y Productividad</t>
  </si>
  <si>
    <t>Generar lineamientos a nivel nacional y regional para el fortalecimiento de la institucionalidad y la implementación de procesos de innovación que generen valor público</t>
  </si>
  <si>
    <t>Política de CTeI aprobada e implementada</t>
  </si>
  <si>
    <t>Indíce ATM</t>
  </si>
  <si>
    <t>Oficina Asesora de Planeación, Dirección Administrativa y Financiera, Secretaría General, Oficina de Control Interno, Equipo de Comunicaciones, Oficina de Tecnologías de Información y Comunicaciones.</t>
  </si>
  <si>
    <t>N.A.</t>
  </si>
  <si>
    <t>AVANCE 2019</t>
  </si>
  <si>
    <t>AVAMCE 2020</t>
  </si>
  <si>
    <t>AVANCE 2021 (I TRIM)</t>
  </si>
  <si>
    <t>% CUMPLIM 2019</t>
  </si>
  <si>
    <t>% CUMPLIM 2020</t>
  </si>
  <si>
    <t>Pacto por la Ciencia, Tecnología y la Innovación: un sistema para construir el conocimiento de la Colombia del futuro
Pacto por la equidad: política social moderna centrada en la familia, eficiente, de calidad y conectada a mercado</t>
  </si>
  <si>
    <t>Ampliar las dinámicas de generación, circulación y uso de conocimiento y los saberes ancestrales propiciando sinergias entre actores del SCNTI que permitan cerrar las brechas históricas de inequidad en Cte</t>
  </si>
  <si>
    <t>Pacto por la Sostenibilidad: Producir Conservando y Conservar Produciendo
Pacto por la Ciencia, Tecnología y la Innovación: un sistema para construir el conocimiento de la Colombia del futuro</t>
  </si>
  <si>
    <t xml:space="preserve">Diseñar el implementar la misión de bioeconomía  para promover el  aprovechamiento sostenible de la biodiversidad
</t>
  </si>
  <si>
    <t>"Dirección de Generación de Conocimiento
Dirección de Transferencia y Uso del Conicimiento"</t>
  </si>
  <si>
    <t>"Pacto por la Ciencia, Tecnología y la Innovación: un sistema para construir el conocimiento de la Colombia del futuro
Pacto por una gestión pública y efectiva"</t>
  </si>
  <si>
    <t>V1: 0,8 %
V2: 1,1%</t>
  </si>
  <si>
    <t>V1: 0
V2: N.A.</t>
  </si>
  <si>
    <t>V1: 9
V2: 5</t>
  </si>
  <si>
    <t>V1: 9
V2: 4</t>
  </si>
  <si>
    <t>V1: 18
V2: 9</t>
  </si>
  <si>
    <t>V1: 1 %
V2: 1,5%</t>
  </si>
  <si>
    <t>V1: 953
V2: 920</t>
  </si>
  <si>
    <t>V1: 848
V2: 920</t>
  </si>
  <si>
    <t>V1:450
V2: 920</t>
  </si>
  <si>
    <t>V1: 1429
V2: 920</t>
  </si>
  <si>
    <t>V1:246
V2: 200</t>
  </si>
  <si>
    <t>V1: 50
V2: 200</t>
  </si>
  <si>
    <t>V1: 304
V2: 200</t>
  </si>
  <si>
    <t>V1: 641
V2: 680</t>
  </si>
  <si>
    <t>V1: 807
V2: 600</t>
  </si>
  <si>
    <t>V1: 2449
V2: 1700</t>
  </si>
  <si>
    <t>V1: 619
V2: 580</t>
  </si>
  <si>
    <t>V1: 4516
V2: 3560</t>
  </si>
  <si>
    <t>V1: 0
V2: N/A</t>
  </si>
  <si>
    <t>APUESTAS MEGA A 2022</t>
  </si>
  <si>
    <t xml:space="preserve">
Reconocimiento de 10 nuevos centros de investigación y desarrollo tecnológico, en las regiones de Centros Sur, Llanos, Litoral pacífico y costa atlántica. Hoy el país cuenta con 9 centros de 54 reconocidos en estas regiones.
Pasar del 22,6% al 32% el número total e becas promedio otorgadas a beneficiarios de las  regiones de Centros Sur, Llanos, Litoral pacífico y costa atlántica."
</t>
  </si>
  <si>
    <t xml:space="preserve">Reestructuración integral para que el 100% de la oferta del ministerio cuente con enfoque diferencia y territorial
</t>
  </si>
  <si>
    <t>Citaciones de impacto en producción científica y colaboración internacional.</t>
  </si>
  <si>
    <t xml:space="preserve">Aumentar en 2,6 veces la generación de bioproductos en etapa comercializable. Pasar de 84 bioproductos en 2018 a 224 para 2022
</t>
  </si>
  <si>
    <t xml:space="preserve">"Incrementar seis (6) veces el número de investigadores vinculados al sector empresarial colombiano para el 2022.
Inversión en I+D del sector empresarial 
Colaboración universidad –empresas en I+D (GII)"
</t>
  </si>
  <si>
    <t>Aumentar a 2022 en 85% Ejecución presupuestal de la Entidad
Lograr como mínimo 95 puntos en el Índice de Desempeño Institucional- Sectorial a 2022</t>
  </si>
  <si>
    <t>PILAR DE LA MEGA</t>
  </si>
  <si>
    <t>Fortalecer las Capacidades Regionales</t>
  </si>
  <si>
    <t xml:space="preserve">Apropiacion Social y Reconocimiento De Saberes
</t>
  </si>
  <si>
    <t>Mundialización del Conocimiento</t>
  </si>
  <si>
    <t>Economía Bioproductiva</t>
  </si>
  <si>
    <t>Sofisticación del Sector Productivo</t>
  </si>
  <si>
    <t>Modernización del Ministerio y Fortalecimiento Institucional</t>
  </si>
  <si>
    <t>V1: 0,90
V2: 0,89</t>
  </si>
  <si>
    <t>V1: 0,91
V2: 0,90</t>
  </si>
  <si>
    <t>V1: 16
V2: 10</t>
  </si>
  <si>
    <t>V1: 60
V2: 66</t>
  </si>
  <si>
    <t>V1: 1
V2: 4</t>
  </si>
  <si>
    <t>V1: 14
V2: 7</t>
  </si>
  <si>
    <t>V1: 9
V2: 7</t>
  </si>
  <si>
    <t>V1: 1
V2: 7</t>
  </si>
  <si>
    <t>V1: 1
V2: 1</t>
  </si>
  <si>
    <t>V1: 1,2
V2:1,5</t>
  </si>
  <si>
    <t>V1: 1,2
V2: 1,9</t>
  </si>
  <si>
    <t>V1: 1,4
V2: 2</t>
  </si>
  <si>
    <t>V1: 4,8
V2: 6,4</t>
  </si>
  <si>
    <t>Producto</t>
  </si>
  <si>
    <t>No</t>
  </si>
  <si>
    <t>Administración sistema nacional de ciencia y tecnología  nacional</t>
  </si>
  <si>
    <t>Participación, Igualdad, Derecho de petición.</t>
  </si>
  <si>
    <t>Pacto por la Ciencia, Tecnología y la Innovación: un sistema para construir el conocimiento de la Colombia del futuro
Pacto por una gestión pública y efectiva</t>
  </si>
  <si>
    <t>Si</t>
  </si>
  <si>
    <t>Fortalecimiento de las capacidades de los actores del SNCTI para la generación de conocimiento a nivel  nacional</t>
  </si>
  <si>
    <t>Resultado</t>
  </si>
  <si>
    <t>Incrementar seis (6) veces el número de investigadores vinculados al sector empresarial colombiano para el 2022.
Inversión en I+D del sector empresarial 
Colaboración universidad –empresas en I+D (GII)</t>
  </si>
  <si>
    <t>Incremento de las actividades de Ciencia, Tecnología e Innovación en la construcción de la Bioeconomía a nivel   Nacional</t>
  </si>
  <si>
    <t>Aumentar en 2,6 veces la generación de bioproductos en etapa comercializable. Pasar de 84 bioproductos en 2018 a 224 para 2022</t>
  </si>
  <si>
    <t>Insumo</t>
  </si>
  <si>
    <t>Reestructuración integral para que el 100% de la oferta del ministerio cuente con enfoque diferencia y territorial</t>
  </si>
  <si>
    <t>No aplica</t>
  </si>
  <si>
    <t>Desarrollo de vocaciones científicas y capacidades para la investigación en niños y jóvenes a nivel  nacional</t>
  </si>
  <si>
    <t>Capacitación de recursos humanos para la investigación  nacional</t>
  </si>
  <si>
    <t>Reconocimiento de 10 nuevos centros de investigación y desarrollo tecnológico, en las regiones de Centros Sur, Llanos, Litoral pacífico y costa atlántica. Hoy el país cuenta con 9 centros de 54 reconocidos en estas regiones.
Pasar del 22,6% al 32% el número total e becas promedio otorgadas a beneficiarios de las  regiones de Centros Sur, Llanos, Litoral pacífico y costa atlántica.</t>
  </si>
  <si>
    <t>Proyecto de inversión que lo respalda</t>
  </si>
  <si>
    <t xml:space="preserve">Área responsable </t>
  </si>
  <si>
    <t>Línea base</t>
  </si>
  <si>
    <t>Tipo de acumulación</t>
  </si>
  <si>
    <t xml:space="preserve">Tipo de indicador </t>
  </si>
  <si>
    <t>Indicador Sinergia/PND 2018-2022</t>
  </si>
  <si>
    <t>Indicadores estratégicos</t>
  </si>
  <si>
    <t>Apuestas Mega a 2022</t>
  </si>
  <si>
    <t>Pilar de la Mega</t>
  </si>
  <si>
    <t>Articulación Con Los Pactos De Plan Nacional De Desarrollo 2019 - 2022</t>
  </si>
  <si>
    <t>Metas</t>
  </si>
  <si>
    <t>CÓGIGO: D101PR01F01</t>
  </si>
  <si>
    <t>PLAN ESTRATÉGICO INSTITUCIONAL SECTORIAL 2019-2022
MINISTERIO DE CIENCIA, TECNOLOGÍA E INNOVACIÓN</t>
  </si>
  <si>
    <t>CONTROL DE CAMBIOS AL PLAN ESTRATÉGICO INSTITUCIONAL</t>
  </si>
  <si>
    <t>FECHA</t>
  </si>
  <si>
    <t>CAMBIOS</t>
  </si>
  <si>
    <t>ENTE APROBADOR</t>
  </si>
  <si>
    <t>VERSIÓN</t>
  </si>
  <si>
    <t>Comité Ministerial</t>
  </si>
  <si>
    <t>Nombre indicador: “Acuerdos de transferencia de tecnología o conocimiento apoyados” se ajustó a “Acuerdos de transferencia de tecnología o conocimiento apoyados por Colciencias” como se encuentra enunciado en PND.</t>
  </si>
  <si>
    <t xml:space="preserve">Se agregó el indicador “Expediciones Científicas al Pacífico desarrolladas”. Este indicador se venía midiendo en las versiones anteriores del PEI en el marco del indicador “Nuevas expediciones científicas nacionales realizadas con apoyo de Colciencias y aliados”. Para la presente versión de este PEI, se visibiliza toda vez que se busca mostrar claramente su seguimiento, medición y cumplimiento desde la entidad. </t>
  </si>
  <si>
    <t>Se agregó el indicador “Inversión en I+D del sector privado como porcentaje del PIB”, este indicador hace parte del Plan Nacional de Desarrollo y está incluido en el V. Pacto por la Ciencia, la Tecnología y la Innovación: un sistema para construir el conocimiento de la Colombia del futuro, Línea B. Más ciencia, más futuro: compromiso para duplicar la inversión pública y privada en ciencia, tecnología e innovación. De este indicador se daba cuenta de manera implícita en el indicador de “Inversión nacional en ACTI como porcentaje del PIB” el cual también comprende la medición de I+D.</t>
  </si>
  <si>
    <t>Nombre indicador: “Inversión en ACTI como % del PIB” se ajustó a “Inversión nacional en ACTI como porcentaje del PIB” como se encuentra enunciado en PND. Así mismo se traslada del objetivo “Aumentar la producción de conocimiento científico y tecnológico de alto impacto en articulación con aliados estratégicos nacionales e internacionales, promoviendo también la participación de los actores del SNCTI en redes e iniciativas de cooperación e internacionalización de la CTI” al objetivo de “Potenciar las capacidades regionales de CTeI que promuevan el desarrollo social y productivo hacia una Colombia Científica”.</t>
  </si>
  <si>
    <t>Se retira el indicador “Inversión en I+D como % del PIB” que no se encuentra en el PND y éste se está midiendo en el marco del indicador de “Inversión nacional en ACTI como porcentaje del PIB”.</t>
  </si>
  <si>
    <t>Nombre indicador: “Jóvenes Investigadores e Innovadores apoyados” se ajustó a “Jóvenes Investigadores e Innovadores apoyados por Colciencias y aliados” como se encuentra enunciado en PND.</t>
  </si>
  <si>
    <t>Nombre indicador: “Nuevas becas y nuevos créditos beca para la formación a nivel de doctorado” se ajustó a “Nuevas becas y nuevos créditos beca para la formación de doctores apoyadas por Colciencias y aliados” como se encuentra enunciado en PND.</t>
  </si>
  <si>
    <t>Nombre de indicador: “Nuevas estancias posdoctorales apoyadas” se ajustó a “Nuevas estancias posdoctorales apoyadas por Colciencias y aliados” como se encuentra enunciado en PND.</t>
  </si>
  <si>
    <t>Nombre de indicador: “Expediciones científicas nacionales y con aliados internacionales” se ajustó a “Nuevas expediciones científicas nacionales realizadas con apoyo de Colciencias y aliados” como se encuentra enunciado en PND. En las 7 expediciones nacionales se incluye o contabiliza la Expedición de Pacífico.</t>
  </si>
  <si>
    <t>Nombre de indicador: “Nuevos artículos científicos publicados por investigadores colombianos” se ajustó a “Nuevos artículos científicos publicados por investigadores colombianos en revistas científicas especializadas” como se encuentra enunciado en PND.</t>
  </si>
  <si>
    <t>Nombre de indicador “Proyectos de I+D+i financiados por Minciencias y aliados para la generación de Bioproductos” se ajustó a “Nuevos bioproductos registrados por el Programa Colombia Bio” acorde a como se encuentra enunciado en PND. Es importante destacar que el indicador da cuenta de proyectos de I+D+i financiados por Minciencias y aliados para la generación de Bioproductos.</t>
  </si>
  <si>
    <t>El indicador “Nuevas becas y nuevos créditos beca para la formación a nivel de maestría” se clasifica como indicador de programa, por esta razón no se incluye en la presente versión del PEI 2019-2022. Este indicador se presenta en el Plan de Acción Institucional.</t>
  </si>
  <si>
    <t>Cambio del indicador “Planes y acuerdos departamentales de CTeI acompañados en su formulación” por el indicador de “Ejercicios de planeación de recursos para la CT del SGR acompañados en su formulación”. El 30 de septiembre de 2020 se promulgó la Ley 2056 que regula la organización y el funcionamiento del Sistema General de Regalías. En su Capítulo V, Artículo 53, dicha Ley reemplaza la elaboración de los Planes y Acuerdos Estratégicos Departamentales en CTEI (PAED) por los Ejercicios de planeación para orientar la inversión de la Asignación de CTeI. Así mismo, este indicador se pasa a indicador a nivel programático y se ubica en el Plan de Acción Institucional.</t>
  </si>
  <si>
    <t>Indicador “Aprobación de recursos de la asignación del SGR” en su clasificación de Tipo de indicador y Tipo de acumulación se actualizan descripciones así: Es un indicador de resultado en tipo de indicador y es de flujo en tipo de acumulación. Se tenían asignados en tipo de indicador: de producto y en tipo de acumulación: acumulado. Alineación de metas con relación a las metas acordadas en el Plan Nacional de Desarrollo 2018-2022 Pacto por Colombia, Pacto por la equidad.</t>
  </si>
  <si>
    <t>Indicador “Inversión nacional en ACTI como porcentaje del PIB”. Se ajustaron las metas, acorde con el PND:
Meta 2020: de 0,8% a 1,1%.
Meta 2021: de 0,9% a 1,3.
Meta 2022: de 1% a 1,5%.
Meta de cuatrienio de 1% a 1,5%.</t>
  </si>
  <si>
    <t>Indicador “Centro Regional de Investigación, Innovación y Emprendimiento apoyados”. Se ajustaron las metas, acorde con la programación de recursos para la vigencia 2021 y soportado en el ejercicio de anteproyecto de inversión de 2022.
Meta 2019: de 0 a N/A
Meta 2020: de 0 a N/A
Meta 2021: de 9 a 5.
Meta 2022: de 9 a 4.
Meta de cuatrienio de 18 a 9.</t>
  </si>
  <si>
    <t>Indicador “Nuevas becas y nuevos créditos beca para la formación de doctores apoyadas por Colciencias y aliados”. Se ajustaron las metas, acorde con el PND:
Meta 2019: de 953 a 920.
Meta 2020: de 848 a 920.
Meta 2021: de 450 a 920.
Meta 2022: de 1429 a 920.</t>
  </si>
  <si>
    <t>Indicador “Nuevas estancias posdoctorales apoyadas por Colciencias y aliados”. Se ajustaron las metas, acorde con el PND:
Meta 2020: de 246 a 200.
Meta 2021: de 50 a 200.
Meta 2022: de 304 a 200.</t>
  </si>
  <si>
    <t>Indicador “Nuevas unidades de apropiación social de la CTeI al interior de la IES y otros actores reconocidos del SNCTI”. Se precisa que, las metas de 2019 y 2020 no corresponden a cero. Para esos periodos el indicador no se medía, por lo tanto, no se generó información. Se actualizan estos campos con N/A: No Aplica.</t>
  </si>
  <si>
    <t>Indicador “Museos y centros de ciencia fortalecidos”. Se precisa que, las metas de 2019 y 2020 no corresponden a cero. Para esos periodos el indicador no se medía, por lo tanto, no se generó información. Se actualizan estos campos con N/A: No Aplica.</t>
  </si>
  <si>
    <t>Indicador “Política de CTeI aprobada e implementada”. Este indicador da cuenta del avance del proceso de formulación e implementación de la política pública de ciencia, tecnología e innovación (CONPES de CTeI). Su medición se basa en los siguientes hitos: Política de CTeI aprobada e implementada (CONPES de CTeI:
Hito 1: aprobación del documento CONPES 50%
Hito 2: cumplimiento actividades previstas para 2021 75%
Hito 3: cumplimiento de las actividades para 2022 100%
Este indicador se reasigna en el objetivo estratégico de la MEGA correspondiente a “Modernización del Ministerio y Fortalecimiento Institucional”. En la versión anterior del presente documento se ubicó en el objetivo de “Apropiación Social y Reconocimiento De Saberes”.</t>
  </si>
  <si>
    <t>Indicador “% avance en la implementación del Índice de capacidades en CTeI en las regiones”. Este indicador se traslada al Plan de Acción Institucional toda vez que, por su alcance, permitirá generar insumos para mejorar la caracterización de las regiones, los departamentos en cuanto a capacidades de investigación.</t>
  </si>
  <si>
    <t>Con relación al objetivo de la MEGA “Mundialización del Conocimiento” se ajusta la apuesta con base en revisiones, análisis de propuestas generadas desde los equipos técnicos. La apuesta es “Citaciones de impacto en producción científica y colaboración internacional.” en reemplazo de “Duplicar a176 los Investigadores por millón de habitantes (GII)”.</t>
  </si>
  <si>
    <t>Se traslada el indicador de “Inversión nacional en ACTI como porcentaje del PIB” del objetivo de la MEGA de “Mundialización del Conocimiento” al objetivo “Potenciar las capacidades regionales de CTeI que promuevan el desarrollo social y productivo hacia una Colombia Científica”, guardando coherencia con la descentralización de la CTeI, con la departamentalización de la ciencia, la tecnología y la innovación.</t>
  </si>
  <si>
    <t>Con relación al indicador “Citaciones de impacto en producción científica y colaboración internacional” se actualizan las metas acordes con metas en Plan Nacional de Desarrollo para los siguientes años:
Meta 2020: de 0,90 a 0,89.
Meta 2022: de 0,91 a 0,90.
Meta cuatrienio: de 0,91 a 0,90.</t>
  </si>
  <si>
    <t>bio</t>
  </si>
  <si>
    <t>Indicador “Nuevos bioproductos registrados por el Programa Colombia Bio”. Se ajustan metas acordes con Plan Nacional de Desarrollo. Se realizan las siguientes actualizaciones:
Meta 2019: de 16 a 10.
Meta 2022: de 60 a 66.</t>
  </si>
  <si>
    <t>Indicador “Nuevas expediciones científicas nacionales realizadas con apoyo de Colciencias y aliados”. Se ajustan las metas acordes con Plan Nacional de Desarrollo:
Meta 2019: de 1 a 4.
Meta 2020: de 14 a 7.
Meta 2021: de 9 a 7.
Meta 2022: de 1 a 7.</t>
  </si>
  <si>
    <t>Se agrega el indicador “Porcentaje de investigadores en el sector empresarial” para garantizar alineación con los compromisos del Plan Nacional de Desarrollo, a cargo del Ministerio.</t>
  </si>
  <si>
    <r>
      <rPr>
        <b/>
        <sz val="12"/>
        <color theme="1"/>
        <rFont val="Segoe UI"/>
        <family val="2"/>
      </rPr>
      <t xml:space="preserve">Versión 1: </t>
    </r>
    <r>
      <rPr>
        <sz val="12"/>
        <color theme="1"/>
        <rFont val="Segoe UI"/>
        <family val="2"/>
      </rPr>
      <t xml:space="preserve">
Inversión en ACTI como % del PIB
</t>
    </r>
    <r>
      <rPr>
        <b/>
        <sz val="12"/>
        <color theme="9" tint="-0.249977111117893"/>
        <rFont val="Segoe UI"/>
        <family val="2"/>
      </rPr>
      <t>Versión 2:</t>
    </r>
    <r>
      <rPr>
        <sz val="12"/>
        <color theme="9" tint="-0.249977111117893"/>
        <rFont val="Segoe UI"/>
        <family val="2"/>
      </rPr>
      <t xml:space="preserve">
Inversión nacional en ACTI como porcentaje del PIB
Se cambio del objetivo de la MEGA de "Mundialización del conocimiento" al objetivo en el que se relaciona ahora.</t>
    </r>
  </si>
  <si>
    <r>
      <rPr>
        <b/>
        <sz val="12"/>
        <color theme="1"/>
        <rFont val="Segoe UI"/>
        <family val="2"/>
      </rPr>
      <t>Versión 1:</t>
    </r>
    <r>
      <rPr>
        <sz val="12"/>
        <color theme="1"/>
        <rFont val="Segoe UI"/>
        <family val="2"/>
      </rPr>
      <t xml:space="preserve">
 Nuevas becas y nuevos créditos beca para la formación a nivel de doctorado
</t>
    </r>
    <r>
      <rPr>
        <b/>
        <sz val="12"/>
        <color theme="9" tint="-0.249977111117893"/>
        <rFont val="Segoe UI"/>
        <family val="2"/>
      </rPr>
      <t xml:space="preserve">Versión 2: </t>
    </r>
    <r>
      <rPr>
        <sz val="12"/>
        <color theme="9" tint="-0.249977111117893"/>
        <rFont val="Segoe UI"/>
        <family val="2"/>
      </rPr>
      <t xml:space="preserve">
Nuevas becas y nuevos créditos beca para la formación de doctores apoyadas por Colciencias y aliados</t>
    </r>
  </si>
  <si>
    <r>
      <rPr>
        <b/>
        <sz val="12"/>
        <color theme="1"/>
        <rFont val="Segoe UI"/>
        <family val="2"/>
      </rPr>
      <t>Versión 1:</t>
    </r>
    <r>
      <rPr>
        <sz val="12"/>
        <color theme="1"/>
        <rFont val="Segoe UI"/>
        <family val="2"/>
      </rPr>
      <t xml:space="preserve">
Nuevas estancias posdoctorales apoyadas
</t>
    </r>
    <r>
      <rPr>
        <b/>
        <sz val="12"/>
        <color theme="9" tint="-0.249977111117893"/>
        <rFont val="Segoe UI"/>
        <family val="2"/>
      </rPr>
      <t xml:space="preserve">Versión 2: </t>
    </r>
    <r>
      <rPr>
        <sz val="12"/>
        <color theme="9" tint="-0.249977111117893"/>
        <rFont val="Segoe UI"/>
        <family val="2"/>
      </rPr>
      <t xml:space="preserve">
Nuevas estancias posdoctorales apoyadas por Colciencias y aliados </t>
    </r>
  </si>
  <si>
    <r>
      <rPr>
        <b/>
        <sz val="11"/>
        <color theme="1"/>
        <rFont val="Segoe UI"/>
        <family val="2"/>
      </rPr>
      <t xml:space="preserve">Versión 1: </t>
    </r>
    <r>
      <rPr>
        <sz val="11"/>
        <color theme="1"/>
        <rFont val="Segoe UI"/>
        <family val="2"/>
      </rPr>
      <t xml:space="preserve">
Jóvenes Investigadores e Innovadores apoyados
</t>
    </r>
    <r>
      <rPr>
        <b/>
        <sz val="11"/>
        <color theme="9" tint="-0.249977111117893"/>
        <rFont val="Segoe UI"/>
        <family val="2"/>
      </rPr>
      <t xml:space="preserve">Versión 2: </t>
    </r>
    <r>
      <rPr>
        <sz val="11"/>
        <color theme="9" tint="-0.249977111117893"/>
        <rFont val="Segoe UI"/>
        <family val="2"/>
      </rPr>
      <t xml:space="preserve">
Jóvenes Investigadores e Innovadores apoyados por Colciencias y aliados</t>
    </r>
  </si>
  <si>
    <r>
      <rPr>
        <b/>
        <sz val="12"/>
        <color theme="1"/>
        <rFont val="Segoe UI"/>
        <family val="2"/>
      </rPr>
      <t xml:space="preserve">Versión 1: </t>
    </r>
    <r>
      <rPr>
        <sz val="12"/>
        <color theme="1"/>
        <rFont val="Segoe UI"/>
        <family val="2"/>
      </rPr>
      <t xml:space="preserve">
Nuevos artículos científicos publicados por investigadores colombianos
</t>
    </r>
    <r>
      <rPr>
        <b/>
        <sz val="12"/>
        <color theme="9" tint="-0.249977111117893"/>
        <rFont val="Segoe UI"/>
        <family val="2"/>
      </rPr>
      <t>Versión 2:</t>
    </r>
    <r>
      <rPr>
        <sz val="12"/>
        <color theme="9" tint="-0.249977111117893"/>
        <rFont val="Segoe UI"/>
        <family val="2"/>
      </rPr>
      <t xml:space="preserve">
Nuevos artículos científicos publicados por investigadores colombianos en revistas científicas especializadas.</t>
    </r>
  </si>
  <si>
    <r>
      <rPr>
        <b/>
        <sz val="12"/>
        <color theme="1"/>
        <rFont val="Segoe UI"/>
        <family val="2"/>
      </rPr>
      <t xml:space="preserve"> Versión 1:</t>
    </r>
    <r>
      <rPr>
        <sz val="12"/>
        <color theme="1"/>
        <rFont val="Segoe UI"/>
        <family val="2"/>
      </rPr>
      <t xml:space="preserve">
 Proyectos de I+D+i financiados por Minciencias y aliados para la generación de Bioproductos
</t>
    </r>
    <r>
      <rPr>
        <b/>
        <sz val="12"/>
        <color theme="9" tint="-0.249977111117893"/>
        <rFont val="Segoe UI"/>
        <family val="2"/>
      </rPr>
      <t xml:space="preserve">Versión 2: </t>
    </r>
    <r>
      <rPr>
        <sz val="12"/>
        <color theme="9" tint="-0.249977111117893"/>
        <rFont val="Segoe UI"/>
        <family val="2"/>
      </rPr>
      <t xml:space="preserve">
Nuevos bioproductos registrados por el Programa Colombia Bio</t>
    </r>
  </si>
  <si>
    <r>
      <rPr>
        <b/>
        <sz val="12"/>
        <color theme="1"/>
        <rFont val="Segoe UI"/>
        <family val="2"/>
      </rPr>
      <t xml:space="preserve">Versión 1: </t>
    </r>
    <r>
      <rPr>
        <sz val="12"/>
        <color theme="1"/>
        <rFont val="Segoe UI"/>
        <family val="2"/>
      </rPr>
      <t xml:space="preserve">
Expediciones científicas nacionales y con aliados internacionales
</t>
    </r>
    <r>
      <rPr>
        <b/>
        <sz val="12"/>
        <color theme="9" tint="-0.249977111117893"/>
        <rFont val="Segoe UI"/>
        <family val="2"/>
      </rPr>
      <t>Versión 2:</t>
    </r>
    <r>
      <rPr>
        <sz val="12"/>
        <color theme="9" tint="-0.249977111117893"/>
        <rFont val="Segoe UI"/>
        <family val="2"/>
      </rPr>
      <t xml:space="preserve">
Nuevas expediciones científicas nacionales realizadas con apoyo de Colciencias y aliados</t>
    </r>
  </si>
  <si>
    <r>
      <rPr>
        <b/>
        <sz val="12"/>
        <color theme="9" tint="-0.249977111117893"/>
        <rFont val="Segoe UI"/>
        <family val="2"/>
      </rPr>
      <t>Nuevo indicador en la versión 2:</t>
    </r>
    <r>
      <rPr>
        <sz val="12"/>
        <color theme="1"/>
        <rFont val="Segoe UI"/>
        <family val="2"/>
      </rPr>
      <t xml:space="preserve"> Expediciones Científicas al Pacífico desarrolladas</t>
    </r>
  </si>
  <si>
    <r>
      <rPr>
        <b/>
        <sz val="12"/>
        <color theme="9" tint="-0.249977111117893"/>
        <rFont val="Segoe UI"/>
        <family val="2"/>
      </rPr>
      <t>Nuevo indicador con la versión 2:</t>
    </r>
    <r>
      <rPr>
        <sz val="12"/>
        <color theme="9" tint="-0.249977111117893"/>
        <rFont val="Segoe UI"/>
        <family val="2"/>
      </rPr>
      <t xml:space="preserve"> Porcentaje de investigadores en el sector empresarial</t>
    </r>
  </si>
  <si>
    <r>
      <rPr>
        <b/>
        <sz val="12"/>
        <color theme="9" tint="-0.249977111117893"/>
        <rFont val="Segoe UI"/>
        <family val="2"/>
      </rPr>
      <t>Nuevo indicador en la versión 2:</t>
    </r>
    <r>
      <rPr>
        <sz val="12"/>
        <color theme="1"/>
        <rFont val="Segoe UI"/>
        <family val="2"/>
      </rPr>
      <t xml:space="preserve">
Inversión en I+D del sector privado como porcentaje del PIB</t>
    </r>
  </si>
  <si>
    <r>
      <rPr>
        <b/>
        <sz val="12"/>
        <color theme="1"/>
        <rFont val="Segoe UI"/>
        <family val="2"/>
      </rPr>
      <t>Versión 1:</t>
    </r>
    <r>
      <rPr>
        <sz val="12"/>
        <color theme="1"/>
        <rFont val="Segoe UI"/>
        <family val="2"/>
      </rPr>
      <t xml:space="preserve">
 Acuerdos de transferencia de tecnología o conocimiento apoyados
</t>
    </r>
    <r>
      <rPr>
        <b/>
        <sz val="12"/>
        <color theme="9" tint="-0.249977111117893"/>
        <rFont val="Segoe UI"/>
        <family val="2"/>
      </rPr>
      <t>Versión 2:</t>
    </r>
    <r>
      <rPr>
        <sz val="12"/>
        <color theme="9" tint="-0.249977111117893"/>
        <rFont val="Segoe UI"/>
        <family val="2"/>
      </rPr>
      <t xml:space="preserve">
 Acuerdos de transferencia de tecnología o conocimiento apoyados por Colciencias</t>
    </r>
  </si>
  <si>
    <r>
      <rPr>
        <b/>
        <sz val="12"/>
        <color theme="1"/>
        <rFont val="Segoe UI"/>
        <family val="2"/>
      </rPr>
      <t>Versión 1:</t>
    </r>
    <r>
      <rPr>
        <sz val="12"/>
        <color theme="1"/>
        <rFont val="Segoe UI"/>
        <family val="2"/>
      </rPr>
      <t xml:space="preserve">
Política de CTeI aprobada e implementada
</t>
    </r>
    <r>
      <rPr>
        <b/>
        <sz val="12"/>
        <color theme="9" tint="-0.249977111117893"/>
        <rFont val="Segoe UI"/>
        <family val="2"/>
      </rPr>
      <t>Versión 2:</t>
    </r>
    <r>
      <rPr>
        <sz val="12"/>
        <color theme="9" tint="-0.249977111117893"/>
        <rFont val="Segoe UI"/>
        <family val="2"/>
      </rPr>
      <t xml:space="preserve">
  se reasigna en el objetivo estratégico de la MEGA correspondiente a “Modernización del Ministerio y Fortalecimiento Institucional”. En la versión anterior del presente documento se ubicó en el objetivo de “Apropiación Social y Reconocimiento De Saberes".</t>
    </r>
  </si>
  <si>
    <t>CÓDIGO: D101PR01F21</t>
  </si>
  <si>
    <t>SEGUIMIENTO TRIMESTRAL PLAN ESTRATÉGICO INSTITUCIONAL 2019 - 2022</t>
  </si>
  <si>
    <t>Resultado 2019</t>
  </si>
  <si>
    <t>% de avance de la meta 2021</t>
  </si>
  <si>
    <t>Observaciones de Seguimiento</t>
  </si>
  <si>
    <t>Análisis / Recomendación</t>
  </si>
  <si>
    <t>***N/A: No aplica. Refiere a que no existe meta para el trimestre analizado
* Se declara el plan estratégico institucional como el mismo plan estratégico sectorial por ser el Ministerio de Ciencia, Tecnología e Innovación la cabeza de sector y no tener instituciones o entidades adscritas</t>
  </si>
  <si>
    <t>** Cifras acumuladas 
*** El dato se encuentra en consolidación por parte de la Dirección de Transferencia y Uso del Conocimiento</t>
  </si>
  <si>
    <t>Dirección de Generación de Conocimiento
Dirección de Transferencia y Uso del Conocimiento</t>
  </si>
  <si>
    <t>Apropiación Social y Reconocimiento De Saberes</t>
  </si>
  <si>
    <t>Apoyo  al fomento y desarrollo de la apropiación social de la CTeI - ASCTI  nacional</t>
  </si>
  <si>
    <t xml:space="preserve">Aumentar la producción de conocimiento científico y tecnológico de alto impacto en articulación con aliados estratégicos nacionales e internacionales, promoviendo también  la participación de los actores del SNCTeI en redes e iniciativas de cooperación e internacionalización de la CTI. </t>
  </si>
  <si>
    <t>Dirección de Transferencia y Uso del Conocimiento</t>
  </si>
  <si>
    <t>Fortalecimiento de las Capacidades de Transferencia y Uso del Conocimiento Para la Innovación a nivel  Nacional</t>
  </si>
  <si>
    <t>Apoyo al proceso de transformación digital para la gestión y prestación de servicios de ti en el sector CTeI y a nivel  nacional
Administración sistema nacional de ciencia y tecnología  nacional</t>
  </si>
  <si>
    <t>Aprobación versión 01 del Plan Estratégico Institucional 2021</t>
  </si>
  <si>
    <t>Se ajusta el nombre del documento "PLAN ESTRATÉGICO INSTITUCIONAL SECTORIAL 2021-2022 MINISTERIO DE CIENCIA, TECNOLOGÍA E INNOVACIÓN" a PLAN ESTRATÉGICO INSTITUCIONAL SECTORIAL 2019-2022. MINISTERIO DE CIENCIA, TECNOLOGÍA E INNOVACIÓN en virtud del cumplimiento de la definición de este documento, así como, para garantizar que este es el documento referente que alinea las metas del Plan Nacional de Desarrollo con la Planeación estratégica de la entidad para el mismo periodo de tiempo del PND.</t>
  </si>
  <si>
    <t>Indicador “Jóvenes Investigadores e Innovadores apoyados por Colciencias y aliados”. Se ajustaron las metas, acorde con el PND de 2019 y 2020. Se ajusta meta 2021 de acuerdo con solicitud técnica del área y revisión de OAPII al identificar que no se afecta la meta en forma negativa. Con relación a la meta de cuatrienio, se ajusta al registrar un total de 3560 jóvenes apoyados, nueva meta que garantiza el cumplimiento de la meta de cuatrienio de PND (2440). Es importante resaltar que, aunque en la versión pasada de este documento se registraba como meta de cuatrienio 4.516, el ministerio en el marco de sus ejercicios de planeación, revisión y programación de recursos ajusta esta meta sin afectar las metas de PND.
Meta 2019: de 641 a 680.
Meta 2020: de 807 a 600.
Meta 2021: de 2449 a 1700.
Meta 2022: de 619 a 580.
Meta cuatrienio: de 4.516 a 3.560.</t>
  </si>
  <si>
    <t>Indicador “Cupo de inversión para deducción y descuento tributario utilizado”. Este indicador está consignado en el Plan Nacional de Desarrollo, sin embargo, se destaca que, las metas para los años 2020, 2021 y 2022 se ajustan por arriba de las metas que tienen en Plan Nacional de Desarrollo. En este sentido, el Ministerio se plantea el reto de superar las metas definidas en el PND y se consignan en el Plan Estratégico y Plan de Acción Institucional. Las metas ajustadas son:
Meta 2019: de 1 a 1.
Meta 2020: de 1,2 a 1,5.
Meta 2021: de 1,2 a 1,9.
Meta 2022: de 1,4 a 2.
Meta de Cuatrienio: de 4,8 a 6,4.
También se aclara que, el cupo de 2 billones de BT para 2022 dependerá de la aprobación del Consejo Nacional de Beneficios Tributarios CNBT.</t>
  </si>
  <si>
    <r>
      <t xml:space="preserve">Formulación del campo "Meta de Cuatrienio en función de la información contenida en la columna "Tipo de Acumulación" y "Unidad de Medida". Esto se hace con el propósito de disminuir el riesgo de mostrar metas de cuatrienio que no corresponden con los datos de las metas intermedias y que no están acorde con el tipo de acumulación del indicador. Como novedad también se reporta que, se agrega el campo "Unidad de Medida".
Se entiende como </t>
    </r>
    <r>
      <rPr>
        <b/>
        <sz val="11"/>
        <rFont val="Arial Narrow"/>
        <family val="2"/>
      </rPr>
      <t>Tipo de Acumulación</t>
    </r>
    <r>
      <rPr>
        <sz val="11"/>
        <rFont val="Arial Narrow"/>
        <family val="2"/>
      </rPr>
      <t>, la forma en que debe contabilizarse los datos de un indicador en sus metas intermedias para determinar cuál es el valor de la meta de cuatrienio. en este sentido, cuando es de Flujo, la meta de cuatrienio corresponde al dato de la meta intermedia del último año del periodo objeto del Plan. Si el tipo de acumulación es "acumulado", la meta de cuatrienio debe sumar todos los valores de las metas intermedias. Con relación a la columna "</t>
    </r>
    <r>
      <rPr>
        <b/>
        <sz val="11"/>
        <rFont val="Arial Narrow"/>
        <family val="2"/>
      </rPr>
      <t>Unidad de Medida</t>
    </r>
    <r>
      <rPr>
        <sz val="11"/>
        <rFont val="Arial Narrow"/>
        <family val="2"/>
      </rPr>
      <t>", esta se establece para determinar el formato de la meta de cuatrienio y de las metas intermedias, en aras de tener claridad si los valores son porcentajes, número o índices.
Dado que esta actualización corresponde a un ajuste del formato que no modifica objetivos, programas, iniciativas, metas o indicadores aprobados por Comité Ministerial, no es necesario su aprobación por esta instancia, por lo cual su actualización se tramita de acuerdo a lo definido en el procedimiento de "Elaboración y Control de Documentos"</t>
    </r>
  </si>
  <si>
    <t>Ajuste en tipo de acumulación para el indicador de "Museos y centros de ciencia fortalecidos" toda vez que, de acuerdo con el equipo técnico responsable del mismo, las metas de este indicador dan cuenta de un comportamiento de flujo, es decir, para el periodo de medición de este indicador, se espera en total dar cuenta de diez (10) Centros de ciencia fortalecidos.</t>
  </si>
  <si>
    <t>Ajuste en tipo de acumulación para el indicador de "Política de CTeI aprobada e implementada" toda vez que, de acuerdo con el equipo técnico responsable del mismo, las metas de este indicador dan cuenta de un comportamiento de flujo, es decir, para el periodo de medición de este indicador, se espera alcanzar el 100% en 2021.</t>
  </si>
  <si>
    <t>Porcentaje</t>
  </si>
  <si>
    <t>Número</t>
  </si>
  <si>
    <t>Índice</t>
  </si>
  <si>
    <r>
      <t xml:space="preserve">Avance Trimestral  </t>
    </r>
    <r>
      <rPr>
        <b/>
        <sz val="16"/>
        <rFont val="Arial Narrow"/>
        <family val="2"/>
      </rPr>
      <t>2021</t>
    </r>
  </si>
  <si>
    <t>Unidad de Medida</t>
  </si>
  <si>
    <t>FECHA: 2021-08-12</t>
  </si>
  <si>
    <t>VERSIÓN: 02</t>
  </si>
  <si>
    <t>AVANCE 2021 (II TRIM)</t>
  </si>
  <si>
    <t>% CUMPLIM 2021</t>
  </si>
  <si>
    <t>2.40%</t>
  </si>
  <si>
    <t>51.43%</t>
  </si>
  <si>
    <t>Viceministerio de Talento y Apropiación Social, Oficina Asesora de Planeación e Innovación institucional -OAPII</t>
  </si>
  <si>
    <t>Se ajusta el valor del avance a 2do semestre de 2021 para el indicador "Política de CTeI aprobada e implementada" en el archivo de seguimiento del PEI a 3er trimestre.</t>
  </si>
  <si>
    <t>Después de varias reuniones técnicas entre el Viceministerio de Talento y Apropiación Social de la CTeI junto con la Oficina Asesora de Planeación e Innovación Institucional OAPII, se revisan las actividades a desarrollar en el marco del indicador "Política de CTeI aprobada e implementada" el cual tiene como propósito dar cuenta de la aprobación del documento CONPES de Política Pública en CTeI. No se hacen cambios en el nombre del indicador, pero, este se centra en la aprobación de dicho documento CONPES. Con respecto a la implementación se precisa que, una vez el documento CONPES entre en vigencia, su horizonte de tiempo es de 10 años y el seguimiento a su implementación se hace desde Sisconpes, como se hace de manera centralizada con los compromisos de todos los documentos CONPES.
Como observación se menciona que, la meta del indicador del 100% se trae a diciembre de 2021 y no se deja para el 2022 ya que, se centra en la aprobación del documento en CONPES. Esta observación es consecuente con la novedad reportada el pasado 12 de agosto.</t>
  </si>
  <si>
    <t>20 de agosto de 2021</t>
  </si>
  <si>
    <t>Oficina Asesora de Planeación e Innovación institucional</t>
  </si>
  <si>
    <t>Despacho del Ministro</t>
  </si>
  <si>
    <t>V1: 0,9 %
V2: 1,30%</t>
  </si>
  <si>
    <t>V1: 1%
V2: 1,50%</t>
  </si>
  <si>
    <t>AVANCE 2021 (III TRIM)</t>
  </si>
  <si>
    <t>0.65%</t>
  </si>
  <si>
    <t>Se cierra el indicador con el cumplimiento del 100%</t>
  </si>
  <si>
    <t>111</t>
  </si>
  <si>
    <t xml:space="preserve">OBSERVACIONES OFICINA DE CONTROL INTERNO
 A 31/12/2021
</t>
  </si>
  <si>
    <t>AVANCE 2021 (IV TRIM)</t>
  </si>
  <si>
    <t>VERSIÓN: 03</t>
  </si>
  <si>
    <t>Conceptualización y diseños de Centros Regionales de Investigación, Innovación y Emprendimiento y Distritos de Innovación</t>
  </si>
  <si>
    <t>Unidades</t>
  </si>
  <si>
    <t>Número de becas y créditos beca</t>
  </si>
  <si>
    <t>Número de estancias posdoctorales</t>
  </si>
  <si>
    <t>Número de Jóvenes Investigadores e Innovadores</t>
  </si>
  <si>
    <t>Número de NNA certificados</t>
  </si>
  <si>
    <t>Número de comunidades o grupos de interés</t>
  </si>
  <si>
    <t>Número de unidades y actores reconocidos</t>
  </si>
  <si>
    <t>Número de museos y centros</t>
  </si>
  <si>
    <t>Internacionalización del Conocimiento</t>
  </si>
  <si>
    <t>Número de artículos</t>
  </si>
  <si>
    <t>Número de proyectos financiados</t>
  </si>
  <si>
    <t>Número de nodos</t>
  </si>
  <si>
    <t>Número de nuevos bioproductos</t>
  </si>
  <si>
    <t>Número de expediciones científicas</t>
  </si>
  <si>
    <t>Número de expediciones científicas al Pacífico</t>
  </si>
  <si>
    <t>Billones de pesos</t>
  </si>
  <si>
    <t>Número de acuerdos</t>
  </si>
  <si>
    <t>Número de organizaciones articuladas</t>
  </si>
  <si>
    <t>Número de solicitudes presentadas</t>
  </si>
  <si>
    <t>porcentaje de cumplimiento frente al avance</t>
  </si>
  <si>
    <t>Documentos CONPES</t>
  </si>
  <si>
    <t>28 de enero de 2022</t>
  </si>
  <si>
    <t>Ajuste en el nombre del indicador "Conceptualización y diseño de Centros Regionales de Investigación, Innovación y Emprendimiento" por " Conceptualización y diseños de Centros Regionales de Investigación, Innovación y Emprendimiento y Distritos de Innovación", toda vez que, de acuerdo con el equipo técnico responsable del mismo, a partir del año 2022 se contará con los Distritos de Innovación.
Igualmente la meta para la vigencia 2022 (que estaba en 4) será de 1 y la que corresponde  a la meta de cuatrienio de 9 (sumatoria del año 2021 y 2022), sería también modificada por un total de 6 centros regionales y/o distritos de innovación.</t>
  </si>
  <si>
    <t>Se ajusta el pilar del mega (Objetivo Estratégico) en la palabra Mundialización. Se cambia esta palabra por Internacionalización por solicitud del ministro toda vez que, este término se alinea con la estrategia de internacionalización del ministerio y en su concepto recoge de manera más clara la necesidad de articulación, integración y trabajo colaborativo con actores internacionales generando lazos de cooperación permanentes y sostenibles.</t>
  </si>
  <si>
    <t>Se realiza ajuste a la meta para la vigencia 2022 del indicador "Nuevas unidades de apropiación social de la CTeI al interior de la IES y otros actores reconocidos del SNCTI” la cual era de 5 por 15 y con este cambio, se debe modificar la meta de cuatrienio a 20.</t>
  </si>
  <si>
    <t>Se realiza ajuste a la meta de cuatrienio del indicador "Museos y centros de ciencia fortalecidos", ya que los  museos y centros de ciencia acompañados en el 2021, son los mismos que se van a fortalecer en la vigencias 2022, por lo tanto, la meta de cuatrienio es de 10.</t>
  </si>
  <si>
    <t>Finaliza el indicador de Política de CTeI aprobada e implementada, ya que se cumplió en el año 2021, se creará un nuevo indicador que medirá la aprobación del CONPES DIE de CTeI en 2022.</t>
  </si>
  <si>
    <t>Para el indicador "Jóvenes Investigadores e Innovadores apoyados por Colciencias y aliados" se cambia la meta del año 2022 de 580 a 3175, por ende se hace necesario modificar la meta de cuatrienio de 3560 por 6155.</t>
  </si>
  <si>
    <t>Se realiza el ajuste a la meta para la vigencia 2022 del indicador "Cupo de inversión para deducción y descuento tributario utilizado" la cual estaba en 2.0 Billones y se modifica a 2.1 billones. Igualmente, se realiza cambio en la meta de cuatrienio planificada en 6.4 billones por 6.5 billones.</t>
  </si>
  <si>
    <t>0,84%</t>
  </si>
  <si>
    <t>El ministerio viene trabajando articuladamente con OCyT para mejorar la medición de ACTI de 2021. Se destacan:
1.	El OCyT certificó la operación estadística de medición de ACTI ante el DANE en diciembre de 2021.
2.	Se están concluyendo nuevas fuentes a nivel de empresas en la medición de ACTI desarrollada por el OCyT.
3.	Se están incluyendo las inversiones que en innovación hacen las empresas que participan para acceder al cupo de Beneficio Tributario.
Dadas estas consideraciones, se estima que la medición de ACTI realizada por el OCyT bajo la operación estadística que ya está certificada por el DANE arroje un valor por arriba del 1% de inversión en ACTI como porcentaje del PIB.
Esta medición de ACTI realizada por el OCyT incluiría I+D. Esto es para la medición de Inversión en ACTI 2021. El DANE está trabajando en un piloto para la medición de I+D, pero no es claro en qué momento entregaría la medición de I+D 2021 para que esta se sume al cálculo que realiza el OCyT, en reemplazo de la medición de I+D efectuada por el OCyT.</t>
  </si>
  <si>
    <t>De acuerdo con las acciones adelantadas por el Ministerio en conjunto con otras entidades como Presidencia, DNP, DANE y OCYT, la entidad continuará apoyando el fortalecimiento de la medición de ACTI y se espera publicar al finalizar el trimestre del año 2022 el resultado con el que cerraríamos la medición ACTI 2021. Así mismo, el DANE deberá entregrar una medición de I+D 2021 en agosto del 2022.</t>
  </si>
  <si>
    <t>Se cumple con 4 CRIIE en los departamentos: de Antioquia Distrito de Turbo, Córdoba municipio de Cereté, Valle del Cauca Distrito de Buenaventura y Guajira municipio de Riohacha. En lo específico a la acción de Bahía Solano, se han realizado las siguientes acciones derivadas del Acuerdo de Voluntades entre el Ministerio de Ciencia, Tecnología e Innovación y el municipio de Bahía Solano, con el fin de consolidar información que contribuya al desarrollo de los diferentes pasos para lograr la consolidación del CRIIE.
1. Mesas de trabajo para definir por parte de la entidad territorial el predio con infraestructura para el CRIIE, con el fin de realizar la implementación de los espacios y actividades establecidas en la hoja de ruta técnica de acuerdo con la vocación del CRIIE.  Es de anotar que, en la revisión y verificación en territorio, la entidad territorial manifestó no tener predio disponible para el Centro Regional de Investigación, Innovación y Emprendimiento.
2. Se realiza revisión de alternativas de acuerdo con la vocación, con el fin de articular la generación, uso y apropiación social del conocimiento y aprovechar las potencialidades ecosistémicas para apostarle al reconocimiento de los activos de la biodiversidad del territorio.
3. Se está buscando fuente de recursos alterna ya que, la fuente que inicialmente se había identificado no fue posible usarla por un concepto del Consejo de Estado
Teniendo en cuenta lo anterior y dada la dificultad para firmar convenios y ejecutarlos como se ha expuesto, se solicitó realizar el cambio del alcance del compromiso con este CRIIE a Presidencia de la República. En reemplazo se propuso el fortalecimiento de las capacidades de los actores del SNCTI para la generación de conocimiento, estableciendo estrategias e instrumentos de la CTeI, identificando una cultura basada en la generación, apropiación y divulgación del conocimiento, investigación científica, desarrollo tecnológico e innovación, para Bahía Solano.</t>
  </si>
  <si>
    <t>Este indicador alcanzó como cumplimiento el 80%. Como se presentó en el análisis no se cumplió la meta de 5 CRIIE por procesos de gestión externos a la entidad, en este sentido se recomienda que se revise el alcance de este indicador para el 2022 y se efectúen los ajustes correspondientes.</t>
  </si>
  <si>
    <t>Como resultado a diciembre 31 de 2021 se presenta un cumplimiento del 100% de la meta sustentada de la siguiente manera: 
Becas otorgadas a través de la estrategia Minciencias - Colfuturo 179, a través de la estrategia Minciencias - Fulbright 40, con el mecanismo Becas Regiones para Doctorado (Convocatoria 15) se apoyaron 203 becarios, en la convocatoria Doctorado Exterior Minciencias 260 becas, como resultado de la convocatoria 909 Doctorado Nacional para Profesores de IES se apoyaron 236 becas y finalmente se identifican 10 becarios a través de un ejercicio de mapeo de beneficiarios para doctorados en proyectos de I+D+i apoyados por Minciencias, por lo cual se registran 928 becas otorgadas en 2021.</t>
  </si>
  <si>
    <t>Este indicador alcanza el cumplimiento del 100%. Entendiendo las dificultades que se pueden dar por recursos limitados para financiación de becas, se recomienda para 2022 incluir ejercicios de mapeo para identificar becas de doctorado apoyadas a través de otras iniciativas como financiación de proyectos de I+D+i o financiación de becas por otras entidades aliadas con recursos públicos.</t>
  </si>
  <si>
    <t>Durante el cuarto trimestre mediante Resolución 2306, se publicó el segundo banco adicional de financiables en el marco del Mecanismo 2 de la Convocatoria 891 de 2020, gracias a lo cual se asignaron 32 estancias postdoctorales, que se suman a las 163 que fueron publicadas mediante Resolución No. 1193 de 2021. Por otro lado se realizó un ejercicio de mapeo de los doctores vinculados a los laboratorios en el marco de la Convocatoria No. 9 del FCTeI, gracias a lo cual se identificaron 5 estancias adicionales. Con ello se completó la meta de 200 estancias postdoctorales prevista para 2021, cumplimiento del indicador 100%</t>
  </si>
  <si>
    <t>Este indicador logra el cumplimiento de las 200 estancias programadas, así mismo, en el balance de cuatrienio está por arriba de lo esperado, lo cual permitiría un cumplimiento de la meta de cuatrienio en 2022, por debajo de la meta establecida para el 2022. Aunque no está en riesgo la meta de cumplimiento de cuatrienio, se recomienda realizar ejercicios de mapeo para identificar estancias posdoctorales apoyadas a través de otras iniciativas como financiación de proyectos de I+D+i o financiación por otras entidades aliadas con recursos públicos.</t>
  </si>
  <si>
    <t>Este indicador arrojó como resultado en 2021, 1730 jóvenes apoyados, con el cual se cumple la meta para el 2021 . Este resultado se sustenta en:
Convocatoria Jóvenes Investigadores para reactivación económica  179 jóvenes apoyados, Fortalecimiento de proyectos de CTeI en ciencias de la salud con talento joven e impacto regional con 398 jóvenes beneficiados, con la iniciativa Gestión territorial y de alianzas nacionales e internacionales jóvenes CTeI se apoyaron 31, con la estrategia Mujer + Ciencia + Equidad un total de 812 jóvenes beneficiadas, con el mecanismo Pasantías Internacionales en investigación, desarrollo tecnológico e innovación se obtuvieron 58, con la estrategia Piloto Gestión Social del Conocimiento para el Buen Vivir se apoyaron 130 y finalmente con el Tercer banco convocatoria Conectando Conocimiento se apoyaron 122 jóvenes.</t>
  </si>
  <si>
    <t>Este indicador cumple con la meta establecida para el año 2021, por ende no se realizan recomendaciones u observaciones al respecto.</t>
  </si>
  <si>
    <t>Para el indicador se alcanza como resultado 17.000 niños, niñas y adolescentes certificados en procesos de fortalecimiento de sus capacidades en investigación y creación a través del Programa Ondas y sus entidades aliadas, financiado por el Sistema General de regalías en los departamentos de Arauca, Caquetá, Caldas, Huila y Sucre, dando cumplimiento al 100% de meta establecida para el 2021.</t>
  </si>
  <si>
    <t>El indicador alcanza el cumplimiento de la meta establecida para el año 2021, de 17000 Niños, niñas y adolescentes certificados en procesos de fortalecimiento de sus capacidades en I+i, por ende, no se realizan recomendaciones frente a la gestión de cumplimiento realizada.</t>
  </si>
  <si>
    <t>·El Total de la Inversión aprobada en 2021 CTeI-SGR para la reactivación económica fue por valor de $766.756 millones, en el cual $745.873 millones para 216 proyectos inversión y $20.883 millones para ajustes a proyectos aprobados en bienios anteriores. Lo anterior indica que la vigencia 2021 fue positiva para ciencia, tecnología e innovación con la aprobación del 50% del presupuesto habilitado de la asignación CTeI 2021-2022, generando beneficios para los colombianos en las 6 regiones, reflejados en los ODS y la misión internacional de sabios.
·En total con los proyectos aprobados se beneficiarán aproximadamente 9 millones de colombianos.
·Durante el 2021, el OCAD de SGR-CTeI aprobó y abrió 11 convocatorias públicas, abiertas y competitivas por un valor de $921 mil Millones, orientadas a las líneas temáticas de las Actividades de Ciencia, Tecnología e Innovación tales como: Innovación, Investigación, Formación de capital Humano, Apropiación social de CTeI, Bioeconomía para la recuperación de San Andrés Islas, Fortalecimiento de apropiación social del conocimiento y la creación de la red de Museo de Historia Natural y cultural de Colombia, Jóvenes Innovadores y Investigadores, Formación doctoral,  Investigación, innovación, ASC e infraestructura.
Los resultados de los 216 proyectos aprobados son:
·Creación de 3.728 Empleos directos y 7.456 empleos indirectos.
·663 estudiantes a nivel de doctorado financiados en Conv. Becas bicentenario y Conv. 15 formación de alto nivel
·490 estudiantes a nivel de maestría financiados en Conv. N° 7 y 15 de formación de alto nivel
·300 Artículos de investigación
·30 infraestructuras físicas para la investigación dotada y fortalecida
.4.900 Servicios y fortalecimiento para la implementación de innovación en las empresas
·350 Servicios para la transferencia de conocimiento y tecnología
·Adicionalmente, es importante mencionar que los proyectos aprobados aportan a los Objetivos de Desarrollo Sostenible, principalmente a los ODS N°4 de Educación de Calidad con 89 proyectos de inversión por valor de $254.232 millones; el ODS N°9 Industria, Innovación e Infraestructura con 56 proyectos por valor de $220.548; y el tercer ODS con mayor impacto es el ODS N°3 de Salud y Bienestar con 24 proyectos por valor de $89.764 millones.
·Por último, de los 216 proyectos aprobados durante la vigencia de 2021 también aprobados impactaron a los 8 focos de la Misión Internacional de Sabios para impulsar el desarrollo del país a partir del conocimiento en los cuales se ha aportado con recursos del SGR Asignación CTeI, así: Ciencias Sociales, Desarrollo Humano y equidad con $340 mil Millones (103 proyectos), Bioeconomía, Biotecnología y medio ambiente con 178 mil millones (49 proyectos), Tecnologías convergentes industrias 4.0 con $117mil millones (31 Proyectos), Ciencias de la vida y la salud con $57mil millones (17 proyectos), Océanos y recursos hídricos con $27 mil millones (7 Proyectos), Industrias creativas y culturales con $16 mil millones (4 Proyectos), Energía sostenible con $11 mil millones (4 Proyectos) y por último Ciencias básicas y del espacio con Mil millones de pesos (1 Proyectos)</t>
  </si>
  <si>
    <t>Cumplimiento del indicador al 100%, por lo tanto, no se hacen observaciones o recomendaciones al respecto.</t>
  </si>
  <si>
    <t>El indicador comunidades, para la vigencia 2021 logró un total de 15 organizaciones comunitarias que serán fortalecidas mediante procesos de apropiación social del conocimiento de la siguiente manera:
6 experiencias de organizaciones comunitarias del concurso A Ciencia Cierta Desarrollo Local 2020, las cuales se quedaron aprobadas para financiar con recursos de la vigencia 2021, en el Comité de gestión de Recursos del 24 de agosto de 2021
9 comunidades resultado de la convocatoria Ideas para el Cambio Construcción Social del Conocimiento para la Gestión del Cambio Climático, esta convocatoria presentó los siguientes resultados, de la fase I 100 organizaciones comunitarias presentaron sus necesidades en las líneas Riesgos y efectos asociados a la variabilidad climática y Contaminación ambiental, de acuerdo con los criterios de evaluación se seleccionaron 20 con las cuales se construyeron los retos para la comunidad científica y se dio la apertura a la fase II. Resultado de la segunda fase se recibieron 25 propuestas de solución de las cuales solo 9 cumplieron lo establecido en los términos de referencia.
Dado los resultados de la convocatoria solo 9 comunidades serán fortalecidas mediante procesos de apropiación social del conocimiento, y del concurso A Ciencia Cierta 6 experiencias y se tenía previsto se fortalecerían 20, por lo cual no se cumplió la meta establecida para el indicador.</t>
  </si>
  <si>
    <t xml:space="preserve">De acuerdo con los resultados del indicador se hace necesario revisar la metodología utilizada en la sexta versión de la estrategia Ideas para el Cambio dado que se retomó el modelo de Fase I (Necesidades) y Fase II (Propuestas de soluciones), dado que por la baja participación de la comunidad científica se analiza diseñar soluciones adecuadas y pertinentes a las organizaciones comunitarias priorizadas en la Fase I puesto que dicha comunidad científica no cuenta con información específica o insumos necesarios para formular una solución efectiva. </t>
  </si>
  <si>
    <t>Se ha formalizo la creación de cinco (5) Unidades de Apropiación Social del Conocimiento en las siguientes Instituciones de Educación Superior: Universidad Tecnológica de Pereira, Universidad del Quindío, Universidad EAFIT, Universidad Javeriana sede Bogotá, Universidad Javeriana sede Cali, permitiendo el cumplimiento del 100% de la meta planificada para el año 2021.</t>
  </si>
  <si>
    <t>El indicador alcanzó el 100% de la meta programada, por tanto, no se efectúan observaciones o recomendaciones al respecto.</t>
  </si>
  <si>
    <t>Se alcanzó un cumplimiento del 50% de la meta programada. En las revisiones efectuadas por el equipo técnico se identifican oportunidades de mejora en los procedimientos internos y  realizar un mapeo más específico de lo que conlleva realizar actividades con otros actores o entidades vinculadas al proceso.</t>
  </si>
  <si>
    <t>Se recomienda al área técnica revisar el proceso que actualmente se sigue para el Reconocimiento de este tipo de actores en aras de garantizar un proceso más ágil y eficiente, así mismo, se sugiere contactar al equipo de calidad para hacer esta revisión.</t>
  </si>
  <si>
    <t>Este indicador alcanza la meta del 100%  planificada para el año 2021.</t>
  </si>
  <si>
    <t>El desempeño de este indicador en el transcurso del 2021 siempre estuvo encima de la meta. No se hacen observaciones y recomendaciones.</t>
  </si>
  <si>
    <t>Este indicador alcanza la meta del 100%  planificada para el año 2021. Se reportaron 15646 Nuevos artículos científicos publicados por investigadores colombianos en revistas científicas especializadas.</t>
  </si>
  <si>
    <t>Este indicador tuvo un desempeño superior en las mediciones efectuadas durante el 2021, no se hacen recomendaciones al respecto</t>
  </si>
  <si>
    <r>
      <t xml:space="preserve">Este indicador logra un cumplimiento del 100%, resultado gracias al desarrollo de estas estrategias: Banco elegibles Conectando Conocimiento 2019 con </t>
    </r>
    <r>
      <rPr>
        <b/>
        <sz val="12"/>
        <color rgb="FF00B050"/>
        <rFont val="Arial Narrow"/>
        <family val="2"/>
      </rPr>
      <t>67</t>
    </r>
    <r>
      <rPr>
        <sz val="12"/>
        <color rgb="FF00B050"/>
        <rFont val="Arial Narrow"/>
        <family val="2"/>
      </rPr>
      <t xml:space="preserve"> proyectos, Fortalecimiento centros autónomos e institutos públicos de I+D con 12 proyectos, Fortalecimiento de capacidades regionales de investigación en salud con el  resultado de 18 proyectos financiados, Generación de capacidades para la producción en Colombia para tratamiento de COVID-19 y otras enfermedades con 4 proyectos financiados, Innovación para la función pública con 1 proyecto, Investigación Traslacional y Medicina Personalizada con 22 proyectos, Invitación a presentar propuestas para la ejecución de proyectos de I+D+i orientados a la generación de nuevo conocimiento en yacimientos no convencionales en Colombia con 1 proyecto, Invitación proyectos orientados al fortalecimiento del portafolio I+D+i de la ARC con 4 proyectos, Invitación recobro mejorado de hidrocarburos Huila con 1 proyecto, ONDAS primera infancia con un 1 proyecto y Proyectos de I+D+i financiados por Minciencias y aliados con potencial  para la generación de Bioproductos con 51 proyectos financiados.</t>
    </r>
  </si>
  <si>
    <t>Este indicador logra el cumplimiento al 100% de los proyectos programados. Para minimizar un riesgo de incumplimiento de la meta del cuatrienio, se recomienda realizar ejercicios de mapeo para identificar proyectos de I+D+i apoyados a través de otras estrategias o iniciativas financiados por la entidad o entidades aliadas con recursos públicos.</t>
  </si>
  <si>
    <t xml:space="preserve">El 30 de noviembre de 2021 se realizó la suscripción del Acta de Intención en materia de Diplomacia Científica entre Minciencias y Cancillería, así como el anexo sobre implementación del programa piloto de los nodos de Diplomacia Científica con la cual se formalizan los nueve (9) Nodos de diplomacia científica en las Embajadas de Colombia en Alemania, Brasil, Corea, España, Estados Unidos, Francia, India, Israel y Suiza, en los que se implementarán los planes de trabajo. Lo anterior, demuestra que en el IV trimestre de 2021 se superó la meta prevista de seis nodos, resultado que evidencia un cumplimiento del 150% frente a la meta esperada para el periodo evaluado
Según el comportamiento del indicador si se cumple con la tendencia esperada y hasta se supera, por lo cual se detecta que con la realización del plan de mejoramiento no existe riesgo de incumplimiento.
Como balance general a 31 de diciembre de 2021, se reporta un cumplimiento del 100% de la meta de cuatrienio para este indicador, con lo cual se finaliza su medición a este corte.
</t>
  </si>
  <si>
    <t>Como este indicador ya cumplió la meta de cuatrienio se recomienda que el equipo técnico formule un nuevo indicador que recoja los resultados del indicador de nodos para que desarrolle la siguiente fase de estos nodos, es decir su proceso de implementación. Este nuevo indicador deberá ser parte del PEI 2019-2022 ajustado con las novedades en 2022 y se debe reflejar en el PAI 2022.</t>
  </si>
  <si>
    <t xml:space="preserve">Este indicador logró un cumplimiento del 100% de lo planeado justificado en:
• Con recursos de PGN 2020 se realizó la Convocatoria Bioeconomía Internacional con la que se proporcionó financiación en el año 2021 a 4 proyectos de investigación, desarrollo e innovación (I+D+i). Esta iniciativa se realizó de forma conjunta entre el Ministerio Federal de Educación e Investigación de Alemania – BMBF y Minciencias.
• Los recursos del PGN 2021 para el Proyecto de Inversión de Bioeconomía permitieron el diseño y publicación de la “Convocatoria para el apoyo a programas y proyectos de I+D+i que contribuyan a resolver los desafíos establecidos en la misión “Bioeconomía para una Colombia potencia viva y diversa hacia una sociedad impulsada por el conocimiento”” con la que se logró la financiación de 31 proyectos.
• En el marco del programa UK PACT (Partnering for Accelerated Climate Transitions, o Alianza para Transiciones Climáticas Aceleradas), GGGI y MinCiencias pusieron a disposición el Mecanismo de Aceleración de Proyectos de Bioeconomía – MAPBIO, con el objetivo de apoyar técnicamente la viabilización comercial y/o escalamiento de proyectos que se encuentren en una fase adelantada “de última milla” en bioeconomía, susceptibles de ser reconocidos como bioproductos, con el que se financiaron 4 proyectos.
• En el marco de la Convocatoria Conectando Conocimiento uno de los Focos Priorizados fue el de Bioeconomía, en el que se financiaron 5 proyectos.
• Con la Convocatoria de Creación de empresas de base tecnológica tipo Spin-off basados en biotecnología, bioeconomía o tecnologías convergentes se financiaron 7 proyectos para fomentar y apoyar la creación emprendimientos de base tecnológica tipo Spin-Off.
Según el comportamiento del indicador si se cumple con la tendencia esperada, por lo cual no se detecta riesgo de incumplimiento.
</t>
  </si>
  <si>
    <t>No se requiere toma de acción correctiva, toda vez que la información reportada aporta avances en el cumplimiento de la meta de cuatrienio indicada en el PEI 2019-2022, así como en las acciones establecidas en los documentos Conpes 3934 “Política de crecimiento verde” y Conpes 4023 de Reactivación económica.</t>
  </si>
  <si>
    <t>Este indicador reporta un cumplimiento del 100% de las expediciones programadas. Las 7 expediciones son:
Expedición Científica Seaflower Bajo Nuevo y Bajo Alicia
Expedición Segunda fase de Old Providence y Santa Catalina
Expedición Científica Pacífico Golfo de Tortugas
Usos tradicionales y potenciales de la Biodiversidad en el Noroccidente de Antioquia: sustancias bioactivas y su aplicación terapéutica.
Diversidad de insectos y vertebrados, biosonidos y etnobiología en las vertientes norte y occidental de la Sierra Nevada de Santa Marta.
Expedición San Basilio de Palenque-Bio: caracterización química de la biodiversidad de plantas, una apuesta al conocimiento ancestral para la industria farmacéutica.
Expedición Científica a la Chorrera (Amazonas), última expresión del Escudo Guayanés en el suroccidente de la Amazonía colombiana</t>
  </si>
  <si>
    <t>Este indicador se cumple al 100% no se generan recomendaciones al respecto.</t>
  </si>
  <si>
    <t>Este indicador reporta un cumplimiento del 100% de las expediciones programadas. La  expedición desarrollada es "Expedición Científica Pacífico Golfo de Tortugas"</t>
  </si>
  <si>
    <t>El 15 de diciembre del 2021 se realizó la tercera sesión del Consejo Nacional de Beneficios Tributarios (CNBT), en donde se terminó de aprobar los proyectos para completar el cupo 1.9 billones de pesos en beneficios tributarios.
Se apoyaron 14 sectores a nivel científico, tecnológico y de innovación, como por ejemplo actividades financieras, manufactureras, mineras y canteras, entre otras. 
En este contexto de 333 proyectos que se presentaron al segundo corte de la convocatoria 904-2021 para acceder a beneficios tributarios, 155 fueron viabilizados por el Consejo Nacional de Beneficios Tributarios (CNBT). 
Estos esfuerzos permitieron que 134 empresas del país se beneficiaran durante el año por la ejecución de 298 proyectos de ciencia, tecnología e innovación incluyendo proyectos plurianuales. 
Como parte de la estrategia del Gobierno Nacional para promover la vinculación de doctores para el desarrollo de actividades de I+D+i a empresas, el CNBT otorgó beneficios tributarios a 7 empresas del país por la contratación de 11 doctores formados en Colombia. Así mismo, se cumple con la meta del año 2021 con un porcentaje del 158% y frente a la meta de cuatrienio, se tiene un avance de 92%.</t>
  </si>
  <si>
    <t>El 10 de diciembre se realizó una reunión técnica entre el Observatorio Colombiano de Ciencia y Tecnología, el equipo técnico de Minciencias de Generación de Conocimiento y la Oficina Asesora de Planeación e Innovación institucional. El OCyT presentó los resultados generales de las dos encuestas desarrolladas a partir de las cuales se han comenzado a identificar los tiempos que se están dedicando a nivel de investigadores y a nivel de entidades (contratos con investigadores) exclusivamente a realizar investigación. Se acordó realizar una nueva reunión técnica para analizar estos resultados y comenzar a proponer el concepto para "Investigador Tiempo Completo" para el ajuste metodológico que está en marcha.
En cuanto al resultado del indicador se cumple al 100% de acuerdo con la información publicada en agosto en el global innovation index 2021.</t>
  </si>
  <si>
    <t>Se cumple al 100% este indicador por lo tanto no se efectúan observaciones ni recomendaciones al respecto.</t>
  </si>
  <si>
    <t xml:space="preserve">Este indicador soló logró el 76% de cumplimiento de la meta programada, a través de la convocatoria tercerizada con CREAME Spin Off 2021, se logro la financiación de 16 Acuerdos de transferencia de tecnología y/o conocimiento para apoyar a la I+D+i para promover y fortalecer alianzas entre actores del SNCTI.
No se cumplió la meta, ya que, los 5 faltantes estaban programados para desarrollar bajo un convenio de cooperación conjunto con Ecopetrol el cual no logró finiquitarse en 2021.
</t>
  </si>
  <si>
    <t>Entendiendo que el convenio de cooperación con Ecopetrol se va a desarrollar en 2022, se sugiere que estos 5 acuerdos hagan parte de la medición a registrar en este indicador en este año 2022. Se recomienda hacer seguimiento permanente para garantizar que el convenio con Ecopetrol se ejecute.</t>
  </si>
  <si>
    <t>Norte de Santander: Para el beneficio de articulación se llevó a cabo la conferencia de economía circular. Para el beneficio de misiones empresariales se socializó el formato aportado por MINCIENCIAS, a las 3 empresas beneficiarias. Para el beneficio de Sistemas de innovación empresarial se sostuvo reuniones para dar instrucciones de la presentación del informe final del prototipo. Para el beneficio de innovación abierta se acompañó en la inscripción de 10 empresas y se realizó el panel de evaluación para seleccionar la empresa asesora.
Buenaventura: se realiza el proceso de evaluación y selección de la entidad asesora para el beneficio de Prototipado, y se realiza el proceso postulación de la convocatoria para la selección de empresas beneficiarias.
Villavicencio:  Para el beneficio de misiones empresariales se ajustó y aprobó el cronograma de ejecución de rueda de negocios internacional virtual (México) y se apoyó el desarrollo y seguimiento a la ejecución de la misión Medellín.
Eje cafetero:  se realizó una jornada de trabajo grupal con los empresarios inscritos en el programa de aceleración de proyectos de I+D+i, en temas de priorización estratégica de proyectos. Se continua la implementación de los cinco proyectos financiados en el eje cafetero con recursos de COLINNOVA. Se eligió cotización para la misión a México.
Tolima: Se diseñó y publicó la adenda de la convocatoria para la selección de empresas beneficiarias del programa de sistemas de innovación empresarial. 
Atlántico: para el beneficio de Aceleración se unificó concepto del segundo informe de avance técnico, además, se obtuvieron los resultados de los proyectos radicados ante la convocatoria de beneficios tributarios. Para el beneficio de Innovación abierta se desarrolla el Otrosí de la entidad asesora Inventta.
Magdalena: Para el beneficio de prototipado se ha realizado la gestión para selección empresas beneficiarias y, de entidades asesoras a través del panel de sustentación. Para conexiones de valor se realiza el evento escalando el emprendimiento e inspírate. Para el beneficio de comunidad de innovación se realiza la publicación de los resultados del espacio de pitch &amp; networking, se realiza la verificación y consolidación de conexiones generadas, se realiza el informe final de los resultados obtenidos del beneficio del kit de innovación.
Confecámaras: Acompañamiento y seguimiento a los 14 Convenios regionales celebrados con las Cámaras de Comercio participantes del Programa.  Acompañamiento y seguimiento de los 15 proyectos que se están desarrollando en los departamentos intervenidos por el Programa Colinnova.  Suscripción del Otro Si no. 1 prórroga al Convenio. 
Tumaco: Para el beneficio de prototipado se realiza el panel de evaluación de las entidades asesoras y se publican los términos de referencia para la convocatoria de empresas beneficiarias.
Nariño: se realizó la publicación de resultados de las empresas seleccionadas para el beneficio de comunidad de innovación. Se llevó a cabo el evento de lanzamiento del programa comunidad de innovación y encuentro de empresas beneficiarias del programa sistemas de innovación en Nariño.
Bucaramanga: Se recibió y gestionó ajustes al otrosí No. 2 del convenio. Para el beneficio de sistemas de innovación empresarial se llevó a cabo seguimiento a la implementación de los proyectos de innovación y se realizó acompañamiento y validación a los informes técnicos y financieros correspondientes al primer desembolso de las empresas. Para el beneficio de Colinnova se gestionó la aprobación para generar otrosí al contrato de prestación de servicio con la Entidad Asesora Corporación Enlace. Para el beneficio de Misiones empresariales se publicó resultados de la agencia de viajes para la compra de tiquetes y hospedaje para la misión empresarial internacional.
Acopi: Se realizaron los procesos comunicativos para obtener 200 firmantes de pactos por la innovación.
El avance cuantitativo a la fecha es de 1900 organizaciones articuladas.</t>
  </si>
  <si>
    <t>Como este indicador ya cumplió la meta del 100%, no se realizan observaciones.</t>
  </si>
  <si>
    <t>Las Bases del Plan Nacional de Desarrollo PND 2018-2022 establecen como indicador en materia de patentes el “Registro de solicitudes de patentes por residentes en Oficina Nacional”. Durante los años 2019 y 2020, así como en los meses de enero a noviembre de 2021, se llevó a cabo el reporte del indicador únicamente del registro de solicitudes de patentes de invención por residentes en Oficina Nacional.
Sobre el particular, cabe aclarar que, en Colombia, conforme a la normatividad de la propiedad industrial, las patentes cubren dos tipologías, i) patentes de invención y ii) patentes de modelo de utilidad.
En este sentido, el indicador antes mencionado no hace distinción alguna respecto de las solicitudes de patentes de invención y las patentes de modelo de utilidad presentadas por residentes en Oficina Nacional. 
En virtud de lo anterior, el Ministerio de Ciencia, Tecnología e Innovación ha decidido reportar para el año 2021 el número de solicitudes de patente de invención como el número de solicitudes de patentes de modelo utilidad por residentes en Oficina Nacional. 
De acuerdo con el reporte formal que realiza la SIC en su página oficial (https://drive.google.com/file/d/1QPzTd3Jl6QEa7SJ0gQAT66bz47uneUAs/view ), se reporta que para lo corrido del año 2021 (enero a diciembre) se han radicado un total de 563 solicitudes de patente ante dicha Entidad.
De enero a diciembre de 2021 se obtuvo 432 solicitudes de patente de invención y 131 solicitudes de patente de modelo de utilidad, presentadas por residentes en Oficina Nacional, para un total de 563 solicitudes de patentes presentadas por residentes en Oficina Nacional.
A continuación, se muestra la distribución por departamento de radicación de patente a nivel nacional:
•	Antioquia: 87 solicitudes de patente.
•	Arauca: 2 solicitudes de patente.
•	Atlántico: 23 solicitudes de patente.
•	Bogotá D.C: 221 solicitudes de patente.
•	Bolívar: 8 solicitud de patente.
•	Boyacá: 8 solicitud de patente.
•	Caldas: 16 solicitudes de patente.
•	Caquetá: 2 solicitudes de patente.
•	Cauca: 6 solicitudes de patente.
•	Cesar: 1 solicitud de patente.
•	Córdoba: 1 solicitud de patente.
•	Cundinamarca: 27 solicitudes de patente.
•	Huila: 9 solicitudes de patente.
•	La Guajira: 5 solicitud de patente.
•	Magdalena: 3 solicitudes de patente.
•	Meta: 4 solicitudes de patente.
•	Nariño: 2 solicitudes de patente.
•	Norte de Santander: 10 solicitudes de patente.
•	Putumayo: 2 solicitudes de patente.
•	Quindío: 16 solicitudes de patente.
•	Risaralda: 13 solicitudes de patente.
•	Santander: 33 solicitudes de patente.
•	Sucre: 1 solicitud de patente.
•	Tolima: 10 solicitudes de patente.
•	Valle del Cauca: 53 solicitudes de patente.
Lo anterior evidencia que el 39% de las radicaciones de patente se encuentra focalizado en Bogotá D.C, seguido por Antioquia con el 15%, Valle del Cauca con el 9% y Santander con el 4%, siendo estos los departamentos que lideran la radicación de patente con el 70% de territorio nacional.
El presente reporte se realiza teniendo en cuenta el periodo de espera que le toma a la Superintendencia de Industria y Comercio - SIC realizar la consolidación de la información recaudada a nivel nacional de estas solicitudes de patente, de tal manera que el rezago presentado hasta el momento queda solventado con esta presentación de reporte, con el soporte formal que genera la SIC.</t>
  </si>
  <si>
    <t>Se recomienda hacer seguimientos periódicos para garantizar el cumplimiento de la meta para el año 2022.</t>
  </si>
  <si>
    <t xml:space="preserve">Cumplimiento de la primera recomendación de la Misión de Sabios, la institucionalidad del sector con la Ley 2162 de 2021. El 6 de diciembre de 2021, el presidente Iván Duque sancionó la Ley a través de la cual se crea el Ministerio de Ciencia, Tecnología e Innovación, con el propósito de contar con un ente rector que permita llevar a Colombia a una sociedad y economía basadas en el conocimiento. Además, se podrán establecer estrategias para el avance del conocimiento científico en el país, para ayudar a aplicar y desarrollar las nuevas tecnologías de la cuarta revolución industrial. </t>
  </si>
  <si>
    <t>Este indicador se cumple al 100% en 2021 y se sugiere que para el 2022 se formule un nuevo indicador que de cuenta del fortalecimiento de la política de CTeI en Colombia</t>
  </si>
  <si>
    <t>Índice ATM. Para el cierre de la vigencia 2021 el seguimiento al indicador del Objetivo Estratégico “Fomentar un Minciencias Integro, Efectivo e Innovador (IE+i)”, evidencia un avance del 91.17%  se sustenta de acuerdo a los siguientes resultados:
-El Componente de Transparencia que aporta el eje de Integridad evidencia un 97,33 % de cumplimiento
-El Componente de Gobierno Digital aporta 82.76%
-El Cumplimiento en la estandarización de trámites y servicios para la transformación digital hacia un Estado Abierto 100%
-Cumplimiento en la reducción de tiempos, requisitos o documentos en procedimientos seleccionados con un avance del 82,70%</t>
  </si>
  <si>
    <t>De acuerdo con el análisis, es necesario asegurar que en la vigencia 2022 se dé continuidad a las acciones de optimización de procesos planificadas especialmente a las asociadas a los componentes de analítica institucional, mejora de aplicativos institucionales, flujos de información, interoperabilidad y desarrollo de servicios ciudadanos digitales.
Se recomienda mantener el seguimiento a los requisitos pendientes de cumplir, a fin de asegurar que el indicador cumpla con los requisitos pendientes en la vigencia 2022, aumentando la capacidad de la entidad para lograr el desempeño esperado</t>
  </si>
  <si>
    <r>
      <t xml:space="preserve">100%
</t>
    </r>
    <r>
      <rPr>
        <sz val="12"/>
        <color rgb="FFFF0000"/>
        <rFont val="Segoe UI"/>
        <family val="2"/>
      </rPr>
      <t>127%</t>
    </r>
  </si>
  <si>
    <t xml:space="preserve">Se cierra el indicador con el cumplimiento del 100%
</t>
  </si>
  <si>
    <r>
      <t xml:space="preserve">100%
</t>
    </r>
    <r>
      <rPr>
        <sz val="12"/>
        <color rgb="FFFF0000"/>
        <rFont val="Segoe UI"/>
        <family val="2"/>
      </rPr>
      <t>133%</t>
    </r>
  </si>
  <si>
    <r>
      <t xml:space="preserve">MINISTERIO DE CIENCIA, TECNOLOGÍA E INNOVACIÓN
PLAN ESTRATÉGICO INSTITUCIONAL 2019-2022
OFICINA DE CONTROL INTERNO
</t>
    </r>
    <r>
      <rPr>
        <b/>
        <sz val="22"/>
        <color theme="1"/>
        <rFont val="Arial"/>
        <family val="2"/>
      </rPr>
      <t>Seguimiento con corte a 31/12/2021</t>
    </r>
  </si>
  <si>
    <t>Este indicador se encuentra identificado en color rojo en GINA, por cuanto se debe realizar un análisis interno para identificar acciones de mejora, se precisa que con corte al 28 de marzo de 2022 no se evidencia el respectivo análisis, esto considerando lo establecido en el procedimiento Acciones de Mejora desde los resultados del indicador se cuenta con 15 días para evaluar la pertinencia y 10 días más para crear la acción de mejora en GINA, desde el reporte ya han transcurrido dos meses. 
NO HUBO CUMPLIMIENTO DEL INDICADOR PARA LA VIGENCIA 2021 SOLO LLEGO AL 64,62%</t>
  </si>
  <si>
    <t xml:space="preserve"> Este indicador se encuentra identificado en color rojo en GINA, por cuanto se debe realizar un análisis interno para identificar acciones de mejora, se precisa que con corte al 28 de marzo de 2022 no se evidencia el respectivo análisis, esto considerando lo establecido en el procedimiento Acciones de Mejora desde los resultados del indicador se cuenta con 15 días para evaluar la pertinencia y 10 días más para crear la acción de mejora en GINA, desde el reporte ya han transcurrido dos meses. 
NO HUBO CUMPLIMIENTO DEL INDICADOR PARA LA VIGENCIA 2021  SOLO LLEGO AL 80%</t>
  </si>
  <si>
    <t>Este indicador se encuentra identificado en color rojo en GINA, por cuanto se debe realizar un análisis interno para identificar acciones de mejora, se precisa que con corte al 28 de marzo de 2022 no se evidencia el respectivo análisis, esto considerando lo establecido en el procedimiento Acciones de Mejora desde los resultados del indicador se cuenta con 15 días para evaluar la pertinencia y 10 días más para crear la acción de mejora en GINA, desde el reporte ya han transcurrido dos meses. 
NO HUBO CUMPLIMIENTO DEL INDICADOR PARA LA VIGENCIA 2021, SOÑO LLEGO AL 75%</t>
  </si>
  <si>
    <t>Este indicador se encuentra identificado en color rojo en GINA, por cuanto se debe realizar un análisis interno para identificar acciones de mejora, se precisa que con corte al 28 de marzo de 2022 no se evidencia el respectivo análisis, esto considerando lo establecido en el procedimiento Acciones de Mejora desde los resultados del indicador se cuenta con 15 días para evaluar la pertinencia y 10 días más para crear la acción de mejora en GINA, desde el reporte ya han transcurrido dos meses. 
NO HUBO CUMPLIMIENTO DEL INDICADOR PARA LA VIGENCIA 2021, SOLO LLEGO AL 50%</t>
  </si>
  <si>
    <t>Este indicador se encuentra identificado en color rojo en GINA, por cuanto se debe realizar un análisis interno para identificar acciones de mejora, se precisa que con corte al 28 de marzo de 2022 no se evidencia el respectivo análisis, esto considerando lo establecido en el procedimiento Acciones de Mejora desde los resultados del indicador se cuenta con 15 días para evaluar la pertinencia y 10 días más para crear la acción de mejora en GINA, desde el reporte ya han transcurrido dos meses. 
NO HUBO CUMPLIMIENTO DEL INDICADOR PARA LA VIGENCIA 2021, SOLO LLEGO AL 56.25%</t>
  </si>
  <si>
    <t>Este indicador se encuentra identificado en color rojo en GINA, por cuanto se debe realizar un análisis interno para identificar acciones de mejora, se precisa que con corte al 28 de marzo de 2022 no se evidencia el respectivo análisis, esto considerando lo establecido en el procedimiento Acciones de Mejora desde los resultados del indicador se cuenta con 15 días para evaluar la pertinencia y 10 días más para crear la acción de mejora en GINA, desde el reporte ya han transcurrido dos meses. 
NO HUBO CUMPLIMIENTO DEL INDICADOR PARA LA VIGENCIA 2021, SOLO LLEGO AL 76,19%</t>
  </si>
  <si>
    <t xml:space="preserve">
Este indicador esta excedido en la meta establecida para la vigencia 2021  con un total de 127%</t>
  </si>
  <si>
    <t>Este indicador esta excedido en la meta establecida para la vigencia 2021 con un total de 133%</t>
  </si>
  <si>
    <t>El indicador se incumplio en la meta establecida del año 2021. Solo llego al 91.17%</t>
  </si>
  <si>
    <t>ELABORO: Paola Rodriguez G. - Auditora OCI</t>
  </si>
  <si>
    <t>REVISO: Guillermo Alba C. - Jefe Oficina OCI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</si>
</sst>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_-&quot;$&quot;* #,##0_-;\-&quot;$&quot;* #,##0_-;_-&quot;$&quot;* &quot;-&quot;????_-;_-@_-"/>
    <numFmt numFmtId="166" formatCode="&quot;$&quot;#,##0.00"/>
    <numFmt numFmtId="167" formatCode="0.0%"/>
    <numFmt numFmtId="168" formatCode="0.000%"/>
    <numFmt numFmtId="169" formatCode="0.0"/>
    <numFmt numFmtId="170" formatCode="_-* #,##0.0_-;\-* #,##0.0_-;_-* &quot;-&quot;??_-;_-@_-"/>
    <numFmt numFmtId="171" formatCode="[$-240A]d&quot; de &quot;mmmm&quot; de &quot;yyyy;@"/>
    <numFmt numFmtId="172" formatCode="#,##0_ ;\-#,##0\ "/>
  </numFmts>
  <fonts count="60" x14ac:knownFonts="1">
    <font>
      <sz val="11"/>
      <color theme="1"/>
      <name val="Calibri"/>
      <family val="2"/>
      <scheme val="minor"/>
    </font>
    <font>
      <sz val="11"/>
      <color theme="1"/>
      <name val="Calibri"/>
      <family val="2"/>
      <scheme val="minor"/>
    </font>
    <font>
      <sz val="12"/>
      <color theme="1"/>
      <name val="Segoe UI"/>
      <family val="2"/>
    </font>
    <font>
      <b/>
      <sz val="14"/>
      <color theme="1"/>
      <name val="Segoe UI"/>
      <family val="2"/>
    </font>
    <font>
      <b/>
      <sz val="12"/>
      <color theme="1"/>
      <name val="Segoe UI"/>
      <family val="2"/>
    </font>
    <font>
      <sz val="12"/>
      <name val="Segoe UI"/>
      <family val="2"/>
    </font>
    <font>
      <b/>
      <sz val="12"/>
      <name val="Segoe UI"/>
      <family val="2"/>
    </font>
    <font>
      <b/>
      <sz val="16"/>
      <color theme="0"/>
      <name val="Segoe UI"/>
      <family val="2"/>
    </font>
    <font>
      <b/>
      <sz val="12"/>
      <color theme="0"/>
      <name val="Segoe UI"/>
      <family val="2"/>
    </font>
    <font>
      <b/>
      <sz val="11"/>
      <name val="Segoe UI"/>
      <family val="2"/>
    </font>
    <font>
      <sz val="12"/>
      <color rgb="FFFF0000"/>
      <name val="Segoe UI"/>
      <family val="2"/>
    </font>
    <font>
      <u/>
      <sz val="11"/>
      <color theme="10"/>
      <name val="Calibri"/>
      <family val="2"/>
      <scheme val="minor"/>
    </font>
    <font>
      <u/>
      <sz val="11"/>
      <color theme="11"/>
      <name val="Calibri"/>
      <family val="2"/>
      <scheme val="minor"/>
    </font>
    <font>
      <sz val="11"/>
      <color theme="1"/>
      <name val="Segoe UI"/>
      <family val="2"/>
    </font>
    <font>
      <b/>
      <sz val="14"/>
      <color theme="1"/>
      <name val="Arial Narrow"/>
      <family val="2"/>
    </font>
    <font>
      <sz val="12"/>
      <name val="Arial Narrow"/>
      <family val="2"/>
    </font>
    <font>
      <sz val="11"/>
      <name val="Arial Narrow"/>
      <family val="2"/>
    </font>
    <font>
      <sz val="11"/>
      <color theme="1"/>
      <name val="Arial Narrow"/>
      <family val="2"/>
    </font>
    <font>
      <b/>
      <sz val="16"/>
      <name val="Arial"/>
      <family val="2"/>
    </font>
    <font>
      <b/>
      <sz val="14"/>
      <color indexed="9"/>
      <name val="Arial"/>
      <family val="2"/>
    </font>
    <font>
      <b/>
      <sz val="12"/>
      <color indexed="9"/>
      <name val="Arial"/>
      <family val="2"/>
    </font>
    <font>
      <sz val="12"/>
      <color theme="1"/>
      <name val="Segoe UI"/>
      <family val="2"/>
    </font>
    <font>
      <sz val="11"/>
      <color theme="9" tint="-0.249977111117893"/>
      <name val="Segoe UI"/>
      <family val="2"/>
    </font>
    <font>
      <sz val="12"/>
      <color theme="9" tint="-0.249977111117893"/>
      <name val="Segoe UI"/>
      <family val="2"/>
    </font>
    <font>
      <sz val="10"/>
      <color theme="1"/>
      <name val="Arial Narrow"/>
      <family val="2"/>
    </font>
    <font>
      <sz val="10"/>
      <name val="Arial Narrow"/>
      <family val="2"/>
    </font>
    <font>
      <sz val="14"/>
      <name val="Arial Narrow"/>
      <family val="2"/>
    </font>
    <font>
      <b/>
      <sz val="14"/>
      <color theme="0"/>
      <name val="Arial Narrow"/>
      <family val="2"/>
    </font>
    <font>
      <b/>
      <sz val="11"/>
      <color theme="0"/>
      <name val="Arial Narrow"/>
      <family val="2"/>
    </font>
    <font>
      <b/>
      <sz val="10"/>
      <color theme="1"/>
      <name val="Arial Narrow"/>
      <family val="2"/>
    </font>
    <font>
      <b/>
      <sz val="12"/>
      <color theme="9" tint="-0.249977111117893"/>
      <name val="Segoe UI"/>
      <family val="2"/>
    </font>
    <font>
      <b/>
      <sz val="11"/>
      <color theme="1"/>
      <name val="Segoe UI"/>
      <family val="2"/>
    </font>
    <font>
      <b/>
      <sz val="11"/>
      <color theme="9" tint="-0.249977111117893"/>
      <name val="Segoe UI"/>
      <family val="2"/>
    </font>
    <font>
      <sz val="12"/>
      <color theme="9" tint="-0.249977111117893"/>
      <name val="Segoe UI"/>
      <family val="2"/>
    </font>
    <font>
      <b/>
      <sz val="16"/>
      <color theme="1"/>
      <name val="Arial"/>
      <family val="2"/>
    </font>
    <font>
      <b/>
      <sz val="22"/>
      <color theme="1"/>
      <name val="Arial"/>
      <family val="2"/>
    </font>
    <font>
      <sz val="12"/>
      <color theme="1"/>
      <name val="Arial Narrow"/>
      <family val="2"/>
    </font>
    <font>
      <sz val="16"/>
      <color theme="0"/>
      <name val="Arial Narrow"/>
      <family val="2"/>
    </font>
    <font>
      <sz val="12"/>
      <color theme="0"/>
      <name val="Arial Narrow"/>
      <family val="2"/>
    </font>
    <font>
      <b/>
      <sz val="11"/>
      <name val="Arial Narrow"/>
      <family val="2"/>
    </font>
    <font>
      <b/>
      <sz val="11"/>
      <name val="Calibri"/>
      <family val="2"/>
      <scheme val="minor"/>
    </font>
    <font>
      <sz val="16"/>
      <color theme="1"/>
      <name val="Calibri"/>
      <family val="2"/>
      <scheme val="minor"/>
    </font>
    <font>
      <sz val="16"/>
      <name val="Arial Narrow"/>
      <family val="2"/>
    </font>
    <font>
      <sz val="16"/>
      <color rgb="FF3466CC"/>
      <name val="Calibri"/>
      <family val="2"/>
      <scheme val="minor"/>
    </font>
    <font>
      <sz val="14"/>
      <color rgb="FFFF0000"/>
      <name val="Arial Narrow"/>
      <family val="2"/>
    </font>
    <font>
      <sz val="18"/>
      <color theme="0"/>
      <name val="Arial Narrow"/>
      <family val="2"/>
    </font>
    <font>
      <sz val="11"/>
      <color theme="0"/>
      <name val="Arial Narrow"/>
      <family val="2"/>
    </font>
    <font>
      <b/>
      <sz val="16"/>
      <name val="Arial Narrow"/>
      <family val="2"/>
    </font>
    <font>
      <sz val="16"/>
      <color rgb="FF00B050"/>
      <name val="Arial Narrow"/>
      <family val="2"/>
    </font>
    <font>
      <b/>
      <sz val="16"/>
      <color rgb="FF00B050"/>
      <name val="Calibri"/>
      <family val="2"/>
      <scheme val="minor"/>
    </font>
    <font>
      <b/>
      <sz val="14"/>
      <color rgb="FF00B050"/>
      <name val="Calibri"/>
      <family val="2"/>
      <scheme val="minor"/>
    </font>
    <font>
      <sz val="12"/>
      <color rgb="FF00B050"/>
      <name val="Arial Narrow"/>
      <family val="2"/>
    </font>
    <font>
      <b/>
      <sz val="16"/>
      <color rgb="FF3466CC"/>
      <name val="Calibri"/>
      <family val="2"/>
      <scheme val="minor"/>
    </font>
    <font>
      <sz val="14"/>
      <color rgb="FF00B050"/>
      <name val="Arial Narrow"/>
      <family val="2"/>
    </font>
    <font>
      <sz val="11"/>
      <color rgb="FF0000FF"/>
      <name val="Arial Narrow"/>
      <family val="2"/>
    </font>
    <font>
      <b/>
      <sz val="12"/>
      <color rgb="FF00B050"/>
      <name val="Arial Narrow"/>
      <family val="2"/>
    </font>
    <font>
      <sz val="16"/>
      <color theme="9" tint="-0.249977111117893"/>
      <name val="Calibri"/>
      <family val="2"/>
      <scheme val="minor"/>
    </font>
    <font>
      <b/>
      <sz val="12"/>
      <color rgb="FFFF0000"/>
      <name val="Segoe UI"/>
      <family val="2"/>
    </font>
    <font>
      <b/>
      <sz val="12"/>
      <color rgb="FFFF0000"/>
      <name val="Calibri"/>
      <family val="2"/>
      <scheme val="minor"/>
    </font>
    <font>
      <b/>
      <sz val="12"/>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
      <patternFill patternType="solid">
        <fgColor rgb="FF3772FF"/>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00000"/>
        <bgColor indexed="64"/>
      </patternFill>
    </fill>
    <fill>
      <patternFill patternType="solid">
        <fgColor theme="0" tint="-0.34998626667073579"/>
        <bgColor indexed="64"/>
      </patternFill>
    </fill>
    <fill>
      <patternFill patternType="solid">
        <fgColor rgb="FF0070C0"/>
        <bgColor indexed="64"/>
      </patternFill>
    </fill>
    <fill>
      <patternFill patternType="solid">
        <fgColor rgb="FF3466CC"/>
        <bgColor indexed="64"/>
      </patternFill>
    </fill>
    <fill>
      <patternFill patternType="solid">
        <fgColor rgb="FFE2ECFD"/>
        <bgColor rgb="FF000000"/>
      </patternFill>
    </fill>
    <fill>
      <patternFill patternType="solid">
        <fgColor theme="9" tint="0.79998168889431442"/>
        <bgColor indexed="64"/>
      </patternFill>
    </fill>
  </fills>
  <borders count="9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right style="hair">
        <color indexed="64"/>
      </right>
      <top style="medium">
        <color indexed="64"/>
      </top>
      <bottom/>
      <diagonal/>
    </border>
    <border>
      <left/>
      <right style="hair">
        <color indexed="64"/>
      </right>
      <top/>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hair">
        <color indexed="64"/>
      </left>
      <right style="medium">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style="medium">
        <color indexed="64"/>
      </bottom>
      <diagonal/>
    </border>
    <border>
      <left/>
      <right style="medium">
        <color auto="1"/>
      </right>
      <top style="medium">
        <color auto="1"/>
      </top>
      <bottom/>
      <diagonal/>
    </border>
    <border>
      <left/>
      <right style="medium">
        <color indexed="64"/>
      </right>
      <top/>
      <bottom/>
      <diagonal/>
    </border>
    <border>
      <left/>
      <right style="medium">
        <color auto="1"/>
      </right>
      <top/>
      <bottom style="medium">
        <color auto="1"/>
      </bottom>
      <diagonal/>
    </border>
    <border>
      <left style="hair">
        <color indexed="64"/>
      </left>
      <right/>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top style="hair">
        <color theme="0" tint="-0.499984740745262"/>
      </top>
      <bottom/>
      <diagonal/>
    </border>
    <border>
      <left style="hair">
        <color theme="0" tint="-0.34998626667073579"/>
      </left>
      <right style="hair">
        <color theme="0" tint="-0.34998626667073579"/>
      </right>
      <top style="hair">
        <color theme="0" tint="-0.34998626667073579"/>
      </top>
      <bottom/>
      <diagonal/>
    </border>
    <border>
      <left style="thin">
        <color indexed="64"/>
      </left>
      <right style="hair">
        <color theme="0" tint="-0.34998626667073579"/>
      </right>
      <top style="thin">
        <color indexed="64"/>
      </top>
      <bottom style="thin">
        <color indexed="64"/>
      </bottom>
      <diagonal/>
    </border>
    <border>
      <left style="hair">
        <color theme="0" tint="-0.34998626667073579"/>
      </left>
      <right style="hair">
        <color theme="0" tint="-0.34998626667073579"/>
      </right>
      <top style="thin">
        <color indexed="64"/>
      </top>
      <bottom style="thin">
        <color indexed="64"/>
      </bottom>
      <diagonal/>
    </border>
    <border>
      <left style="hair">
        <color theme="0" tint="-0.34998626667073579"/>
      </left>
      <right style="thin">
        <color indexed="64"/>
      </right>
      <top style="thin">
        <color indexed="64"/>
      </top>
      <bottom style="thin">
        <color indexed="64"/>
      </bottom>
      <diagonal/>
    </border>
    <border>
      <left style="thin">
        <color indexed="64"/>
      </left>
      <right style="hair">
        <color theme="0" tint="-0.34998626667073579"/>
      </right>
      <top style="thin">
        <color indexed="64"/>
      </top>
      <bottom/>
      <diagonal/>
    </border>
    <border>
      <left style="hair">
        <color theme="0" tint="-0.34998626667073579"/>
      </left>
      <right style="hair">
        <color theme="0" tint="-0.34998626667073579"/>
      </right>
      <top style="thin">
        <color indexed="64"/>
      </top>
      <bottom style="hair">
        <color theme="0" tint="-0.34998626667073579"/>
      </bottom>
      <diagonal/>
    </border>
    <border>
      <left style="hair">
        <color theme="0" tint="-0.34998626667073579"/>
      </left>
      <right style="thin">
        <color indexed="64"/>
      </right>
      <top style="thin">
        <color indexed="64"/>
      </top>
      <bottom/>
      <diagonal/>
    </border>
    <border>
      <left style="thin">
        <color indexed="64"/>
      </left>
      <right style="hair">
        <color theme="0" tint="-0.34998626667073579"/>
      </right>
      <top/>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indexed="64"/>
      </right>
      <top/>
      <bottom/>
      <diagonal/>
    </border>
    <border>
      <left style="thin">
        <color indexed="64"/>
      </left>
      <right style="hair">
        <color theme="0" tint="-0.34998626667073579"/>
      </right>
      <top/>
      <bottom style="thin">
        <color indexed="64"/>
      </bottom>
      <diagonal/>
    </border>
    <border>
      <left style="hair">
        <color theme="0" tint="-0.34998626667073579"/>
      </left>
      <right style="hair">
        <color theme="0" tint="-0.34998626667073579"/>
      </right>
      <top style="hair">
        <color theme="0" tint="-0.34998626667073579"/>
      </top>
      <bottom style="thin">
        <color indexed="64"/>
      </bottom>
      <diagonal/>
    </border>
    <border>
      <left style="hair">
        <color theme="0" tint="-0.34998626667073579"/>
      </left>
      <right style="thin">
        <color indexed="64"/>
      </right>
      <top/>
      <bottom style="thin">
        <color indexed="64"/>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34998626667073579"/>
      </left>
      <right style="thin">
        <color indexed="64"/>
      </right>
      <top style="hair">
        <color indexed="64"/>
      </top>
      <bottom style="thin">
        <color indexed="64"/>
      </bottom>
      <diagonal/>
    </border>
    <border>
      <left style="hair">
        <color theme="0" tint="-0.34998626667073579"/>
      </left>
      <right style="hair">
        <color theme="0" tint="-0.34998626667073579"/>
      </right>
      <top style="hair">
        <color indexed="64"/>
      </top>
      <bottom style="thin">
        <color indexed="64"/>
      </bottom>
      <diagonal/>
    </border>
    <border>
      <left style="thin">
        <color indexed="64"/>
      </left>
      <right style="hair">
        <color theme="0" tint="-0.34998626667073579"/>
      </right>
      <top style="hair">
        <color indexed="64"/>
      </top>
      <bottom style="thin">
        <color indexed="64"/>
      </bottom>
      <diagonal/>
    </border>
    <border>
      <left style="hair">
        <color theme="0" tint="-0.34998626667073579"/>
      </left>
      <right style="thin">
        <color indexed="64"/>
      </right>
      <top style="thin">
        <color indexed="64"/>
      </top>
      <bottom style="hair">
        <color indexed="64"/>
      </bottom>
      <diagonal/>
    </border>
    <border>
      <left style="hair">
        <color theme="0" tint="-0.34998626667073579"/>
      </left>
      <right style="hair">
        <color theme="0" tint="-0.34998626667073579"/>
      </right>
      <top style="thin">
        <color indexed="64"/>
      </top>
      <bottom style="hair">
        <color indexed="64"/>
      </bottom>
      <diagonal/>
    </border>
    <border>
      <left style="thin">
        <color indexed="64"/>
      </left>
      <right style="hair">
        <color theme="0" tint="-0.34998626667073579"/>
      </right>
      <top style="thin">
        <color indexed="64"/>
      </top>
      <bottom style="hair">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diagonal/>
    </border>
    <border>
      <left style="hair">
        <color theme="0" tint="-0.34998626667073579"/>
      </left>
      <right style="hair">
        <color theme="0" tint="-0.34998626667073579"/>
      </right>
      <top style="thin">
        <color indexed="64"/>
      </top>
      <bottom/>
      <diagonal/>
    </border>
    <border>
      <left style="hair">
        <color theme="0" tint="-0.34998626667073579"/>
      </left>
      <right style="hair">
        <color theme="0" tint="-0.34998626667073579"/>
      </right>
      <top/>
      <bottom style="thin">
        <color indexed="64"/>
      </bottom>
      <diagonal/>
    </border>
    <border>
      <left style="hair">
        <color theme="0" tint="-0.34998626667073579"/>
      </left>
      <right style="hair">
        <color theme="0" tint="-0.34998626667073579"/>
      </right>
      <top/>
      <bottom/>
      <diagonal/>
    </border>
  </borders>
  <cellStyleXfs count="94">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601">
    <xf numFmtId="0" fontId="0" fillId="0" borderId="0" xfId="0"/>
    <xf numFmtId="0" fontId="2" fillId="2" borderId="0" xfId="0" applyFont="1" applyFill="1"/>
    <xf numFmtId="0" fontId="5" fillId="2" borderId="0" xfId="0" applyFont="1" applyFill="1" applyAlignment="1"/>
    <xf numFmtId="0" fontId="6" fillId="2"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3" borderId="7" xfId="0" applyFont="1" applyFill="1" applyBorder="1" applyAlignment="1">
      <alignment vertical="center"/>
    </xf>
    <xf numFmtId="164" fontId="2" fillId="2" borderId="0" xfId="0" applyNumberFormat="1" applyFont="1" applyFill="1" applyAlignment="1">
      <alignment wrapText="1"/>
    </xf>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1"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0" borderId="0" xfId="0" applyFont="1" applyFill="1" applyAlignment="1">
      <alignment horizontal="center" vertical="center"/>
    </xf>
    <xf numFmtId="0" fontId="2" fillId="2" borderId="0" xfId="0" applyFont="1" applyFill="1" applyAlignment="1">
      <alignment horizontal="center"/>
    </xf>
    <xf numFmtId="0" fontId="5" fillId="0" borderId="3" xfId="0" applyFont="1" applyFill="1" applyBorder="1" applyAlignment="1">
      <alignment horizontal="center" vertical="center" wrapText="1"/>
    </xf>
    <xf numFmtId="0" fontId="5" fillId="0" borderId="3" xfId="0" quotePrefix="1" applyFont="1" applyFill="1" applyBorder="1" applyAlignment="1">
      <alignment horizontal="center" vertical="center" wrapText="1"/>
    </xf>
    <xf numFmtId="9" fontId="5" fillId="0" borderId="3"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164" fontId="2" fillId="0" borderId="3" xfId="2" applyNumberFormat="1" applyFont="1" applyFill="1" applyBorder="1" applyAlignment="1">
      <alignment horizontal="center" vertical="center" wrapText="1"/>
    </xf>
    <xf numFmtId="0" fontId="2" fillId="0" borderId="3" xfId="0" applyFont="1" applyFill="1" applyBorder="1" applyAlignment="1">
      <alignment horizontal="center" vertical="center"/>
    </xf>
    <xf numFmtId="9"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20" fontId="5" fillId="0" borderId="3" xfId="0" quotePrefix="1"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xf>
    <xf numFmtId="0" fontId="2" fillId="2" borderId="3" xfId="0" applyFont="1" applyFill="1" applyBorder="1" applyAlignment="1">
      <alignment vertical="center" wrapText="1"/>
    </xf>
    <xf numFmtId="4" fontId="2" fillId="0" borderId="3"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xf>
    <xf numFmtId="0" fontId="2" fillId="2" borderId="7" xfId="0" applyFont="1" applyFill="1" applyBorder="1" applyAlignment="1">
      <alignment vertical="center" wrapText="1"/>
    </xf>
    <xf numFmtId="0" fontId="4" fillId="2" borderId="3" xfId="0" applyFont="1" applyFill="1" applyBorder="1" applyAlignment="1">
      <alignment horizontal="center" vertical="center"/>
    </xf>
    <xf numFmtId="0" fontId="5" fillId="2" borderId="0" xfId="0" applyFont="1" applyFill="1" applyAlignment="1">
      <alignment horizontal="right" vertical="center"/>
    </xf>
    <xf numFmtId="0" fontId="2" fillId="2" borderId="3" xfId="0" applyFont="1" applyFill="1" applyBorder="1" applyAlignment="1">
      <alignment horizontal="center" vertical="center"/>
    </xf>
    <xf numFmtId="0" fontId="5" fillId="0" borderId="0" xfId="0" applyFont="1" applyAlignment="1">
      <alignment horizontal="right" vertical="center"/>
    </xf>
    <xf numFmtId="0" fontId="2" fillId="2" borderId="0" xfId="0" applyFont="1" applyFill="1" applyAlignment="1">
      <alignment horizontal="right" vertical="center"/>
    </xf>
    <xf numFmtId="0" fontId="6" fillId="2" borderId="0" xfId="0" applyFont="1" applyFill="1" applyAlignment="1">
      <alignment horizontal="right" vertical="center"/>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 fillId="2" borderId="0" xfId="0" applyFont="1" applyFill="1" applyAlignment="1">
      <alignment horizontal="justify" vertical="center" wrapText="1"/>
    </xf>
    <xf numFmtId="0" fontId="2" fillId="0" borderId="0" xfId="0" applyFont="1" applyAlignment="1">
      <alignment horizontal="right" vertical="center"/>
    </xf>
    <xf numFmtId="0" fontId="2" fillId="0" borderId="18" xfId="0" quotePrefix="1" applyFont="1" applyBorder="1" applyAlignment="1">
      <alignment horizontal="center" vertical="center" wrapText="1"/>
    </xf>
    <xf numFmtId="0" fontId="4" fillId="2" borderId="0" xfId="0" applyFont="1" applyFill="1" applyAlignment="1">
      <alignment horizontal="right" vertical="center"/>
    </xf>
    <xf numFmtId="0" fontId="2" fillId="2" borderId="0" xfId="0" applyFont="1" applyFill="1" applyAlignment="1">
      <alignment horizontal="center" vertical="center" wrapText="1"/>
    </xf>
    <xf numFmtId="0" fontId="2" fillId="2" borderId="0" xfId="0" applyFont="1" applyFill="1" applyAlignment="1">
      <alignment horizontal="justify" vertical="center" wrapText="1"/>
    </xf>
    <xf numFmtId="0" fontId="4"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justify" vertical="center" wrapText="1"/>
    </xf>
    <xf numFmtId="0" fontId="19" fillId="5" borderId="19"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1"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6" borderId="18"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0" fillId="0" borderId="20" xfId="0" applyBorder="1" applyAlignment="1">
      <alignment horizontal="justify" vertical="center" wrapText="1"/>
    </xf>
    <xf numFmtId="0" fontId="0" fillId="0" borderId="20" xfId="0" applyBorder="1" applyAlignment="1">
      <alignment horizontal="left" vertical="center" wrapText="1"/>
    </xf>
    <xf numFmtId="0" fontId="20" fillId="5" borderId="19"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32" xfId="0" applyBorder="1" applyAlignment="1">
      <alignment horizontal="justify" vertical="center" wrapText="1"/>
    </xf>
    <xf numFmtId="0" fontId="2" fillId="0" borderId="0" xfId="0" applyFont="1" applyBorder="1" applyAlignment="1">
      <alignment horizontal="center" vertical="center" wrapText="1"/>
    </xf>
    <xf numFmtId="0" fontId="2" fillId="0" borderId="26" xfId="0" applyFont="1" applyBorder="1" applyAlignment="1">
      <alignment horizontal="center" vertical="center" wrapText="1"/>
    </xf>
    <xf numFmtId="167" fontId="2" fillId="0" borderId="27" xfId="3" quotePrefix="1" applyNumberFormat="1" applyFont="1" applyFill="1" applyBorder="1" applyAlignment="1">
      <alignment horizontal="center" vertical="center" wrapText="1"/>
    </xf>
    <xf numFmtId="167" fontId="2" fillId="0" borderId="39" xfId="3" quotePrefix="1" applyNumberFormat="1" applyFont="1" applyFill="1" applyBorder="1" applyAlignment="1">
      <alignment horizontal="center" vertical="center" wrapText="1"/>
    </xf>
    <xf numFmtId="167" fontId="2" fillId="0" borderId="18" xfId="3" quotePrefix="1" applyNumberFormat="1" applyFont="1" applyFill="1" applyBorder="1" applyAlignment="1">
      <alignment horizontal="center" vertical="center" wrapText="1"/>
    </xf>
    <xf numFmtId="167" fontId="2" fillId="6" borderId="18" xfId="3" quotePrefix="1" applyNumberFormat="1" applyFont="1" applyFill="1" applyBorder="1" applyAlignment="1">
      <alignment horizontal="center" vertical="center" wrapText="1"/>
    </xf>
    <xf numFmtId="167" fontId="2" fillId="6" borderId="30" xfId="3" quotePrefix="1" applyNumberFormat="1" applyFont="1" applyFill="1" applyBorder="1" applyAlignment="1">
      <alignment horizontal="center" vertical="center" wrapText="1"/>
    </xf>
    <xf numFmtId="167" fontId="2" fillId="7" borderId="18" xfId="3" quotePrefix="1" applyNumberFormat="1" applyFont="1" applyFill="1" applyBorder="1" applyAlignment="1">
      <alignment horizontal="center" vertical="center" wrapText="1"/>
    </xf>
    <xf numFmtId="167" fontId="2" fillId="7" borderId="30" xfId="3" quotePrefix="1" applyNumberFormat="1" applyFont="1" applyFill="1" applyBorder="1" applyAlignment="1">
      <alignment horizontal="center" vertical="center" wrapText="1"/>
    </xf>
    <xf numFmtId="9" fontId="2" fillId="0" borderId="26" xfId="3" quotePrefix="1" applyFont="1" applyFill="1" applyBorder="1" applyAlignment="1">
      <alignment horizontal="center" vertical="center" wrapText="1"/>
    </xf>
    <xf numFmtId="9" fontId="2" fillId="0" borderId="28" xfId="3" quotePrefix="1" applyFont="1" applyFill="1" applyBorder="1" applyAlignment="1">
      <alignment horizontal="center" vertical="center" wrapText="1"/>
    </xf>
    <xf numFmtId="4" fontId="2" fillId="0" borderId="21"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1" fontId="2" fillId="0" borderId="39" xfId="0" quotePrefix="1" applyNumberFormat="1" applyFont="1" applyBorder="1" applyAlignment="1">
      <alignment horizontal="center" vertical="center" wrapText="1"/>
    </xf>
    <xf numFmtId="3" fontId="2" fillId="0" borderId="39" xfId="0" applyNumberFormat="1" applyFont="1" applyBorder="1" applyAlignment="1">
      <alignment horizontal="center" vertical="center" wrapText="1"/>
    </xf>
    <xf numFmtId="0" fontId="2" fillId="2" borderId="27" xfId="0" applyFont="1" applyFill="1" applyBorder="1" applyAlignment="1">
      <alignment horizontal="center" vertical="center" wrapText="1"/>
    </xf>
    <xf numFmtId="164" fontId="2" fillId="0" borderId="27" xfId="2" applyNumberFormat="1" applyFont="1" applyFill="1" applyBorder="1" applyAlignment="1">
      <alignment horizontal="center" vertical="center" wrapText="1"/>
    </xf>
    <xf numFmtId="20" fontId="2" fillId="0" borderId="50" xfId="0" quotePrefix="1" applyNumberFormat="1" applyFont="1" applyBorder="1" applyAlignment="1">
      <alignment horizontal="center" vertical="center" wrapText="1"/>
    </xf>
    <xf numFmtId="20" fontId="2" fillId="0" borderId="51" xfId="0" quotePrefix="1" applyNumberFormat="1" applyFont="1" applyBorder="1" applyAlignment="1">
      <alignment horizontal="center" vertical="center" wrapText="1"/>
    </xf>
    <xf numFmtId="20" fontId="2" fillId="0" borderId="6" xfId="0" quotePrefix="1" applyNumberFormat="1" applyFont="1" applyBorder="1" applyAlignment="1">
      <alignment horizontal="center" vertical="center" wrapText="1"/>
    </xf>
    <xf numFmtId="169" fontId="2" fillId="0" borderId="44" xfId="0" quotePrefix="1" applyNumberFormat="1" applyFont="1" applyBorder="1" applyAlignment="1">
      <alignment horizontal="center" vertical="center" wrapText="1"/>
    </xf>
    <xf numFmtId="3" fontId="2" fillId="0" borderId="52" xfId="0" applyNumberFormat="1" applyFont="1" applyBorder="1" applyAlignment="1">
      <alignment horizontal="center" vertical="center" wrapText="1"/>
    </xf>
    <xf numFmtId="0" fontId="2" fillId="0" borderId="27" xfId="0" quotePrefix="1" applyFont="1" applyBorder="1" applyAlignment="1">
      <alignment horizontal="center" vertical="center" wrapText="1"/>
    </xf>
    <xf numFmtId="0" fontId="2" fillId="0" borderId="33" xfId="0" quotePrefix="1" applyFont="1" applyBorder="1" applyAlignment="1">
      <alignment horizontal="center" vertical="center" wrapText="1"/>
    </xf>
    <xf numFmtId="1" fontId="2" fillId="0" borderId="27" xfId="0" applyNumberFormat="1" applyFont="1" applyBorder="1" applyAlignment="1">
      <alignment horizontal="center" vertical="center" wrapText="1"/>
    </xf>
    <xf numFmtId="0" fontId="2" fillId="0" borderId="27" xfId="0" applyFont="1" applyBorder="1" applyAlignment="1">
      <alignment horizontal="center" vertical="center"/>
    </xf>
    <xf numFmtId="0" fontId="4" fillId="2" borderId="0" xfId="0" applyFont="1" applyFill="1" applyBorder="1" applyAlignment="1">
      <alignment horizontal="center" vertical="center" wrapText="1"/>
    </xf>
    <xf numFmtId="166" fontId="2" fillId="2" borderId="24" xfId="0" applyNumberFormat="1" applyFont="1" applyFill="1" applyBorder="1" applyAlignment="1">
      <alignment horizontal="center" vertical="center"/>
    </xf>
    <xf numFmtId="9" fontId="2" fillId="0" borderId="24" xfId="0" applyNumberFormat="1" applyFont="1" applyBorder="1" applyAlignment="1">
      <alignment horizontal="center" vertical="center" wrapText="1"/>
    </xf>
    <xf numFmtId="0" fontId="2" fillId="2" borderId="54" xfId="0" applyFont="1" applyFill="1" applyBorder="1" applyAlignment="1">
      <alignment horizontal="center" vertical="center"/>
    </xf>
    <xf numFmtId="3" fontId="2" fillId="0" borderId="27" xfId="0" applyNumberFormat="1" applyFont="1" applyBorder="1" applyAlignment="1">
      <alignment horizontal="center" vertical="center"/>
    </xf>
    <xf numFmtId="164" fontId="2" fillId="0" borderId="48" xfId="1" applyNumberFormat="1" applyFont="1" applyFill="1" applyBorder="1" applyAlignment="1">
      <alignment horizontal="center" vertical="center" wrapText="1"/>
    </xf>
    <xf numFmtId="164" fontId="2" fillId="0" borderId="41" xfId="1"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9" fontId="2" fillId="0" borderId="27" xfId="0" applyNumberFormat="1" applyFont="1" applyBorder="1" applyAlignment="1">
      <alignment horizontal="center" vertical="center" wrapText="1"/>
    </xf>
    <xf numFmtId="0" fontId="4" fillId="2" borderId="6" xfId="0" applyFont="1" applyFill="1" applyBorder="1" applyAlignment="1">
      <alignment horizontal="center" vertical="center" wrapText="1"/>
    </xf>
    <xf numFmtId="166" fontId="2" fillId="2" borderId="58" xfId="0" applyNumberFormat="1" applyFont="1" applyFill="1" applyBorder="1" applyAlignment="1">
      <alignment horizontal="center" vertical="center"/>
    </xf>
    <xf numFmtId="0" fontId="2" fillId="0" borderId="6" xfId="0" applyFont="1" applyBorder="1" applyAlignment="1">
      <alignment horizontal="center" vertical="center" wrapText="1"/>
    </xf>
    <xf numFmtId="9" fontId="2" fillId="0" borderId="58" xfId="0" applyNumberFormat="1" applyFont="1" applyBorder="1" applyAlignment="1">
      <alignment horizontal="center" vertical="center" wrapText="1"/>
    </xf>
    <xf numFmtId="9" fontId="2" fillId="0" borderId="39" xfId="0" applyNumberFormat="1" applyFont="1" applyBorder="1" applyAlignment="1">
      <alignment horizontal="center" vertical="center" wrapText="1"/>
    </xf>
    <xf numFmtId="168" fontId="2" fillId="6" borderId="18" xfId="3" quotePrefix="1" applyNumberFormat="1" applyFont="1" applyFill="1" applyBorder="1" applyAlignment="1">
      <alignment horizontal="center" vertical="center" wrapText="1"/>
    </xf>
    <xf numFmtId="167" fontId="2" fillId="7" borderId="19" xfId="3" quotePrefix="1" applyNumberFormat="1" applyFont="1" applyFill="1" applyBorder="1" applyAlignment="1">
      <alignment horizontal="center" vertical="center" wrapText="1"/>
    </xf>
    <xf numFmtId="167" fontId="2" fillId="7" borderId="43" xfId="3" quotePrefix="1" applyNumberFormat="1" applyFont="1" applyFill="1" applyBorder="1" applyAlignment="1">
      <alignment horizontal="center" vertical="center" wrapText="1"/>
    </xf>
    <xf numFmtId="167" fontId="2" fillId="0" borderId="20" xfId="3" quotePrefix="1" applyNumberFormat="1" applyFont="1" applyFill="1" applyBorder="1" applyAlignment="1">
      <alignment horizontal="center" vertical="center" wrapText="1"/>
    </xf>
    <xf numFmtId="0" fontId="0" fillId="0" borderId="26" xfId="0" applyBorder="1" applyAlignment="1">
      <alignment horizontal="justify" vertical="center" wrapText="1"/>
    </xf>
    <xf numFmtId="0" fontId="0" fillId="0" borderId="26" xfId="0" applyBorder="1" applyAlignment="1">
      <alignment horizontal="left" vertical="center" wrapText="1"/>
    </xf>
    <xf numFmtId="167" fontId="2" fillId="0" borderId="26" xfId="3" quotePrefix="1" applyNumberFormat="1" applyFont="1" applyFill="1" applyBorder="1" applyAlignment="1">
      <alignment horizontal="center" vertical="center" wrapText="1"/>
    </xf>
    <xf numFmtId="167" fontId="2" fillId="0" borderId="32" xfId="3" quotePrefix="1" applyNumberFormat="1" applyFont="1" applyFill="1" applyBorder="1" applyAlignment="1">
      <alignment horizontal="center" vertical="center" wrapText="1"/>
    </xf>
    <xf numFmtId="168" fontId="2" fillId="6" borderId="30" xfId="3" quotePrefix="1" applyNumberFormat="1" applyFont="1" applyFill="1" applyBorder="1" applyAlignment="1">
      <alignment horizontal="center" vertical="center" wrapText="1"/>
    </xf>
    <xf numFmtId="0" fontId="2" fillId="0" borderId="26" xfId="3" quotePrefix="1" applyNumberFormat="1" applyFont="1" applyFill="1" applyBorder="1" applyAlignment="1">
      <alignment horizontal="center" vertical="center" wrapText="1"/>
    </xf>
    <xf numFmtId="0" fontId="2" fillId="0" borderId="20" xfId="3" quotePrefix="1" applyNumberFormat="1" applyFont="1" applyFill="1" applyBorder="1" applyAlignment="1">
      <alignment horizontal="center" vertical="center" wrapText="1"/>
    </xf>
    <xf numFmtId="9" fontId="2" fillId="0" borderId="26" xfId="0" quotePrefix="1" applyNumberFormat="1" applyFont="1" applyBorder="1" applyAlignment="1">
      <alignment horizontal="center" vertical="center" wrapText="1"/>
    </xf>
    <xf numFmtId="0" fontId="2" fillId="8" borderId="28" xfId="3" quotePrefix="1" applyNumberFormat="1" applyFont="1" applyFill="1" applyBorder="1" applyAlignment="1">
      <alignment horizontal="center" vertical="center" wrapText="1"/>
    </xf>
    <xf numFmtId="0" fontId="2" fillId="2" borderId="28" xfId="3" quotePrefix="1" applyNumberFormat="1" applyFont="1" applyFill="1" applyBorder="1" applyAlignment="1">
      <alignment horizontal="center" vertical="center" wrapText="1"/>
    </xf>
    <xf numFmtId="0" fontId="2" fillId="0" borderId="27" xfId="3" applyNumberFormat="1" applyFont="1" applyFill="1" applyBorder="1" applyAlignment="1">
      <alignment horizontal="center" vertical="center" wrapText="1"/>
    </xf>
    <xf numFmtId="0" fontId="2" fillId="0" borderId="39" xfId="3" applyNumberFormat="1" applyFont="1" applyFill="1" applyBorder="1" applyAlignment="1">
      <alignment horizontal="center" vertical="center" wrapText="1"/>
    </xf>
    <xf numFmtId="0" fontId="2" fillId="0" borderId="27" xfId="3" applyNumberFormat="1" applyFont="1" applyBorder="1" applyAlignment="1">
      <alignment horizontal="center" vertical="center"/>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166" fontId="2" fillId="2" borderId="0" xfId="0" applyNumberFormat="1" applyFont="1" applyFill="1" applyBorder="1" applyAlignment="1">
      <alignment horizontal="center" vertical="center"/>
    </xf>
    <xf numFmtId="9" fontId="2" fillId="0" borderId="0" xfId="0" applyNumberFormat="1" applyFont="1" applyBorder="1" applyAlignment="1">
      <alignment horizontal="center" vertical="center" wrapText="1"/>
    </xf>
    <xf numFmtId="167" fontId="2" fillId="0" borderId="27" xfId="0" applyNumberFormat="1" applyFont="1" applyBorder="1" applyAlignment="1">
      <alignment horizontal="center" vertical="center" wrapText="1"/>
    </xf>
    <xf numFmtId="167" fontId="2" fillId="0" borderId="39" xfId="0" quotePrefix="1" applyNumberFormat="1" applyFont="1" applyBorder="1" applyAlignment="1">
      <alignment horizontal="center" vertical="center" wrapText="1"/>
    </xf>
    <xf numFmtId="10" fontId="2" fillId="0" borderId="27" xfId="0" applyNumberFormat="1" applyFont="1" applyBorder="1" applyAlignment="1">
      <alignment horizontal="center" vertical="center" wrapText="1"/>
    </xf>
    <xf numFmtId="10" fontId="2" fillId="0" borderId="39" xfId="0" quotePrefix="1" applyNumberFormat="1" applyFont="1" applyBorder="1" applyAlignment="1">
      <alignment horizontal="center" vertical="center" wrapText="1"/>
    </xf>
    <xf numFmtId="0" fontId="2" fillId="0" borderId="27"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0" fontId="2" fillId="6" borderId="18" xfId="3" quotePrefix="1" applyNumberFormat="1" applyFont="1" applyFill="1" applyBorder="1" applyAlignment="1">
      <alignment horizontal="center" vertical="center" wrapText="1"/>
    </xf>
    <xf numFmtId="0" fontId="2" fillId="7" borderId="19" xfId="3" quotePrefix="1" applyNumberFormat="1" applyFont="1" applyFill="1" applyBorder="1" applyAlignment="1">
      <alignment horizontal="center" vertical="center" wrapText="1"/>
    </xf>
    <xf numFmtId="0" fontId="2" fillId="6" borderId="30" xfId="3" quotePrefix="1" applyNumberFormat="1" applyFont="1" applyFill="1" applyBorder="1" applyAlignment="1">
      <alignment horizontal="center" vertical="center" wrapText="1"/>
    </xf>
    <xf numFmtId="0" fontId="2" fillId="7" borderId="43" xfId="3" quotePrefix="1" applyNumberFormat="1" applyFont="1" applyFill="1" applyBorder="1" applyAlignment="1">
      <alignment horizontal="center" vertical="center" wrapText="1"/>
    </xf>
    <xf numFmtId="0" fontId="2" fillId="7" borderId="30" xfId="3" quotePrefix="1" applyNumberFormat="1" applyFont="1" applyFill="1" applyBorder="1" applyAlignment="1">
      <alignment horizontal="center" vertical="center" wrapText="1"/>
    </xf>
    <xf numFmtId="0" fontId="2" fillId="7" borderId="18" xfId="3" quotePrefix="1" applyNumberFormat="1" applyFont="1" applyFill="1" applyBorder="1" applyAlignment="1">
      <alignment horizontal="center" vertical="center" wrapText="1"/>
    </xf>
    <xf numFmtId="164" fontId="2" fillId="0" borderId="24" xfId="1" applyNumberFormat="1" applyFont="1" applyFill="1" applyBorder="1" applyAlignment="1">
      <alignment horizontal="center" vertical="center" wrapText="1"/>
    </xf>
    <xf numFmtId="164" fontId="2" fillId="0" borderId="58" xfId="1" applyNumberFormat="1" applyFont="1" applyFill="1" applyBorder="1" applyAlignment="1">
      <alignment horizontal="center" vertical="center" wrapText="1"/>
    </xf>
    <xf numFmtId="164" fontId="2" fillId="0" borderId="51" xfId="1" applyNumberFormat="1" applyFont="1" applyFill="1" applyBorder="1" applyAlignment="1">
      <alignment horizontal="center" vertical="center" wrapText="1"/>
    </xf>
    <xf numFmtId="164" fontId="2" fillId="0" borderId="6" xfId="1" applyNumberFormat="1" applyFont="1" applyFill="1" applyBorder="1" applyAlignment="1">
      <alignment horizontal="center" vertical="center" wrapText="1"/>
    </xf>
    <xf numFmtId="165" fontId="2" fillId="0" borderId="62" xfId="0" applyNumberFormat="1" applyFont="1" applyBorder="1" applyAlignment="1">
      <alignment horizontal="center" vertical="center" wrapText="1"/>
    </xf>
    <xf numFmtId="165" fontId="2" fillId="0" borderId="40" xfId="0" applyNumberFormat="1" applyFont="1" applyBorder="1" applyAlignment="1">
      <alignment horizontal="center" vertical="center" wrapText="1"/>
    </xf>
    <xf numFmtId="10" fontId="2" fillId="6" borderId="18" xfId="3" quotePrefix="1" applyNumberFormat="1" applyFont="1" applyFill="1" applyBorder="1" applyAlignment="1">
      <alignment horizontal="center" vertical="center" wrapText="1"/>
    </xf>
    <xf numFmtId="10" fontId="2" fillId="6" borderId="30" xfId="3" quotePrefix="1" applyNumberFormat="1" applyFont="1" applyFill="1" applyBorder="1" applyAlignment="1">
      <alignment horizontal="center" vertical="center" wrapText="1"/>
    </xf>
    <xf numFmtId="0" fontId="2" fillId="0" borderId="27" xfId="3" applyNumberFormat="1" applyFont="1" applyBorder="1" applyAlignment="1">
      <alignment horizontal="center" vertical="center" wrapText="1"/>
    </xf>
    <xf numFmtId="165" fontId="2" fillId="0" borderId="23" xfId="0" applyNumberFormat="1" applyFont="1" applyBorder="1" applyAlignment="1">
      <alignment horizontal="center" vertical="center" wrapText="1"/>
    </xf>
    <xf numFmtId="165" fontId="2" fillId="0" borderId="64" xfId="0" applyNumberFormat="1"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wrapText="1"/>
    </xf>
    <xf numFmtId="0" fontId="24" fillId="0" borderId="0" xfId="0" applyFont="1" applyAlignment="1">
      <alignment horizontal="center" vertical="center"/>
    </xf>
    <xf numFmtId="0" fontId="24" fillId="2" borderId="0" xfId="0" applyFont="1" applyFill="1" applyAlignment="1">
      <alignment horizontal="center" vertical="center" wrapText="1"/>
    </xf>
    <xf numFmtId="0" fontId="24" fillId="0" borderId="0" xfId="0" applyFont="1" applyAlignment="1">
      <alignment vertical="center" wrapText="1"/>
    </xf>
    <xf numFmtId="0" fontId="24" fillId="2" borderId="0" xfId="0" applyFont="1" applyFill="1" applyAlignment="1">
      <alignment vertical="center" wrapText="1"/>
    </xf>
    <xf numFmtId="0" fontId="25" fillId="0" borderId="0" xfId="0" applyFont="1" applyAlignment="1">
      <alignment vertical="center" wrapText="1"/>
    </xf>
    <xf numFmtId="167" fontId="26" fillId="2" borderId="18" xfId="3" quotePrefix="1" applyNumberFormat="1" applyFont="1" applyFill="1" applyBorder="1" applyAlignment="1">
      <alignment horizontal="right" vertical="center" wrapText="1"/>
    </xf>
    <xf numFmtId="0" fontId="27" fillId="11" borderId="18" xfId="0" applyFont="1" applyFill="1" applyBorder="1" applyAlignment="1">
      <alignment horizontal="center" vertical="center" wrapText="1"/>
    </xf>
    <xf numFmtId="0" fontId="27" fillId="11" borderId="18" xfId="0" applyFont="1" applyFill="1" applyBorder="1" applyAlignment="1">
      <alignment horizontal="center" vertical="center"/>
    </xf>
    <xf numFmtId="0" fontId="28" fillId="11" borderId="18" xfId="0" applyFont="1" applyFill="1" applyBorder="1" applyAlignment="1">
      <alignment horizontal="center" vertical="center" wrapText="1"/>
    </xf>
    <xf numFmtId="0" fontId="29" fillId="0" borderId="0" xfId="0" applyFont="1" applyAlignment="1">
      <alignment horizontal="center" vertical="center" wrapText="1"/>
    </xf>
    <xf numFmtId="0" fontId="17" fillId="0" borderId="0" xfId="0" applyFont="1"/>
    <xf numFmtId="0" fontId="28" fillId="5" borderId="66" xfId="0" applyFont="1" applyFill="1" applyBorder="1" applyAlignment="1">
      <alignment horizontal="center" vertical="center"/>
    </xf>
    <xf numFmtId="0" fontId="28" fillId="5" borderId="66" xfId="0" applyFont="1" applyFill="1" applyBorder="1" applyAlignment="1">
      <alignment horizontal="center" vertical="center" wrapText="1"/>
    </xf>
    <xf numFmtId="0" fontId="16" fillId="0" borderId="69" xfId="0" applyFont="1" applyBorder="1" applyAlignment="1">
      <alignment horizontal="center" vertical="center"/>
    </xf>
    <xf numFmtId="171" fontId="17" fillId="0" borderId="0" xfId="0" applyNumberFormat="1" applyFont="1" applyAlignment="1">
      <alignment vertical="center"/>
    </xf>
    <xf numFmtId="1" fontId="2" fillId="7" borderId="18" xfId="3" quotePrefix="1" applyNumberFormat="1" applyFont="1" applyFill="1" applyBorder="1" applyAlignment="1">
      <alignment horizontal="center" vertical="center" wrapText="1"/>
    </xf>
    <xf numFmtId="0" fontId="36" fillId="2" borderId="0" xfId="0" applyFont="1" applyFill="1"/>
    <xf numFmtId="0" fontId="15" fillId="2" borderId="0" xfId="0" applyFont="1" applyFill="1"/>
    <xf numFmtId="0" fontId="15" fillId="2" borderId="0" xfId="0" applyFont="1" applyFill="1" applyAlignment="1">
      <alignment horizontal="center" vertical="center"/>
    </xf>
    <xf numFmtId="0" fontId="15" fillId="0" borderId="0" xfId="0" applyFont="1" applyAlignment="1">
      <alignment horizontal="center" vertical="center"/>
    </xf>
    <xf numFmtId="167" fontId="26" fillId="2" borderId="18" xfId="3" quotePrefix="1" applyNumberFormat="1" applyFont="1" applyFill="1" applyBorder="1" applyAlignment="1">
      <alignment horizontal="center" vertical="center" wrapText="1"/>
    </xf>
    <xf numFmtId="164" fontId="15" fillId="2" borderId="0" xfId="0" applyNumberFormat="1" applyFont="1" applyFill="1"/>
    <xf numFmtId="0" fontId="15" fillId="2" borderId="0" xfId="0" applyFont="1" applyFill="1" applyAlignment="1">
      <alignment vertical="center" wrapText="1"/>
    </xf>
    <xf numFmtId="0" fontId="15" fillId="2" borderId="0" xfId="0" applyFont="1" applyFill="1" applyAlignment="1">
      <alignment horizontal="center" vertical="center" wrapText="1"/>
    </xf>
    <xf numFmtId="164" fontId="15" fillId="0" borderId="0" xfId="1" applyNumberFormat="1" applyFont="1" applyFill="1" applyBorder="1" applyAlignment="1">
      <alignment horizontal="center" vertical="center" wrapText="1"/>
    </xf>
    <xf numFmtId="164" fontId="15" fillId="2" borderId="0" xfId="1" applyNumberFormat="1" applyFont="1" applyFill="1" applyBorder="1" applyAlignment="1">
      <alignment horizontal="center" vertical="center" wrapText="1"/>
    </xf>
    <xf numFmtId="0" fontId="36" fillId="2" borderId="0" xfId="0" applyFont="1" applyFill="1" applyAlignment="1">
      <alignment horizontal="center" vertical="center"/>
    </xf>
    <xf numFmtId="0" fontId="36" fillId="0" borderId="0" xfId="0" applyFont="1"/>
    <xf numFmtId="0" fontId="36" fillId="2" borderId="0" xfId="0" applyFont="1" applyFill="1" applyAlignment="1">
      <alignment horizont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38" xfId="0" applyFont="1" applyBorder="1" applyAlignment="1">
      <alignment horizontal="center" vertical="center" wrapText="1"/>
    </xf>
    <xf numFmtId="165" fontId="2" fillId="0" borderId="36" xfId="0" applyNumberFormat="1" applyFont="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0" borderId="51" xfId="1" applyNumberFormat="1" applyFont="1" applyFill="1" applyBorder="1" applyAlignment="1">
      <alignment horizontal="center" vertical="center" wrapText="1"/>
    </xf>
    <xf numFmtId="0" fontId="2" fillId="0" borderId="32" xfId="0" applyFont="1"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justify" vertical="center" wrapText="1"/>
    </xf>
    <xf numFmtId="0" fontId="0" fillId="0" borderId="20" xfId="0" applyBorder="1" applyAlignment="1">
      <alignment horizontal="left" vertical="center" wrapText="1"/>
    </xf>
    <xf numFmtId="3" fontId="2" fillId="0" borderId="51" xfId="0" applyNumberFormat="1" applyFont="1" applyBorder="1" applyAlignment="1">
      <alignment horizontal="center" vertical="center" wrapText="1"/>
    </xf>
    <xf numFmtId="3" fontId="2" fillId="0" borderId="52" xfId="0" applyNumberFormat="1" applyFont="1" applyBorder="1" applyAlignment="1">
      <alignment horizontal="center" vertical="center" wrapText="1"/>
    </xf>
    <xf numFmtId="0" fontId="16" fillId="2" borderId="18" xfId="0" applyFont="1" applyFill="1" applyBorder="1" applyAlignment="1">
      <alignment horizontal="left" vertical="center" wrapText="1"/>
    </xf>
    <xf numFmtId="167" fontId="16" fillId="2" borderId="18" xfId="3" quotePrefix="1" applyNumberFormat="1" applyFont="1" applyFill="1" applyBorder="1" applyAlignment="1">
      <alignment horizontal="right" vertical="center" wrapText="1"/>
    </xf>
    <xf numFmtId="164" fontId="16" fillId="2" borderId="18" xfId="1" applyNumberFormat="1" applyFont="1" applyFill="1" applyBorder="1" applyAlignment="1">
      <alignment vertical="center" wrapText="1"/>
    </xf>
    <xf numFmtId="164" fontId="16" fillId="10" borderId="18" xfId="1" applyNumberFormat="1" applyFont="1" applyFill="1" applyBorder="1" applyAlignment="1">
      <alignment horizontal="center" vertical="center" wrapText="1"/>
    </xf>
    <xf numFmtId="9" fontId="16" fillId="2" borderId="18" xfId="0" applyNumberFormat="1" applyFont="1" applyFill="1" applyBorder="1" applyAlignment="1">
      <alignment horizontal="right" vertical="center" wrapText="1"/>
    </xf>
    <xf numFmtId="43" fontId="16" fillId="2" borderId="18" xfId="1" applyFont="1" applyFill="1" applyBorder="1" applyAlignment="1">
      <alignment vertical="center" wrapText="1"/>
    </xf>
    <xf numFmtId="170" fontId="16" fillId="2" borderId="18" xfId="1" applyNumberFormat="1" applyFont="1" applyFill="1" applyBorder="1" applyAlignment="1">
      <alignment vertical="center" wrapText="1"/>
    </xf>
    <xf numFmtId="167" fontId="16" fillId="2" borderId="18" xfId="3" applyNumberFormat="1" applyFont="1" applyFill="1" applyBorder="1" applyAlignment="1">
      <alignment vertical="center" wrapText="1"/>
    </xf>
    <xf numFmtId="10" fontId="16" fillId="2" borderId="18" xfId="0" applyNumberFormat="1" applyFont="1" applyFill="1" applyBorder="1" applyAlignment="1">
      <alignment horizontal="right" vertical="center" wrapText="1"/>
    </xf>
    <xf numFmtId="171" fontId="16" fillId="0" borderId="67" xfId="0" applyNumberFormat="1" applyFont="1" applyBorder="1" applyAlignment="1">
      <alignment horizontal="center" vertical="center"/>
    </xf>
    <xf numFmtId="171" fontId="16" fillId="0" borderId="68" xfId="0" applyNumberFormat="1" applyFont="1" applyBorder="1" applyAlignment="1">
      <alignment horizontal="justify" vertical="center" wrapText="1"/>
    </xf>
    <xf numFmtId="171" fontId="16" fillId="0" borderId="68" xfId="0" applyNumberFormat="1" applyFont="1" applyBorder="1" applyAlignment="1">
      <alignment horizontal="center" vertical="center"/>
    </xf>
    <xf numFmtId="171" fontId="16" fillId="0" borderId="71" xfId="0" applyNumberFormat="1" applyFont="1" applyBorder="1" applyAlignment="1">
      <alignment horizontal="justify" vertical="center" wrapText="1"/>
    </xf>
    <xf numFmtId="171" fontId="16" fillId="0" borderId="71" xfId="0" applyNumberFormat="1" applyFont="1" applyBorder="1" applyAlignment="1">
      <alignment horizontal="center" vertical="center"/>
    </xf>
    <xf numFmtId="171" fontId="16" fillId="0" borderId="74" xfId="0" applyNumberFormat="1" applyFont="1" applyBorder="1" applyAlignment="1">
      <alignment horizontal="justify" vertical="center" wrapText="1"/>
    </xf>
    <xf numFmtId="171" fontId="16" fillId="0" borderId="74" xfId="0" applyNumberFormat="1" applyFont="1" applyBorder="1" applyAlignment="1">
      <alignment horizontal="center" vertical="center"/>
    </xf>
    <xf numFmtId="171" fontId="16" fillId="2" borderId="74" xfId="0" applyNumberFormat="1" applyFont="1" applyFill="1" applyBorder="1" applyAlignment="1">
      <alignment horizontal="justify" vertical="center" wrapText="1"/>
    </xf>
    <xf numFmtId="171" fontId="16" fillId="2" borderId="74" xfId="0" applyNumberFormat="1" applyFont="1" applyFill="1" applyBorder="1" applyAlignment="1">
      <alignment horizontal="center" vertical="center"/>
    </xf>
    <xf numFmtId="171" fontId="16" fillId="0" borderId="77" xfId="0" applyNumberFormat="1" applyFont="1" applyBorder="1" applyAlignment="1">
      <alignment horizontal="justify" vertical="center" wrapText="1"/>
    </xf>
    <xf numFmtId="171" fontId="16" fillId="0" borderId="77" xfId="0" applyNumberFormat="1" applyFont="1" applyBorder="1" applyAlignment="1">
      <alignment horizontal="center" vertical="center"/>
    </xf>
    <xf numFmtId="171" fontId="16" fillId="0" borderId="71" xfId="0" applyNumberFormat="1" applyFont="1" applyBorder="1" applyAlignment="1">
      <alignment horizontal="center" vertical="center" wrapText="1"/>
    </xf>
    <xf numFmtId="0" fontId="36" fillId="2" borderId="0" xfId="0" applyFont="1" applyFill="1" applyAlignment="1">
      <alignment horizontal="justify" wrapText="1"/>
    </xf>
    <xf numFmtId="164" fontId="15" fillId="2" borderId="0" xfId="1" applyNumberFormat="1" applyFont="1" applyFill="1" applyBorder="1" applyAlignment="1">
      <alignment horizontal="justify" vertical="center" wrapText="1"/>
    </xf>
    <xf numFmtId="10" fontId="40" fillId="0" borderId="79" xfId="3" applyNumberFormat="1" applyFont="1" applyBorder="1" applyAlignment="1">
      <alignment horizontal="center" vertical="center"/>
    </xf>
    <xf numFmtId="167" fontId="26" fillId="2" borderId="22" xfId="3" quotePrefix="1" applyNumberFormat="1" applyFont="1" applyFill="1" applyBorder="1" applyAlignment="1">
      <alignment horizontal="center" vertical="center" wrapText="1"/>
    </xf>
    <xf numFmtId="10" fontId="41" fillId="0" borderId="79" xfId="0" applyNumberFormat="1" applyFont="1" applyBorder="1" applyAlignment="1">
      <alignment horizontal="center" vertical="center"/>
    </xf>
    <xf numFmtId="0" fontId="15" fillId="2" borderId="18" xfId="0" applyFont="1" applyFill="1" applyBorder="1" applyAlignment="1">
      <alignment horizontal="center" vertical="center" wrapText="1"/>
    </xf>
    <xf numFmtId="9" fontId="41" fillId="0" borderId="79" xfId="0" applyNumberFormat="1" applyFont="1" applyBorder="1" applyAlignment="1">
      <alignment horizontal="center" vertical="center"/>
    </xf>
    <xf numFmtId="2" fontId="26" fillId="2" borderId="22" xfId="3" quotePrefix="1" applyNumberFormat="1" applyFont="1" applyFill="1" applyBorder="1" applyAlignment="1">
      <alignment horizontal="center" vertical="center" wrapText="1"/>
    </xf>
    <xf numFmtId="2" fontId="26" fillId="2" borderId="18" xfId="3" quotePrefix="1" applyNumberFormat="1" applyFont="1" applyFill="1" applyBorder="1" applyAlignment="1">
      <alignment horizontal="right" vertical="center" wrapText="1"/>
    </xf>
    <xf numFmtId="2" fontId="26" fillId="2" borderId="18" xfId="3" quotePrefix="1" applyNumberFormat="1" applyFont="1" applyFill="1" applyBorder="1" applyAlignment="1">
      <alignment horizontal="center" vertical="center" wrapText="1"/>
    </xf>
    <xf numFmtId="1" fontId="41" fillId="0" borderId="79" xfId="0" applyNumberFormat="1" applyFont="1" applyBorder="1" applyAlignment="1">
      <alignment horizontal="center" vertical="center"/>
    </xf>
    <xf numFmtId="2" fontId="41" fillId="0" borderId="79" xfId="0" applyNumberFormat="1" applyFont="1" applyBorder="1" applyAlignment="1">
      <alignment horizontal="center" vertical="center"/>
    </xf>
    <xf numFmtId="2" fontId="43" fillId="0" borderId="79" xfId="0" applyNumberFormat="1" applyFont="1" applyBorder="1" applyAlignment="1">
      <alignment horizontal="center" vertical="center"/>
    </xf>
    <xf numFmtId="169" fontId="43" fillId="0" borderId="79" xfId="0" applyNumberFormat="1" applyFont="1" applyBorder="1" applyAlignment="1">
      <alignment horizontal="center" vertical="center"/>
    </xf>
    <xf numFmtId="10" fontId="26" fillId="2" borderId="18" xfId="3" quotePrefix="1" applyNumberFormat="1" applyFont="1" applyFill="1" applyBorder="1" applyAlignment="1">
      <alignment horizontal="center" vertical="center" wrapText="1"/>
    </xf>
    <xf numFmtId="10" fontId="26" fillId="0" borderId="18" xfId="3" quotePrefix="1" applyNumberFormat="1" applyFont="1" applyFill="1" applyBorder="1" applyAlignment="1">
      <alignment horizontal="center" vertical="center" wrapText="1"/>
    </xf>
    <xf numFmtId="167" fontId="44" fillId="0" borderId="18" xfId="3" quotePrefix="1" applyNumberFormat="1" applyFont="1" applyFill="1" applyBorder="1" applyAlignment="1">
      <alignment horizontal="center" vertical="center" wrapText="1"/>
    </xf>
    <xf numFmtId="0" fontId="15" fillId="2" borderId="0" xfId="0" applyFont="1" applyFill="1" applyAlignment="1">
      <alignment horizontal="justify" vertical="center" wrapText="1"/>
    </xf>
    <xf numFmtId="10" fontId="2" fillId="7" borderId="19" xfId="3" quotePrefix="1" applyNumberFormat="1" applyFont="1" applyFill="1" applyBorder="1" applyAlignment="1">
      <alignment horizontal="center" vertical="center" wrapText="1"/>
    </xf>
    <xf numFmtId="10" fontId="2" fillId="7" borderId="18" xfId="3" quotePrefix="1" applyNumberFormat="1" applyFont="1" applyFill="1" applyBorder="1" applyAlignment="1">
      <alignment horizontal="center" vertical="center" wrapText="1"/>
    </xf>
    <xf numFmtId="10" fontId="2" fillId="7" borderId="43" xfId="3" quotePrefix="1" applyNumberFormat="1" applyFont="1" applyFill="1" applyBorder="1" applyAlignment="1">
      <alignment horizontal="center" vertical="center" wrapText="1"/>
    </xf>
    <xf numFmtId="10" fontId="2" fillId="7" borderId="30" xfId="3" quotePrefix="1" applyNumberFormat="1" applyFont="1" applyFill="1" applyBorder="1" applyAlignment="1">
      <alignment horizontal="center" vertical="center" wrapText="1"/>
    </xf>
    <xf numFmtId="0" fontId="2" fillId="8" borderId="20" xfId="0" applyFont="1" applyFill="1" applyBorder="1" applyAlignment="1">
      <alignment horizontal="center" vertical="center" wrapText="1"/>
    </xf>
    <xf numFmtId="167" fontId="2" fillId="0" borderId="20" xfId="3" quotePrefix="1" applyNumberFormat="1" applyFont="1" applyFill="1" applyBorder="1" applyAlignment="1">
      <alignment horizontal="center" vertical="center"/>
    </xf>
    <xf numFmtId="167" fontId="2" fillId="8" borderId="20" xfId="3" quotePrefix="1" applyNumberFormat="1" applyFont="1" applyFill="1" applyBorder="1" applyAlignment="1">
      <alignment horizontal="center" vertical="center" wrapText="1"/>
    </xf>
    <xf numFmtId="167" fontId="2" fillId="8" borderId="47" xfId="3" quotePrefix="1" applyNumberFormat="1" applyFont="1" applyFill="1" applyBorder="1" applyAlignment="1">
      <alignment horizontal="center" vertical="center" wrapText="1"/>
    </xf>
    <xf numFmtId="0" fontId="0" fillId="0" borderId="40" xfId="0" applyBorder="1" applyAlignment="1">
      <alignment horizontal="left" vertical="center" wrapText="1"/>
    </xf>
    <xf numFmtId="0" fontId="2" fillId="7" borderId="19" xfId="0" applyFont="1" applyFill="1" applyBorder="1" applyAlignment="1">
      <alignment horizontal="center" vertical="center" wrapText="1"/>
    </xf>
    <xf numFmtId="0" fontId="2" fillId="8" borderId="0" xfId="0" applyFont="1" applyFill="1" applyBorder="1" applyAlignment="1">
      <alignment horizontal="center" vertical="center" wrapText="1"/>
    </xf>
    <xf numFmtId="167" fontId="2" fillId="0" borderId="0" xfId="3" quotePrefix="1" applyNumberFormat="1" applyFont="1" applyFill="1" applyBorder="1" applyAlignment="1">
      <alignment horizontal="center" vertical="center" wrapText="1"/>
    </xf>
    <xf numFmtId="167" fontId="2" fillId="8" borderId="0" xfId="3" quotePrefix="1" applyNumberFormat="1" applyFont="1" applyFill="1" applyBorder="1" applyAlignment="1">
      <alignment horizontal="center" vertical="center" wrapText="1"/>
    </xf>
    <xf numFmtId="167" fontId="2" fillId="0" borderId="19" xfId="3" quotePrefix="1" applyNumberFormat="1" applyFont="1" applyFill="1" applyBorder="1" applyAlignment="1">
      <alignment horizontal="center" vertical="center" wrapText="1"/>
    </xf>
    <xf numFmtId="167" fontId="2" fillId="0" borderId="0" xfId="3" quotePrefix="1" applyNumberFormat="1" applyFont="1" applyFill="1" applyBorder="1" applyAlignment="1">
      <alignment horizontal="center" vertical="center"/>
    </xf>
    <xf numFmtId="1" fontId="2" fillId="8" borderId="20" xfId="3" quotePrefix="1" applyNumberFormat="1" applyFont="1" applyFill="1" applyBorder="1" applyAlignment="1">
      <alignment horizontal="center" vertical="center" wrapText="1"/>
    </xf>
    <xf numFmtId="0" fontId="0" fillId="0" borderId="36" xfId="0" applyBorder="1" applyAlignment="1">
      <alignment horizontal="left" vertical="center" wrapText="1"/>
    </xf>
    <xf numFmtId="167" fontId="2" fillId="0" borderId="38" xfId="3" quotePrefix="1" applyNumberFormat="1" applyFont="1" applyFill="1" applyBorder="1" applyAlignment="1">
      <alignment horizontal="center" vertical="center" wrapText="1"/>
    </xf>
    <xf numFmtId="1" fontId="2" fillId="8" borderId="0" xfId="3" quotePrefix="1" applyNumberFormat="1" applyFont="1" applyFill="1" applyBorder="1" applyAlignment="1">
      <alignment horizontal="center" vertical="center" wrapText="1"/>
    </xf>
    <xf numFmtId="10" fontId="2" fillId="8" borderId="47" xfId="3" quotePrefix="1" applyNumberFormat="1" applyFont="1" applyFill="1" applyBorder="1" applyAlignment="1">
      <alignment horizontal="center" vertical="center" wrapText="1"/>
    </xf>
    <xf numFmtId="0" fontId="0" fillId="0" borderId="0" xfId="0" applyBorder="1" applyAlignment="1">
      <alignment horizontal="center" vertical="center" wrapText="1"/>
    </xf>
    <xf numFmtId="10" fontId="2" fillId="8" borderId="20" xfId="3" quotePrefix="1" applyNumberFormat="1" applyFont="1" applyFill="1" applyBorder="1" applyAlignment="1">
      <alignment horizontal="center" vertical="center" wrapText="1"/>
    </xf>
    <xf numFmtId="20" fontId="2" fillId="0" borderId="0" xfId="0" quotePrefix="1" applyNumberFormat="1" applyFont="1" applyBorder="1" applyAlignment="1">
      <alignment horizontal="center" vertical="center" wrapText="1"/>
    </xf>
    <xf numFmtId="0" fontId="2" fillId="0" borderId="40" xfId="0" applyFont="1" applyBorder="1" applyAlignment="1">
      <alignment horizontal="center" vertical="center" wrapText="1"/>
    </xf>
    <xf numFmtId="167" fontId="2" fillId="0" borderId="38" xfId="3" quotePrefix="1" applyNumberFormat="1" applyFont="1" applyFill="1" applyBorder="1" applyAlignment="1">
      <alignment horizontal="center" vertical="center"/>
    </xf>
    <xf numFmtId="167" fontId="2" fillId="0" borderId="36" xfId="3" quotePrefix="1" applyNumberFormat="1" applyFont="1" applyFill="1" applyBorder="1" applyAlignment="1">
      <alignment horizontal="center" vertical="center" wrapText="1"/>
    </xf>
    <xf numFmtId="0" fontId="2" fillId="0" borderId="64" xfId="0" applyFont="1" applyBorder="1" applyAlignment="1">
      <alignment horizontal="center" vertical="center" wrapText="1"/>
    </xf>
    <xf numFmtId="0" fontId="2" fillId="8" borderId="19" xfId="0" applyFont="1" applyFill="1" applyBorder="1" applyAlignment="1">
      <alignment horizontal="center" vertical="center" wrapText="1"/>
    </xf>
    <xf numFmtId="0" fontId="2" fillId="0" borderId="20" xfId="0" quotePrefix="1" applyFont="1" applyBorder="1" applyAlignment="1">
      <alignment horizontal="center" vertical="center" wrapText="1"/>
    </xf>
    <xf numFmtId="0" fontId="2" fillId="0" borderId="64" xfId="0" quotePrefix="1" applyFont="1" applyBorder="1" applyAlignment="1">
      <alignment horizontal="center" vertical="center" wrapText="1"/>
    </xf>
    <xf numFmtId="164" fontId="2" fillId="0" borderId="39" xfId="1" applyNumberFormat="1" applyFont="1" applyFill="1" applyBorder="1" applyAlignment="1">
      <alignment vertical="center" wrapText="1"/>
    </xf>
    <xf numFmtId="0" fontId="2" fillId="8" borderId="0" xfId="3" quotePrefix="1" applyNumberFormat="1" applyFont="1" applyFill="1" applyBorder="1" applyAlignment="1">
      <alignment horizontal="center" vertical="center" wrapText="1"/>
    </xf>
    <xf numFmtId="0" fontId="4" fillId="0" borderId="0" xfId="0" applyFont="1" applyBorder="1" applyAlignment="1">
      <alignment horizontal="center" vertical="center" wrapText="1"/>
    </xf>
    <xf numFmtId="165" fontId="2" fillId="0" borderId="0" xfId="0" applyNumberFormat="1" applyFont="1" applyBorder="1" applyAlignment="1">
      <alignment horizontal="center" vertical="center" wrapText="1"/>
    </xf>
    <xf numFmtId="10" fontId="2" fillId="8" borderId="0" xfId="3" quotePrefix="1" applyNumberFormat="1" applyFont="1" applyFill="1" applyBorder="1" applyAlignment="1">
      <alignment horizontal="center" vertical="center" wrapText="1"/>
    </xf>
    <xf numFmtId="0" fontId="2" fillId="2" borderId="54" xfId="0" applyFont="1" applyFill="1" applyBorder="1" applyAlignment="1">
      <alignment horizontal="right" vertical="center"/>
    </xf>
    <xf numFmtId="0" fontId="2" fillId="2" borderId="0" xfId="0" applyFont="1" applyFill="1" applyBorder="1" applyAlignment="1">
      <alignment horizontal="right" vertical="center"/>
    </xf>
    <xf numFmtId="10" fontId="2" fillId="8" borderId="61" xfId="3" quotePrefix="1" applyNumberFormat="1" applyFont="1" applyFill="1" applyBorder="1" applyAlignment="1">
      <alignment horizontal="center" vertical="center" wrapText="1"/>
    </xf>
    <xf numFmtId="10" fontId="2" fillId="8" borderId="34" xfId="3" quotePrefix="1" applyNumberFormat="1" applyFont="1" applyFill="1" applyBorder="1" applyAlignment="1">
      <alignment horizontal="center" vertical="center" wrapText="1"/>
    </xf>
    <xf numFmtId="0" fontId="4" fillId="0" borderId="38" xfId="0" applyFont="1" applyBorder="1" applyAlignment="1">
      <alignment horizontal="center" vertical="center" wrapText="1"/>
    </xf>
    <xf numFmtId="165" fontId="2" fillId="0" borderId="36" xfId="0" applyNumberFormat="1" applyFont="1" applyBorder="1" applyAlignment="1">
      <alignment horizontal="center" vertical="center" wrapText="1"/>
    </xf>
    <xf numFmtId="164" fontId="2" fillId="0" borderId="51" xfId="1" applyNumberFormat="1" applyFont="1" applyFill="1" applyBorder="1" applyAlignment="1">
      <alignment horizontal="center" vertical="center" wrapText="1"/>
    </xf>
    <xf numFmtId="3" fontId="2" fillId="0" borderId="52" xfId="0" applyNumberFormat="1" applyFont="1" applyBorder="1" applyAlignment="1">
      <alignment horizontal="center" vertical="center" wrapText="1"/>
    </xf>
    <xf numFmtId="0" fontId="2" fillId="0" borderId="0" xfId="0" applyFont="1" applyBorder="1" applyAlignment="1">
      <alignment horizontal="center" vertical="center" wrapText="1"/>
    </xf>
    <xf numFmtId="164" fontId="2" fillId="0" borderId="0" xfId="1"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justify" vertical="center" wrapText="1"/>
    </xf>
    <xf numFmtId="0" fontId="0" fillId="0" borderId="20" xfId="0" applyBorder="1" applyAlignment="1">
      <alignment horizontal="left" vertical="center" wrapText="1"/>
    </xf>
    <xf numFmtId="3" fontId="2" fillId="0" borderId="51" xfId="0" applyNumberFormat="1" applyFont="1" applyBorder="1" applyAlignment="1">
      <alignment horizontal="center" vertical="center" wrapText="1"/>
    </xf>
    <xf numFmtId="20" fontId="2" fillId="0" borderId="0" xfId="0" quotePrefix="1" applyNumberFormat="1" applyFont="1" applyBorder="1" applyAlignment="1">
      <alignment horizontal="center" vertical="center" wrapText="1"/>
    </xf>
    <xf numFmtId="167" fontId="2" fillId="8" borderId="0" xfId="3" quotePrefix="1" applyNumberFormat="1" applyFont="1" applyFill="1" applyBorder="1" applyAlignment="1">
      <alignment horizontal="center" vertical="center" wrapText="1"/>
    </xf>
    <xf numFmtId="0" fontId="48" fillId="2" borderId="18" xfId="0" applyFont="1" applyFill="1" applyBorder="1" applyAlignment="1">
      <alignment horizontal="left" vertical="center" wrapText="1"/>
    </xf>
    <xf numFmtId="9" fontId="49" fillId="0" borderId="79" xfId="0" applyNumberFormat="1" applyFont="1" applyBorder="1" applyAlignment="1">
      <alignment horizontal="center" vertical="center"/>
    </xf>
    <xf numFmtId="10" fontId="50" fillId="0" borderId="79" xfId="3" applyNumberFormat="1" applyFont="1" applyBorder="1" applyAlignment="1">
      <alignment horizontal="center" vertical="center"/>
    </xf>
    <xf numFmtId="172" fontId="51" fillId="2" borderId="7" xfId="1" applyNumberFormat="1" applyFont="1" applyFill="1" applyBorder="1" applyAlignment="1">
      <alignment horizontal="justify" vertical="center" wrapText="1"/>
    </xf>
    <xf numFmtId="172" fontId="51" fillId="2" borderId="3" xfId="1" applyNumberFormat="1" applyFont="1" applyFill="1" applyBorder="1" applyAlignment="1">
      <alignment horizontal="justify" vertical="center" wrapText="1"/>
    </xf>
    <xf numFmtId="1" fontId="49" fillId="0" borderId="79" xfId="0" applyNumberFormat="1" applyFont="1" applyBorder="1" applyAlignment="1">
      <alignment horizontal="center" vertical="center"/>
    </xf>
    <xf numFmtId="172" fontId="51" fillId="2" borderId="3" xfId="1" applyNumberFormat="1" applyFont="1" applyFill="1" applyBorder="1" applyAlignment="1">
      <alignment horizontal="left" vertical="center" wrapText="1"/>
    </xf>
    <xf numFmtId="2" fontId="26" fillId="0" borderId="18" xfId="3" quotePrefix="1" applyNumberFormat="1" applyFont="1" applyFill="1" applyBorder="1" applyAlignment="1">
      <alignment horizontal="center" vertical="center" wrapText="1"/>
    </xf>
    <xf numFmtId="172" fontId="51" fillId="0" borderId="7" xfId="1" applyNumberFormat="1" applyFont="1" applyFill="1" applyBorder="1" applyAlignment="1">
      <alignment horizontal="justify" vertical="center" wrapText="1"/>
    </xf>
    <xf numFmtId="172" fontId="51" fillId="0" borderId="3" xfId="1" applyNumberFormat="1" applyFont="1" applyFill="1" applyBorder="1" applyAlignment="1">
      <alignment horizontal="left" vertical="center" wrapText="1"/>
    </xf>
    <xf numFmtId="2" fontId="49" fillId="0" borderId="79" xfId="0" applyNumberFormat="1" applyFont="1" applyBorder="1" applyAlignment="1">
      <alignment horizontal="center" vertical="center"/>
    </xf>
    <xf numFmtId="2" fontId="52" fillId="0" borderId="79" xfId="0" applyNumberFormat="1" applyFont="1" applyBorder="1" applyAlignment="1">
      <alignment horizontal="center" vertical="center"/>
    </xf>
    <xf numFmtId="167" fontId="53" fillId="2" borderId="18" xfId="3" quotePrefix="1" applyNumberFormat="1" applyFont="1" applyFill="1" applyBorder="1" applyAlignment="1">
      <alignment horizontal="center" vertical="center" wrapText="1"/>
    </xf>
    <xf numFmtId="9" fontId="41" fillId="0" borderId="79" xfId="0" applyNumberFormat="1" applyFont="1" applyBorder="1" applyAlignment="1">
      <alignment horizontal="center" vertical="center" wrapText="1"/>
    </xf>
    <xf numFmtId="10" fontId="49" fillId="0" borderId="79" xfId="0" applyNumberFormat="1" applyFont="1" applyBorder="1" applyAlignment="1">
      <alignment horizontal="center" vertical="center"/>
    </xf>
    <xf numFmtId="171" fontId="16" fillId="0" borderId="81" xfId="0" applyNumberFormat="1" applyFont="1" applyBorder="1" applyAlignment="1">
      <alignment horizontal="center" vertical="center" wrapText="1"/>
    </xf>
    <xf numFmtId="171" fontId="16" fillId="0" borderId="81" xfId="0" applyNumberFormat="1" applyFont="1" applyBorder="1" applyAlignment="1">
      <alignment horizontal="justify" vertical="center" wrapText="1"/>
    </xf>
    <xf numFmtId="171" fontId="16" fillId="0" borderId="84" xfId="0" applyNumberFormat="1" applyFont="1" applyBorder="1" applyAlignment="1">
      <alignment horizontal="center" vertical="center" wrapText="1"/>
    </xf>
    <xf numFmtId="171" fontId="16" fillId="0" borderId="84" xfId="0" applyNumberFormat="1" applyFont="1" applyBorder="1" applyAlignment="1">
      <alignment horizontal="justify" vertical="center" wrapText="1"/>
    </xf>
    <xf numFmtId="0" fontId="2" fillId="8" borderId="20" xfId="3" quotePrefix="1" applyNumberFormat="1" applyFont="1" applyFill="1" applyBorder="1" applyAlignment="1">
      <alignment horizontal="center" vertical="center" wrapText="1"/>
    </xf>
    <xf numFmtId="0" fontId="2" fillId="0" borderId="20" xfId="0" applyFont="1" applyBorder="1" applyAlignment="1">
      <alignment horizontal="center" vertical="center" wrapText="1"/>
    </xf>
    <xf numFmtId="0" fontId="4" fillId="0" borderId="38" xfId="0" applyFont="1" applyBorder="1" applyAlignment="1">
      <alignment horizontal="center" vertical="center" wrapText="1"/>
    </xf>
    <xf numFmtId="165" fontId="2" fillId="0" borderId="36" xfId="0" applyNumberFormat="1" applyFont="1" applyBorder="1" applyAlignment="1">
      <alignment horizontal="center" vertical="center" wrapText="1"/>
    </xf>
    <xf numFmtId="164" fontId="2" fillId="0" borderId="51"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0" fontId="2" fillId="8" borderId="0" xfId="3" quotePrefix="1" applyNumberFormat="1" applyFont="1" applyFill="1" applyBorder="1" applyAlignment="1">
      <alignment horizontal="center" vertical="center" wrapText="1"/>
    </xf>
    <xf numFmtId="3" fontId="2" fillId="0" borderId="52" xfId="0" applyNumberFormat="1" applyFont="1"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0" fontId="0" fillId="0" borderId="20" xfId="0" applyBorder="1" applyAlignment="1">
      <alignment horizontal="justify" vertical="center" wrapText="1"/>
    </xf>
    <xf numFmtId="0" fontId="0" fillId="0" borderId="20" xfId="0" applyBorder="1" applyAlignment="1">
      <alignment horizontal="left" vertical="center" wrapText="1"/>
    </xf>
    <xf numFmtId="20" fontId="2" fillId="0" borderId="0" xfId="0" quotePrefix="1" applyNumberFormat="1" applyFont="1" applyBorder="1" applyAlignment="1">
      <alignment horizontal="center" vertical="center" wrapText="1"/>
    </xf>
    <xf numFmtId="3" fontId="2" fillId="0" borderId="51" xfId="0" applyNumberFormat="1" applyFont="1" applyBorder="1" applyAlignment="1">
      <alignment horizontal="center" vertical="center" wrapText="1"/>
    </xf>
    <xf numFmtId="0" fontId="2" fillId="8" borderId="27" xfId="3" applyNumberFormat="1" applyFont="1" applyFill="1" applyBorder="1" applyAlignment="1">
      <alignment horizontal="center" vertical="center"/>
    </xf>
    <xf numFmtId="1" fontId="2" fillId="8" borderId="27" xfId="0" applyNumberFormat="1"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15" fillId="2" borderId="0" xfId="0" applyFont="1" applyFill="1" applyAlignment="1">
      <alignment horizontal="left" vertical="center" wrapText="1"/>
    </xf>
    <xf numFmtId="1" fontId="2" fillId="8" borderId="0" xfId="3" quotePrefix="1" applyNumberFormat="1"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horizontal="center" vertical="center" wrapText="1"/>
    </xf>
    <xf numFmtId="164" fontId="16" fillId="0" borderId="18" xfId="1" applyNumberFormat="1" applyFont="1" applyFill="1" applyBorder="1" applyAlignment="1">
      <alignment horizontal="center" vertical="center" wrapText="1"/>
    </xf>
    <xf numFmtId="170" fontId="16" fillId="0" borderId="18" xfId="1" applyNumberFormat="1" applyFont="1" applyFill="1" applyBorder="1" applyAlignment="1">
      <alignment horizontal="center" vertical="center" wrapText="1"/>
    </xf>
    <xf numFmtId="164" fontId="16" fillId="2" borderId="18" xfId="1" applyNumberFormat="1" applyFont="1" applyFill="1" applyBorder="1" applyAlignment="1">
      <alignment horizontal="center" vertical="center" wrapText="1"/>
    </xf>
    <xf numFmtId="171" fontId="54" fillId="0" borderId="77" xfId="0" applyNumberFormat="1" applyFont="1" applyBorder="1" applyAlignment="1">
      <alignment horizontal="justify" vertical="center" wrapText="1"/>
    </xf>
    <xf numFmtId="171" fontId="54" fillId="0" borderId="90" xfId="0" applyNumberFormat="1" applyFont="1" applyBorder="1" applyAlignment="1">
      <alignment horizontal="justify" vertical="center" wrapText="1"/>
    </xf>
    <xf numFmtId="171" fontId="54" fillId="0" borderId="81" xfId="0" applyNumberFormat="1" applyFont="1" applyBorder="1" applyAlignment="1">
      <alignment horizontal="justify" vertical="center" wrapText="1"/>
    </xf>
    <xf numFmtId="10" fontId="26" fillId="2" borderId="22" xfId="3" quotePrefix="1" applyNumberFormat="1" applyFont="1" applyFill="1" applyBorder="1" applyAlignment="1">
      <alignment horizontal="center" vertical="center" wrapText="1"/>
    </xf>
    <xf numFmtId="49" fontId="56" fillId="0" borderId="79" xfId="0" applyNumberFormat="1" applyFont="1" applyBorder="1" applyAlignment="1">
      <alignment horizontal="center" vertical="center"/>
    </xf>
    <xf numFmtId="10" fontId="10" fillId="8" borderId="0" xfId="3" quotePrefix="1" applyNumberFormat="1" applyFont="1" applyFill="1" applyBorder="1" applyAlignment="1">
      <alignment horizontal="center" vertical="center" wrapText="1"/>
    </xf>
    <xf numFmtId="10" fontId="10" fillId="8" borderId="6" xfId="3" quotePrefix="1" applyNumberFormat="1" applyFont="1" applyFill="1" applyBorder="1" applyAlignment="1">
      <alignment horizontal="center" vertical="center" wrapText="1"/>
    </xf>
    <xf numFmtId="10" fontId="5" fillId="8" borderId="47" xfId="3" quotePrefix="1" applyNumberFormat="1" applyFont="1" applyFill="1" applyBorder="1" applyAlignment="1">
      <alignment horizontal="center" vertical="center" wrapText="1"/>
    </xf>
    <xf numFmtId="9" fontId="5" fillId="6" borderId="30" xfId="3" quotePrefix="1" applyNumberFormat="1" applyFont="1" applyFill="1" applyBorder="1" applyAlignment="1">
      <alignment horizontal="center" vertical="center" wrapText="1"/>
    </xf>
    <xf numFmtId="9" fontId="5" fillId="7" borderId="43" xfId="3" quotePrefix="1" applyNumberFormat="1" applyFont="1" applyFill="1" applyBorder="1" applyAlignment="1">
      <alignment horizontal="center" vertical="center" wrapText="1"/>
    </xf>
    <xf numFmtId="167" fontId="10" fillId="8" borderId="20" xfId="3" quotePrefix="1" applyNumberFormat="1" applyFont="1" applyFill="1" applyBorder="1" applyAlignment="1">
      <alignment horizontal="center" vertical="center" wrapText="1"/>
    </xf>
    <xf numFmtId="9" fontId="2" fillId="8" borderId="20" xfId="3" quotePrefix="1" applyNumberFormat="1" applyFont="1" applyFill="1" applyBorder="1" applyAlignment="1">
      <alignment horizontal="center" vertical="center" wrapText="1"/>
    </xf>
    <xf numFmtId="9" fontId="2" fillId="8" borderId="32" xfId="3" quotePrefix="1" applyNumberFormat="1" applyFont="1" applyFill="1" applyBorder="1" applyAlignment="1">
      <alignment horizontal="center" vertical="center" wrapText="1"/>
    </xf>
    <xf numFmtId="9" fontId="2" fillId="7" borderId="19" xfId="3" quotePrefix="1" applyNumberFormat="1" applyFont="1" applyFill="1" applyBorder="1" applyAlignment="1">
      <alignment horizontal="center" vertical="center" wrapText="1"/>
    </xf>
    <xf numFmtId="9" fontId="2" fillId="8" borderId="47" xfId="3" quotePrefix="1" applyNumberFormat="1" applyFont="1" applyFill="1" applyBorder="1" applyAlignment="1">
      <alignment horizontal="center" vertical="center" wrapText="1"/>
    </xf>
    <xf numFmtId="9" fontId="2" fillId="8" borderId="34" xfId="3" quotePrefix="1" applyNumberFormat="1" applyFont="1" applyFill="1" applyBorder="1" applyAlignment="1">
      <alignment horizontal="center" vertical="center" wrapText="1"/>
    </xf>
    <xf numFmtId="9" fontId="10" fillId="8" borderId="32" xfId="3" quotePrefix="1" applyNumberFormat="1" applyFont="1" applyFill="1" applyBorder="1" applyAlignment="1">
      <alignment horizontal="center" vertical="center" wrapText="1"/>
    </xf>
    <xf numFmtId="9" fontId="10" fillId="8" borderId="20" xfId="3" quotePrefix="1" applyNumberFormat="1" applyFont="1" applyFill="1" applyBorder="1" applyAlignment="1">
      <alignment horizontal="center" vertical="center" wrapText="1"/>
    </xf>
    <xf numFmtId="1" fontId="2" fillId="8" borderId="19" xfId="3" quotePrefix="1" applyNumberFormat="1" applyFont="1" applyFill="1" applyBorder="1" applyAlignment="1">
      <alignment horizontal="center" vertical="center" wrapText="1"/>
    </xf>
    <xf numFmtId="10" fontId="10" fillId="8" borderId="20" xfId="3" quotePrefix="1" applyNumberFormat="1" applyFont="1" applyFill="1" applyBorder="1" applyAlignment="1">
      <alignment horizontal="center" vertical="center" wrapText="1"/>
    </xf>
    <xf numFmtId="10" fontId="10" fillId="8" borderId="47" xfId="3" quotePrefix="1" applyNumberFormat="1" applyFont="1" applyFill="1" applyBorder="1" applyAlignment="1">
      <alignment horizontal="center" vertical="center" wrapText="1"/>
    </xf>
    <xf numFmtId="9" fontId="2" fillId="8" borderId="0" xfId="3" quotePrefix="1" applyNumberFormat="1" applyFont="1" applyFill="1" applyBorder="1" applyAlignment="1">
      <alignment horizontal="center" vertical="center" wrapText="1"/>
    </xf>
    <xf numFmtId="10" fontId="10" fillId="8" borderId="0" xfId="3" quotePrefix="1" applyNumberFormat="1"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8" xfId="0" applyFont="1" applyFill="1" applyBorder="1" applyAlignment="1">
      <alignment horizontal="center" vertical="center" wrapText="1" readingOrder="1"/>
    </xf>
    <xf numFmtId="0" fontId="27" fillId="11" borderId="65" xfId="0" applyFont="1" applyFill="1" applyBorder="1" applyAlignment="1">
      <alignment horizontal="center" vertical="center" wrapText="1"/>
    </xf>
    <xf numFmtId="0" fontId="29"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54" fillId="0" borderId="85" xfId="0" applyFont="1" applyBorder="1" applyAlignment="1">
      <alignment horizontal="center" vertical="center" wrapText="1"/>
    </xf>
    <xf numFmtId="0" fontId="54" fillId="0" borderId="73" xfId="0" applyFont="1" applyBorder="1" applyAlignment="1">
      <alignment horizontal="center" vertical="center" wrapText="1"/>
    </xf>
    <xf numFmtId="0" fontId="54" fillId="0" borderId="82" xfId="0" applyFont="1" applyBorder="1" applyAlignment="1">
      <alignment horizontal="center" vertical="center" wrapText="1"/>
    </xf>
    <xf numFmtId="171" fontId="54" fillId="0" borderId="89" xfId="0" applyNumberFormat="1" applyFont="1" applyBorder="1" applyAlignment="1">
      <alignment horizontal="center" vertical="center" wrapText="1"/>
    </xf>
    <xf numFmtId="171" fontId="54" fillId="0" borderId="91" xfId="0" applyNumberFormat="1" applyFont="1" applyBorder="1" applyAlignment="1">
      <alignment horizontal="center" vertical="center" wrapText="1"/>
    </xf>
    <xf numFmtId="171" fontId="54" fillId="0" borderId="90" xfId="0" applyNumberFormat="1" applyFont="1" applyBorder="1" applyAlignment="1">
      <alignment horizontal="center" vertical="center" wrapText="1"/>
    </xf>
    <xf numFmtId="0" fontId="54" fillId="0" borderId="83" xfId="0" applyFont="1" applyBorder="1" applyAlignment="1">
      <alignment horizontal="center" vertical="center" wrapText="1"/>
    </xf>
    <xf numFmtId="0" fontId="54" fillId="0" borderId="75" xfId="0" applyFont="1" applyBorder="1" applyAlignment="1">
      <alignment horizontal="center" vertical="center" wrapText="1"/>
    </xf>
    <xf numFmtId="0" fontId="54" fillId="0" borderId="80" xfId="0" applyFont="1" applyBorder="1" applyAlignment="1">
      <alignment horizontal="center" vertical="center" wrapText="1"/>
    </xf>
    <xf numFmtId="0" fontId="28" fillId="5" borderId="3" xfId="0" applyFont="1" applyFill="1" applyBorder="1" applyAlignment="1">
      <alignment horizontal="center" vertical="center" wrapText="1"/>
    </xf>
    <xf numFmtId="171" fontId="16" fillId="0" borderId="70" xfId="0" applyNumberFormat="1" applyFont="1" applyBorder="1" applyAlignment="1">
      <alignment horizontal="center" vertical="center"/>
    </xf>
    <xf numFmtId="171" fontId="16" fillId="0" borderId="73" xfId="0" applyNumberFormat="1" applyFont="1" applyBorder="1" applyAlignment="1">
      <alignment horizontal="center" vertical="center"/>
    </xf>
    <xf numFmtId="171" fontId="16" fillId="0" borderId="76" xfId="0" applyNumberFormat="1" applyFont="1" applyBorder="1" applyAlignment="1">
      <alignment horizontal="center" vertical="center"/>
    </xf>
    <xf numFmtId="0" fontId="16" fillId="0" borderId="72" xfId="0" applyFont="1" applyBorder="1" applyAlignment="1">
      <alignment horizontal="center" vertical="center"/>
    </xf>
    <xf numFmtId="0" fontId="16" fillId="0" borderId="75" xfId="0" applyFont="1" applyBorder="1" applyAlignment="1">
      <alignment horizontal="center" vertical="center"/>
    </xf>
    <xf numFmtId="0" fontId="16" fillId="0" borderId="78" xfId="0" applyFont="1" applyBorder="1" applyAlignment="1">
      <alignment horizontal="center" vertical="center"/>
    </xf>
    <xf numFmtId="0" fontId="17" fillId="0" borderId="85"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80" xfId="0" applyFont="1" applyBorder="1" applyAlignment="1">
      <alignment horizontal="center" vertical="center" wrapText="1"/>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36" fillId="2" borderId="0" xfId="0" applyFont="1" applyFill="1" applyAlignment="1">
      <alignment horizontal="left" vertical="center" wrapText="1"/>
    </xf>
    <xf numFmtId="0" fontId="36" fillId="2" borderId="0" xfId="0" applyFont="1" applyFill="1" applyAlignment="1">
      <alignment horizontal="left" vertical="center"/>
    </xf>
    <xf numFmtId="0" fontId="45" fillId="12" borderId="3" xfId="0" applyFont="1" applyFill="1" applyBorder="1" applyAlignment="1">
      <alignment horizontal="center" vertical="center" wrapText="1"/>
    </xf>
    <xf numFmtId="0" fontId="45" fillId="12" borderId="1" xfId="0" applyFont="1" applyFill="1" applyBorder="1" applyAlignment="1">
      <alignment horizontal="center" vertical="center" wrapText="1"/>
    </xf>
    <xf numFmtId="0" fontId="16" fillId="13" borderId="3" xfId="0" applyFont="1" applyFill="1" applyBorder="1" applyAlignment="1">
      <alignment horizontal="center" vertical="center" wrapText="1"/>
    </xf>
    <xf numFmtId="0" fontId="16" fillId="13" borderId="1" xfId="0" applyFont="1" applyFill="1" applyBorder="1" applyAlignment="1">
      <alignment horizontal="center" vertical="center" wrapText="1"/>
    </xf>
    <xf numFmtId="0" fontId="38" fillId="12" borderId="3" xfId="0" applyFont="1" applyFill="1" applyBorder="1" applyAlignment="1">
      <alignment horizontal="center" vertical="center" wrapText="1"/>
    </xf>
    <xf numFmtId="0" fontId="38" fillId="12" borderId="1" xfId="0" applyFont="1" applyFill="1" applyBorder="1" applyAlignment="1">
      <alignment horizontal="center" vertical="center" wrapText="1"/>
    </xf>
    <xf numFmtId="0" fontId="16" fillId="13" borderId="2" xfId="0" applyFont="1" applyFill="1" applyBorder="1" applyAlignment="1">
      <alignment horizontal="center" vertical="center" wrapText="1"/>
    </xf>
    <xf numFmtId="0" fontId="46" fillId="12" borderId="3" xfId="0" applyFont="1" applyFill="1" applyBorder="1" applyAlignment="1">
      <alignment horizontal="center" vertical="center" wrapText="1"/>
    </xf>
    <xf numFmtId="0" fontId="46" fillId="12" borderId="1" xfId="0" applyFont="1" applyFill="1" applyBorder="1" applyAlignment="1">
      <alignment horizontal="center" vertical="center" wrapText="1"/>
    </xf>
    <xf numFmtId="0" fontId="42" fillId="13" borderId="3" xfId="0" applyFont="1" applyFill="1" applyBorder="1" applyAlignment="1">
      <alignment horizontal="center" vertical="center" wrapText="1"/>
    </xf>
    <xf numFmtId="0" fontId="38" fillId="12" borderId="2" xfId="0" applyFont="1" applyFill="1" applyBorder="1" applyAlignment="1">
      <alignment horizontal="center" vertical="center" wrapText="1"/>
    </xf>
    <xf numFmtId="0" fontId="37" fillId="12" borderId="11" xfId="0" applyFont="1" applyFill="1" applyBorder="1" applyAlignment="1">
      <alignment horizontal="center" vertical="center"/>
    </xf>
    <xf numFmtId="0" fontId="37" fillId="12" borderId="17" xfId="0" applyFont="1" applyFill="1" applyBorder="1" applyAlignment="1">
      <alignment horizontal="center" vertical="center"/>
    </xf>
    <xf numFmtId="0" fontId="36" fillId="2" borderId="3" xfId="0" applyFont="1" applyFill="1" applyBorder="1" applyAlignment="1">
      <alignment horizontal="center"/>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36" fillId="2" borderId="3" xfId="0" applyFont="1" applyFill="1" applyBorder="1" applyAlignment="1">
      <alignment horizontal="center" vertical="center"/>
    </xf>
    <xf numFmtId="10" fontId="2" fillId="8" borderId="0" xfId="3" quotePrefix="1" applyNumberFormat="1" applyFont="1" applyFill="1" applyBorder="1" applyAlignment="1">
      <alignment horizontal="center" vertical="center" wrapText="1"/>
    </xf>
    <xf numFmtId="0" fontId="2" fillId="8" borderId="0" xfId="3" quotePrefix="1" applyNumberFormat="1" applyFont="1" applyFill="1" applyBorder="1" applyAlignment="1">
      <alignment horizontal="center" vertical="center" wrapText="1"/>
    </xf>
    <xf numFmtId="1" fontId="2" fillId="8" borderId="60" xfId="3" quotePrefix="1" applyNumberFormat="1" applyFont="1" applyFill="1" applyBorder="1" applyAlignment="1">
      <alignment horizontal="center" vertical="center" wrapText="1"/>
    </xf>
    <xf numFmtId="9" fontId="2" fillId="8" borderId="60" xfId="3" quotePrefix="1" applyNumberFormat="1" applyFont="1" applyFill="1" applyBorder="1" applyAlignment="1">
      <alignment horizontal="center" vertical="center" wrapText="1"/>
    </xf>
    <xf numFmtId="10" fontId="2" fillId="8" borderId="60" xfId="3" quotePrefix="1" applyNumberFormat="1" applyFont="1" applyFill="1" applyBorder="1" applyAlignment="1">
      <alignment horizontal="center" vertical="center" wrapText="1"/>
    </xf>
    <xf numFmtId="1" fontId="2" fillId="8" borderId="0" xfId="3" quotePrefix="1" applyNumberFormat="1" applyFont="1" applyFill="1" applyBorder="1" applyAlignment="1">
      <alignment horizontal="center" vertical="center" wrapText="1"/>
    </xf>
    <xf numFmtId="9" fontId="2" fillId="8" borderId="0" xfId="3" quotePrefix="1" applyNumberFormat="1" applyFont="1" applyFill="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165" fontId="2" fillId="0" borderId="4" xfId="0" applyNumberFormat="1" applyFont="1" applyBorder="1" applyAlignment="1">
      <alignment horizontal="center" vertical="center" wrapText="1"/>
    </xf>
    <xf numFmtId="165" fontId="2" fillId="0" borderId="46"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3" fontId="2" fillId="0" borderId="51" xfId="0" applyNumberFormat="1" applyFont="1" applyBorder="1" applyAlignment="1">
      <alignment horizontal="center" vertical="center" wrapText="1"/>
    </xf>
    <xf numFmtId="0" fontId="21" fillId="0" borderId="4"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 xfId="0" applyFont="1" applyBorder="1" applyAlignment="1">
      <alignment horizontal="center" vertical="center" wrapText="1"/>
    </xf>
    <xf numFmtId="9" fontId="2" fillId="0" borderId="27" xfId="0" applyNumberFormat="1" applyFont="1" applyBorder="1" applyAlignment="1">
      <alignment horizontal="center" vertical="center" wrapText="1"/>
    </xf>
    <xf numFmtId="0" fontId="2" fillId="0" borderId="18" xfId="0" applyFont="1" applyBorder="1" applyAlignment="1">
      <alignment horizontal="center" vertical="center" wrapText="1"/>
    </xf>
    <xf numFmtId="9" fontId="2" fillId="0" borderId="39" xfId="0" applyNumberFormat="1" applyFont="1" applyBorder="1" applyAlignment="1">
      <alignment horizontal="center" vertical="center" wrapText="1"/>
    </xf>
    <xf numFmtId="0" fontId="2" fillId="0" borderId="30"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2" borderId="59" xfId="0" applyFont="1" applyFill="1" applyBorder="1" applyAlignment="1">
      <alignment horizontal="center" vertical="center" wrapText="1"/>
    </xf>
    <xf numFmtId="0" fontId="2" fillId="2" borderId="60"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46" xfId="0" applyFont="1" applyFill="1" applyBorder="1" applyAlignment="1">
      <alignment horizontal="center" vertical="center" wrapText="1"/>
    </xf>
    <xf numFmtId="0" fontId="21" fillId="2" borderId="5" xfId="0" applyFont="1" applyFill="1" applyBorder="1" applyAlignment="1">
      <alignment horizontal="center" vertical="center" wrapText="1"/>
    </xf>
    <xf numFmtId="166" fontId="2" fillId="2" borderId="54" xfId="0" applyNumberFormat="1" applyFont="1" applyFill="1" applyBorder="1" applyAlignment="1">
      <alignment horizontal="center" vertical="center" wrapText="1"/>
    </xf>
    <xf numFmtId="166" fontId="2" fillId="2" borderId="0" xfId="0" applyNumberFormat="1" applyFont="1" applyFill="1" applyBorder="1" applyAlignment="1">
      <alignment horizontal="center" vertical="center" wrapText="1"/>
    </xf>
    <xf numFmtId="166" fontId="2" fillId="2" borderId="6" xfId="0" applyNumberFormat="1" applyFont="1" applyFill="1" applyBorder="1" applyAlignment="1">
      <alignment horizontal="center" vertical="center" wrapText="1"/>
    </xf>
    <xf numFmtId="166" fontId="21" fillId="2" borderId="4" xfId="0" applyNumberFormat="1" applyFont="1" applyFill="1" applyBorder="1" applyAlignment="1">
      <alignment horizontal="center" vertical="center" wrapText="1"/>
    </xf>
    <xf numFmtId="166" fontId="21" fillId="2" borderId="46" xfId="0" applyNumberFormat="1" applyFont="1" applyFill="1" applyBorder="1" applyAlignment="1">
      <alignment horizontal="center" vertical="center" wrapText="1"/>
    </xf>
    <xf numFmtId="166" fontId="21" fillId="2" borderId="5" xfId="0" applyNumberFormat="1"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48" xfId="0" applyFont="1" applyFill="1" applyBorder="1" applyAlignment="1">
      <alignment horizontal="center" vertical="center" wrapText="1"/>
    </xf>
    <xf numFmtId="166" fontId="2" fillId="2" borderId="63" xfId="0" applyNumberFormat="1" applyFont="1" applyFill="1" applyBorder="1" applyAlignment="1">
      <alignment horizontal="center" vertical="center" wrapText="1"/>
    </xf>
    <xf numFmtId="166" fontId="2" fillId="2" borderId="22" xfId="0" applyNumberFormat="1" applyFont="1" applyFill="1" applyBorder="1" applyAlignment="1">
      <alignment horizontal="center" vertical="center"/>
    </xf>
    <xf numFmtId="0" fontId="2" fillId="0" borderId="2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0" xfId="0" applyFont="1" applyFill="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34"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9" fillId="5" borderId="22"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8" xfId="0" applyFont="1" applyFill="1" applyBorder="1" applyAlignment="1">
      <alignment horizontal="center" vertical="center" wrapText="1"/>
    </xf>
    <xf numFmtId="0" fontId="19" fillId="5" borderId="19" xfId="0" applyFont="1" applyFill="1" applyBorder="1" applyAlignment="1">
      <alignment horizontal="center" vertical="center" wrapText="1"/>
    </xf>
    <xf numFmtId="0" fontId="19" fillId="5" borderId="20" xfId="0" applyFont="1" applyFill="1" applyBorder="1" applyAlignment="1">
      <alignment horizontal="center" vertical="center" wrapText="1"/>
    </xf>
    <xf numFmtId="0" fontId="19" fillId="5" borderId="32"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46"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1" fillId="0" borderId="59" xfId="0" applyFont="1" applyBorder="1" applyAlignment="1">
      <alignment horizontal="center" vertical="center" wrapText="1"/>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19" fillId="9" borderId="42" xfId="0" applyFont="1" applyFill="1" applyBorder="1" applyAlignment="1">
      <alignment horizontal="center" vertical="center" wrapText="1"/>
    </xf>
    <xf numFmtId="0" fontId="19" fillId="9" borderId="45" xfId="0"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20" fontId="2" fillId="0" borderId="55" xfId="0" quotePrefix="1" applyNumberFormat="1" applyFont="1" applyBorder="1" applyAlignment="1">
      <alignment horizontal="center" vertical="center" wrapText="1"/>
    </xf>
    <xf numFmtId="20" fontId="2" fillId="0" borderId="56" xfId="0" quotePrefix="1" applyNumberFormat="1" applyFont="1" applyBorder="1" applyAlignment="1">
      <alignment horizontal="center" vertical="center" wrapText="1"/>
    </xf>
    <xf numFmtId="20" fontId="2" fillId="0" borderId="0" xfId="0" quotePrefix="1" applyNumberFormat="1" applyFont="1" applyBorder="1" applyAlignment="1">
      <alignment horizontal="center" vertical="center" wrapText="1"/>
    </xf>
    <xf numFmtId="0" fontId="0" fillId="0" borderId="56" xfId="0" applyBorder="1" applyAlignment="1">
      <alignment horizontal="center" vertical="center" wrapText="1"/>
    </xf>
    <xf numFmtId="0" fontId="0" fillId="0" borderId="6" xfId="0" applyBorder="1" applyAlignment="1">
      <alignment horizontal="center" vertical="center" wrapText="1"/>
    </xf>
    <xf numFmtId="165" fontId="2" fillId="0" borderId="86" xfId="0" applyNumberFormat="1" applyFont="1" applyBorder="1" applyAlignment="1">
      <alignment horizontal="center" vertical="center" wrapText="1"/>
    </xf>
    <xf numFmtId="165" fontId="2" fillId="0" borderId="87" xfId="0" applyNumberFormat="1" applyFont="1" applyBorder="1" applyAlignment="1">
      <alignment horizontal="center" vertical="center" wrapText="1"/>
    </xf>
    <xf numFmtId="165" fontId="2" fillId="0" borderId="88" xfId="0" applyNumberFormat="1"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41" xfId="0" applyBorder="1" applyAlignment="1">
      <alignment horizontal="center" vertical="center" wrapText="1"/>
    </xf>
    <xf numFmtId="165" fontId="2" fillId="0" borderId="35" xfId="0" applyNumberFormat="1" applyFont="1" applyBorder="1" applyAlignment="1">
      <alignment horizontal="center" vertical="center" wrapText="1"/>
    </xf>
    <xf numFmtId="165" fontId="2" fillId="0" borderId="36" xfId="0" applyNumberFormat="1" applyFont="1" applyBorder="1" applyAlignment="1">
      <alignment horizontal="center" vertical="center" wrapText="1"/>
    </xf>
    <xf numFmtId="0" fontId="0" fillId="0" borderId="36" xfId="0" applyBorder="1" applyAlignment="1">
      <alignment horizontal="center" vertical="center" wrapText="1"/>
    </xf>
    <xf numFmtId="0" fontId="0" fillId="0" borderId="40" xfId="0"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2" fillId="0" borderId="26" xfId="0" applyFont="1" applyBorder="1" applyAlignment="1">
      <alignment horizontal="left" vertical="center" wrapText="1"/>
    </xf>
    <xf numFmtId="0" fontId="0" fillId="0" borderId="20" xfId="0" applyBorder="1" applyAlignment="1">
      <alignment horizontal="left" vertical="center" wrapText="1"/>
    </xf>
    <xf numFmtId="0" fontId="0" fillId="0" borderId="40" xfId="0" applyBorder="1" applyAlignment="1">
      <alignment horizontal="left" vertical="center" wrapText="1"/>
    </xf>
    <xf numFmtId="10" fontId="10" fillId="8" borderId="0" xfId="3" quotePrefix="1" applyNumberFormat="1" applyFont="1" applyFill="1" applyBorder="1" applyAlignment="1">
      <alignment horizontal="center" vertical="center" wrapText="1"/>
    </xf>
    <xf numFmtId="1" fontId="5" fillId="8" borderId="60" xfId="3" quotePrefix="1" applyNumberFormat="1" applyFont="1" applyFill="1" applyBorder="1" applyAlignment="1">
      <alignment horizontal="center" vertical="center" wrapText="1"/>
    </xf>
    <xf numFmtId="0" fontId="2" fillId="0" borderId="26" xfId="0" applyFont="1" applyBorder="1" applyAlignment="1">
      <alignment horizontal="justify" vertical="center" wrapText="1"/>
    </xf>
    <xf numFmtId="0" fontId="0" fillId="0" borderId="20" xfId="0" applyBorder="1" applyAlignment="1">
      <alignment horizontal="justify" vertical="center" wrapText="1"/>
    </xf>
    <xf numFmtId="0" fontId="0" fillId="0" borderId="32" xfId="0" applyBorder="1" applyAlignment="1">
      <alignment horizontal="justify" vertical="center" wrapText="1"/>
    </xf>
    <xf numFmtId="0" fontId="2" fillId="0" borderId="61" xfId="0" applyFont="1" applyBorder="1" applyAlignment="1">
      <alignment horizontal="center" vertical="center" wrapText="1"/>
    </xf>
    <xf numFmtId="0" fontId="2" fillId="0" borderId="55" xfId="0" applyNumberFormat="1" applyFont="1" applyBorder="1" applyAlignment="1">
      <alignment horizontal="center" vertical="center" wrapText="1"/>
    </xf>
    <xf numFmtId="0" fontId="2" fillId="0" borderId="56" xfId="0" applyNumberFormat="1" applyFont="1" applyBorder="1" applyAlignment="1">
      <alignment horizontal="center" vertical="center" wrapText="1"/>
    </xf>
    <xf numFmtId="0" fontId="2" fillId="0" borderId="57" xfId="0" applyNumberFormat="1" applyFont="1" applyBorder="1" applyAlignment="1">
      <alignment horizontal="center" vertical="center" wrapText="1"/>
    </xf>
    <xf numFmtId="3" fontId="21" fillId="0" borderId="4" xfId="0" applyNumberFormat="1" applyFont="1" applyBorder="1" applyAlignment="1">
      <alignment horizontal="center" vertical="center" wrapText="1"/>
    </xf>
    <xf numFmtId="3" fontId="21" fillId="0" borderId="46" xfId="0" applyNumberFormat="1" applyFont="1" applyBorder="1" applyAlignment="1">
      <alignment horizontal="center" vertical="center" wrapText="1"/>
    </xf>
    <xf numFmtId="3" fontId="21" fillId="0" borderId="5" xfId="0" applyNumberFormat="1" applyFont="1" applyBorder="1" applyAlignment="1">
      <alignment horizontal="center" vertical="center" wrapText="1"/>
    </xf>
    <xf numFmtId="3" fontId="2" fillId="0" borderId="52" xfId="0" applyNumberFormat="1" applyFont="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1" fontId="2" fillId="8" borderId="24" xfId="3" quotePrefix="1"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5" xfId="0" applyFont="1" applyBorder="1" applyAlignment="1">
      <alignment horizontal="center" vertical="center" wrapText="1"/>
    </xf>
    <xf numFmtId="165" fontId="2" fillId="0" borderId="63"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164" fontId="2" fillId="0" borderId="53" xfId="1" applyNumberFormat="1" applyFont="1" applyFill="1" applyBorder="1" applyAlignment="1">
      <alignment horizontal="center" vertical="center" wrapText="1"/>
    </xf>
    <xf numFmtId="164" fontId="2" fillId="0" borderId="49" xfId="1" applyNumberFormat="1" applyFont="1" applyFill="1" applyBorder="1" applyAlignment="1">
      <alignment horizontal="center" vertical="center" wrapText="1"/>
    </xf>
    <xf numFmtId="164" fontId="2" fillId="0" borderId="52" xfId="1" applyNumberFormat="1" applyFont="1" applyFill="1" applyBorder="1" applyAlignment="1">
      <alignment horizontal="center" vertical="center" wrapText="1"/>
    </xf>
    <xf numFmtId="0" fontId="2" fillId="0" borderId="25" xfId="0" quotePrefix="1" applyFont="1" applyBorder="1" applyAlignment="1">
      <alignment horizontal="center" vertical="center" wrapText="1"/>
    </xf>
    <xf numFmtId="0" fontId="2" fillId="0" borderId="29" xfId="0" quotePrefix="1" applyFont="1" applyBorder="1" applyAlignment="1">
      <alignment horizontal="center" vertical="center" wrapText="1"/>
    </xf>
    <xf numFmtId="0" fontId="2" fillId="0" borderId="31" xfId="0" quotePrefix="1" applyFont="1" applyBorder="1" applyAlignment="1">
      <alignment horizontal="center" vertical="center" wrapText="1"/>
    </xf>
    <xf numFmtId="0" fontId="33" fillId="0" borderId="25"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1" xfId="0" applyFont="1" applyBorder="1" applyAlignment="1">
      <alignment horizontal="center" vertical="center" wrapText="1"/>
    </xf>
    <xf numFmtId="0" fontId="4" fillId="0" borderId="48" xfId="0" applyFont="1" applyBorder="1" applyAlignment="1">
      <alignment horizontal="center" vertical="center" wrapText="1"/>
    </xf>
    <xf numFmtId="165" fontId="2" fillId="0" borderId="62" xfId="0" applyNumberFormat="1" applyFont="1" applyBorder="1" applyAlignment="1">
      <alignment horizontal="center" vertical="center" wrapText="1"/>
    </xf>
    <xf numFmtId="164" fontId="2" fillId="0" borderId="48" xfId="1" applyNumberFormat="1" applyFont="1" applyFill="1" applyBorder="1" applyAlignment="1">
      <alignment horizontal="center" vertical="center" wrapText="1"/>
    </xf>
    <xf numFmtId="164" fontId="2" fillId="0" borderId="51" xfId="1" applyNumberFormat="1" applyFont="1" applyFill="1" applyBorder="1" applyAlignment="1">
      <alignment horizontal="center" vertical="center" wrapText="1"/>
    </xf>
    <xf numFmtId="164" fontId="2" fillId="0" borderId="54"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9" fontId="2" fillId="0" borderId="53" xfId="0" applyNumberFormat="1" applyFont="1" applyBorder="1" applyAlignment="1">
      <alignment horizontal="center" vertical="center" wrapText="1"/>
    </xf>
    <xf numFmtId="9" fontId="2" fillId="0" borderId="49" xfId="0" applyNumberFormat="1" applyFont="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7" xfId="0" applyFont="1" applyFill="1" applyBorder="1" applyAlignment="1">
      <alignment horizontal="center" vertical="center"/>
    </xf>
    <xf numFmtId="0" fontId="2" fillId="2" borderId="3" xfId="0" applyFont="1" applyFill="1" applyBorder="1" applyAlignment="1">
      <alignment horizont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57" fillId="14" borderId="4" xfId="0" applyFont="1" applyFill="1" applyBorder="1" applyAlignment="1">
      <alignment horizontal="center" vertical="center" wrapText="1"/>
    </xf>
    <xf numFmtId="0" fontId="57" fillId="14" borderId="46" xfId="0" applyFont="1" applyFill="1" applyBorder="1" applyAlignment="1">
      <alignment horizontal="center" vertical="center" wrapText="1"/>
    </xf>
    <xf numFmtId="0" fontId="58" fillId="0" borderId="4"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5"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5" xfId="0" applyFont="1" applyBorder="1" applyAlignment="1">
      <alignment horizontal="center" vertical="center" wrapText="1"/>
    </xf>
    <xf numFmtId="0" fontId="57" fillId="0" borderId="4" xfId="0" applyFont="1" applyFill="1" applyBorder="1" applyAlignment="1">
      <alignment horizontal="center" vertical="center" wrapText="1"/>
    </xf>
    <xf numFmtId="0" fontId="57" fillId="0" borderId="46" xfId="0" applyFont="1" applyFill="1" applyBorder="1" applyAlignment="1">
      <alignment horizontal="center" vertical="center" wrapText="1"/>
    </xf>
    <xf numFmtId="0" fontId="57" fillId="0" borderId="5" xfId="0" applyFont="1" applyFill="1" applyBorder="1" applyAlignment="1">
      <alignment horizontal="center" vertical="center" wrapText="1"/>
    </xf>
    <xf numFmtId="0" fontId="57" fillId="14" borderId="5" xfId="0" applyFont="1" applyFill="1" applyBorder="1" applyAlignment="1">
      <alignment horizontal="center" vertical="center" wrapText="1"/>
    </xf>
    <xf numFmtId="0" fontId="57" fillId="2" borderId="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1" fillId="2" borderId="0" xfId="0" applyFont="1" applyFill="1" applyAlignment="1">
      <alignment horizontal="right" vertical="center"/>
    </xf>
    <xf numFmtId="0" fontId="31" fillId="2" borderId="54" xfId="0" applyFont="1" applyFill="1" applyBorder="1" applyAlignment="1">
      <alignment horizontal="left" vertical="center" wrapText="1"/>
    </xf>
    <xf numFmtId="0" fontId="31" fillId="2" borderId="0" xfId="0" applyFont="1" applyFill="1" applyAlignment="1">
      <alignment horizontal="center" vertical="center"/>
    </xf>
    <xf numFmtId="0" fontId="31" fillId="2" borderId="0" xfId="0" applyFont="1" applyFill="1" applyAlignment="1">
      <alignment horizontal="center" vertical="center" wrapText="1"/>
    </xf>
    <xf numFmtId="0" fontId="31" fillId="2" borderId="0" xfId="0" applyFont="1" applyFill="1" applyAlignment="1">
      <alignment horizontal="justify" vertical="center" wrapText="1"/>
    </xf>
    <xf numFmtId="0" fontId="31" fillId="2" borderId="0" xfId="0" applyFont="1" applyFill="1" applyAlignment="1">
      <alignment horizontal="left" vertical="center"/>
    </xf>
  </cellXfs>
  <cellStyles count="94">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Millares" xfId="1" builtinId="3"/>
    <cellStyle name="Millares 3" xfId="2" xr:uid="{00000000-0005-0000-0000-00005B000000}"/>
    <cellStyle name="Normal" xfId="0" builtinId="0"/>
    <cellStyle name="Porcentaje" xfId="3" builtinId="5"/>
  </cellStyles>
  <dxfs count="15">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
      <font>
        <b/>
        <i val="0"/>
        <color rgb="FF00B050"/>
      </font>
    </dxf>
    <dxf>
      <font>
        <b/>
        <i val="0"/>
        <color rgb="FF7030A0"/>
      </font>
      <numFmt numFmtId="14" formatCode="0.00%"/>
    </dxf>
    <dxf>
      <font>
        <b/>
        <i val="0"/>
        <color rgb="FF0070C0"/>
      </font>
      <numFmt numFmtId="3" formatCode="#,##0"/>
    </dxf>
  </dxfs>
  <tableStyles count="0" defaultTableStyle="TableStyleMedium2" defaultPivotStyle="PivotStyleLight16"/>
  <colors>
    <mruColors>
      <color rgb="FFFF40FF"/>
      <color rgb="FF0597AB"/>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118452</xdr:colOff>
      <xdr:row>0</xdr:row>
      <xdr:rowOff>126025</xdr:rowOff>
    </xdr:from>
    <xdr:to>
      <xdr:col>2</xdr:col>
      <xdr:colOff>195994</xdr:colOff>
      <xdr:row>2</xdr:row>
      <xdr:rowOff>190501</xdr:rowOff>
    </xdr:to>
    <xdr:pic>
      <xdr:nvPicPr>
        <xdr:cNvPr id="2" name="Imagen 1">
          <a:extLst>
            <a:ext uri="{FF2B5EF4-FFF2-40B4-BE49-F238E27FC236}">
              <a16:creationId xmlns:a16="http://schemas.microsoft.com/office/drawing/2014/main" id="{AD294B90-A1FB-4A8F-92BF-28F3D2C4F68C}"/>
            </a:ext>
          </a:extLst>
        </xdr:cNvPr>
        <xdr:cNvPicPr>
          <a:picLocks noChangeAspect="1"/>
        </xdr:cNvPicPr>
      </xdr:nvPicPr>
      <xdr:blipFill>
        <a:blip xmlns:r="http://schemas.openxmlformats.org/officeDocument/2006/relationships" r:embed="rId1"/>
        <a:stretch>
          <a:fillRect/>
        </a:stretch>
      </xdr:blipFill>
      <xdr:spPr>
        <a:xfrm>
          <a:off x="118452" y="126025"/>
          <a:ext cx="3697042" cy="6740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3281643</xdr:colOff>
      <xdr:row>3</xdr:row>
      <xdr:rowOff>10005</xdr:rowOff>
    </xdr:to>
    <xdr:pic>
      <xdr:nvPicPr>
        <xdr:cNvPr id="2" name="Imagen 1">
          <a:extLst>
            <a:ext uri="{FF2B5EF4-FFF2-40B4-BE49-F238E27FC236}">
              <a16:creationId xmlns:a16="http://schemas.microsoft.com/office/drawing/2014/main" id="{FE7228FC-0D10-460F-9A8B-40C2AE538C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86668" cy="9815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17971</xdr:colOff>
      <xdr:row>66</xdr:row>
      <xdr:rowOff>26958</xdr:rowOff>
    </xdr:from>
    <xdr:to>
      <xdr:col>6</xdr:col>
      <xdr:colOff>322771</xdr:colOff>
      <xdr:row>66</xdr:row>
      <xdr:rowOff>211108</xdr:rowOff>
    </xdr:to>
    <xdr:sp macro="" textlink="">
      <xdr:nvSpPr>
        <xdr:cNvPr id="2" name="AutoShape 2" descr="Inicio Colciencias">
          <a:extLst>
            <a:ext uri="{FF2B5EF4-FFF2-40B4-BE49-F238E27FC236}">
              <a16:creationId xmlns:a16="http://schemas.microsoft.com/office/drawing/2014/main" id="{1CA623E4-FB8E-E54F-B6C2-E1B7D9DFD23B}"/>
            </a:ext>
          </a:extLst>
        </xdr:cNvPr>
        <xdr:cNvSpPr>
          <a:spLocks noChangeAspect="1" noChangeArrowheads="1"/>
        </xdr:cNvSpPr>
      </xdr:nvSpPr>
      <xdr:spPr bwMode="auto">
        <a:xfrm>
          <a:off x="13810171" y="4370358"/>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76</xdr:row>
      <xdr:rowOff>0</xdr:rowOff>
    </xdr:from>
    <xdr:to>
      <xdr:col>1</xdr:col>
      <xdr:colOff>304800</xdr:colOff>
      <xdr:row>77</xdr:row>
      <xdr:rowOff>76200</xdr:rowOff>
    </xdr:to>
    <xdr:sp macro="" textlink="">
      <xdr:nvSpPr>
        <xdr:cNvPr id="3" name="AutoShape 3" descr="Inicio Colciencias">
          <a:extLst>
            <a:ext uri="{FF2B5EF4-FFF2-40B4-BE49-F238E27FC236}">
              <a16:creationId xmlns:a16="http://schemas.microsoft.com/office/drawing/2014/main" id="{3E7A5B20-1936-304E-85D8-318C0B8D75B0}"/>
            </a:ext>
          </a:extLst>
        </xdr:cNvPr>
        <xdr:cNvSpPr>
          <a:spLocks noChangeAspect="1" noChangeArrowheads="1"/>
        </xdr:cNvSpPr>
      </xdr:nvSpPr>
      <xdr:spPr bwMode="auto">
        <a:xfrm>
          <a:off x="2946400" y="5994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2248766</xdr:colOff>
      <xdr:row>0</xdr:row>
      <xdr:rowOff>381866</xdr:rowOff>
    </xdr:from>
    <xdr:to>
      <xdr:col>5</xdr:col>
      <xdr:colOff>450273</xdr:colOff>
      <xdr:row>2</xdr:row>
      <xdr:rowOff>134216</xdr:rowOff>
    </xdr:to>
    <xdr:pic>
      <xdr:nvPicPr>
        <xdr:cNvPr id="4" name="Imagen 3">
          <a:extLst>
            <a:ext uri="{FF2B5EF4-FFF2-40B4-BE49-F238E27FC236}">
              <a16:creationId xmlns:a16="http://schemas.microsoft.com/office/drawing/2014/main" id="{8E1B194D-9FE5-D746-8A87-E81D8FEFB908}"/>
            </a:ext>
          </a:extLst>
        </xdr:cNvPr>
        <xdr:cNvPicPr>
          <a:picLocks noChangeAspect="1"/>
        </xdr:cNvPicPr>
      </xdr:nvPicPr>
      <xdr:blipFill>
        <a:blip xmlns:r="http://schemas.openxmlformats.org/officeDocument/2006/relationships" r:embed="rId1"/>
        <a:stretch>
          <a:fillRect/>
        </a:stretch>
      </xdr:blipFill>
      <xdr:spPr>
        <a:xfrm>
          <a:off x="2248766" y="381866"/>
          <a:ext cx="4586432" cy="692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297656</xdr:colOff>
      <xdr:row>0</xdr:row>
      <xdr:rowOff>54430</xdr:rowOff>
    </xdr:from>
    <xdr:to>
      <xdr:col>1</xdr:col>
      <xdr:colOff>2346807</xdr:colOff>
      <xdr:row>2</xdr:row>
      <xdr:rowOff>244929</xdr:rowOff>
    </xdr:to>
    <xdr:pic>
      <xdr:nvPicPr>
        <xdr:cNvPr id="2" name="Imagen 1" descr="Departamento Administrativo de Ciencia, Tecnología e Innovación. COLCIENCIAS">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656" y="54430"/>
          <a:ext cx="4154176" cy="83819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0</xdr:colOff>
      <xdr:row>9</xdr:row>
      <xdr:rowOff>0</xdr:rowOff>
    </xdr:from>
    <xdr:to>
      <xdr:col>0</xdr:col>
      <xdr:colOff>304800</xdr:colOff>
      <xdr:row>9</xdr:row>
      <xdr:rowOff>307975</xdr:rowOff>
    </xdr:to>
    <xdr:sp macro="" textlink="">
      <xdr:nvSpPr>
        <xdr:cNvPr id="3" name="AutoShape 3" descr="Inicio Colciencias">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twoCellAnchor editAs="oneCell">
    <xdr:from>
      <xdr:col>1</xdr:col>
      <xdr:colOff>0</xdr:colOff>
      <xdr:row>8</xdr:row>
      <xdr:rowOff>0</xdr:rowOff>
    </xdr:from>
    <xdr:to>
      <xdr:col>1</xdr:col>
      <xdr:colOff>304800</xdr:colOff>
      <xdr:row>9</xdr:row>
      <xdr:rowOff>85725</xdr:rowOff>
    </xdr:to>
    <xdr:sp macro="" textlink="">
      <xdr:nvSpPr>
        <xdr:cNvPr id="4" name="AutoShape 2" descr="Inicio Colciencias">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858000" y="2676525"/>
          <a:ext cx="304800" cy="304800"/>
        </a:xfrm>
        <a:prstGeom prst="rect">
          <a:avLst/>
        </a:prstGeom>
        <a:noFill/>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2A110-EFA2-4B52-98A0-5B5FCB8D6847}">
  <sheetPr>
    <tabColor rgb="FFFF40FF"/>
    <pageSetUpPr fitToPage="1"/>
  </sheetPr>
  <dimension ref="A1:Q62"/>
  <sheetViews>
    <sheetView showGridLines="0" zoomScale="55" zoomScaleNormal="55" zoomScaleSheetLayoutView="77" workbookViewId="0">
      <pane ySplit="6" topLeftCell="A13" activePane="bottomLeft" state="frozen"/>
      <selection activeCell="C1" sqref="C1"/>
      <selection pane="bottomLeft" activeCell="B17" sqref="B17:B20"/>
    </sheetView>
  </sheetViews>
  <sheetFormatPr baseColWidth="10" defaultRowHeight="12.75" x14ac:dyDescent="0.25"/>
  <cols>
    <col min="1" max="1" width="36.5703125" style="152" customWidth="1"/>
    <col min="2" max="2" width="17.7109375" style="152" customWidth="1"/>
    <col min="3" max="3" width="24.140625" style="152" customWidth="1"/>
    <col min="4" max="4" width="31.42578125" style="152" customWidth="1"/>
    <col min="5" max="5" width="42.5703125" style="151" customWidth="1"/>
    <col min="6" max="6" width="32.140625" style="151" customWidth="1"/>
    <col min="7" max="7" width="15.140625" style="150" customWidth="1"/>
    <col min="8" max="8" width="16.85546875" style="150" customWidth="1"/>
    <col min="9" max="9" width="20.42578125" style="150" customWidth="1"/>
    <col min="10" max="10" width="11" style="148" customWidth="1"/>
    <col min="11" max="14" width="11.85546875" style="148" bestFit="1" customWidth="1"/>
    <col min="15" max="15" width="16.42578125" style="148" customWidth="1"/>
    <col min="16" max="16" width="47" style="150" customWidth="1"/>
    <col min="17" max="17" width="42" style="149" customWidth="1"/>
    <col min="18" max="16384" width="11.42578125" style="148"/>
  </cols>
  <sheetData>
    <row r="1" spans="1:17" ht="24" customHeight="1" x14ac:dyDescent="0.25">
      <c r="A1" s="354"/>
      <c r="B1" s="354"/>
      <c r="C1" s="354"/>
      <c r="D1" s="355" t="s">
        <v>259</v>
      </c>
      <c r="E1" s="355"/>
      <c r="F1" s="355"/>
      <c r="G1" s="355"/>
      <c r="H1" s="355"/>
      <c r="I1" s="355"/>
      <c r="J1" s="355"/>
      <c r="K1" s="355"/>
      <c r="L1" s="355"/>
      <c r="M1" s="355"/>
      <c r="N1" s="355"/>
      <c r="O1" s="355"/>
      <c r="P1" s="354" t="s">
        <v>258</v>
      </c>
      <c r="Q1" s="354"/>
    </row>
    <row r="2" spans="1:17" ht="24" customHeight="1" x14ac:dyDescent="0.25">
      <c r="A2" s="354"/>
      <c r="B2" s="354"/>
      <c r="C2" s="354"/>
      <c r="D2" s="355"/>
      <c r="E2" s="355"/>
      <c r="F2" s="355"/>
      <c r="G2" s="355"/>
      <c r="H2" s="355"/>
      <c r="I2" s="355"/>
      <c r="J2" s="355"/>
      <c r="K2" s="355"/>
      <c r="L2" s="355"/>
      <c r="M2" s="355"/>
      <c r="N2" s="355"/>
      <c r="O2" s="355"/>
      <c r="P2" s="354" t="s">
        <v>334</v>
      </c>
      <c r="Q2" s="354"/>
    </row>
    <row r="3" spans="1:17" ht="24" customHeight="1" x14ac:dyDescent="0.25">
      <c r="A3" s="354"/>
      <c r="B3" s="354"/>
      <c r="C3" s="354"/>
      <c r="D3" s="355"/>
      <c r="E3" s="355"/>
      <c r="F3" s="355"/>
      <c r="G3" s="355"/>
      <c r="H3" s="355"/>
      <c r="I3" s="355"/>
      <c r="J3" s="355"/>
      <c r="K3" s="355"/>
      <c r="L3" s="355"/>
      <c r="M3" s="355"/>
      <c r="N3" s="355"/>
      <c r="O3" s="355"/>
      <c r="P3" s="354" t="s">
        <v>354</v>
      </c>
      <c r="Q3" s="354"/>
    </row>
    <row r="4" spans="1:17" ht="13.5" customHeight="1" x14ac:dyDescent="0.25">
      <c r="A4" s="354"/>
      <c r="B4" s="354"/>
      <c r="C4" s="354"/>
      <c r="D4" s="354"/>
      <c r="E4" s="354"/>
      <c r="F4" s="354"/>
      <c r="G4" s="354"/>
      <c r="H4" s="354"/>
      <c r="I4" s="354"/>
      <c r="J4" s="354"/>
      <c r="K4" s="354"/>
      <c r="L4" s="354"/>
      <c r="M4" s="354"/>
      <c r="N4" s="354"/>
      <c r="O4" s="354"/>
      <c r="P4" s="354"/>
      <c r="Q4" s="354"/>
    </row>
    <row r="5" spans="1:17" ht="18" x14ac:dyDescent="0.25">
      <c r="A5" s="159"/>
      <c r="B5" s="159"/>
      <c r="C5" s="159"/>
      <c r="D5" s="159"/>
      <c r="E5" s="159"/>
      <c r="F5" s="159"/>
      <c r="G5" s="159"/>
      <c r="H5" s="159"/>
      <c r="I5" s="159"/>
      <c r="J5" s="159"/>
      <c r="K5" s="353" t="s">
        <v>257</v>
      </c>
      <c r="L5" s="353"/>
      <c r="M5" s="353"/>
      <c r="N5" s="353"/>
      <c r="O5" s="353"/>
      <c r="P5" s="159"/>
      <c r="Q5" s="159"/>
    </row>
    <row r="6" spans="1:17" ht="73.5" customHeight="1" x14ac:dyDescent="0.25">
      <c r="A6" s="156" t="s">
        <v>256</v>
      </c>
      <c r="B6" s="156" t="s">
        <v>255</v>
      </c>
      <c r="C6" s="156" t="s">
        <v>7</v>
      </c>
      <c r="D6" s="156" t="s">
        <v>254</v>
      </c>
      <c r="E6" s="156" t="s">
        <v>253</v>
      </c>
      <c r="F6" s="156" t="s">
        <v>333</v>
      </c>
      <c r="G6" s="158" t="s">
        <v>252</v>
      </c>
      <c r="H6" s="156" t="s">
        <v>251</v>
      </c>
      <c r="I6" s="156" t="s">
        <v>250</v>
      </c>
      <c r="J6" s="156" t="s">
        <v>249</v>
      </c>
      <c r="K6" s="157">
        <v>2019</v>
      </c>
      <c r="L6" s="157">
        <v>2020</v>
      </c>
      <c r="M6" s="157">
        <v>2021</v>
      </c>
      <c r="N6" s="157">
        <v>2022</v>
      </c>
      <c r="O6" s="156" t="s">
        <v>11</v>
      </c>
      <c r="P6" s="156" t="s">
        <v>248</v>
      </c>
      <c r="Q6" s="156" t="s">
        <v>247</v>
      </c>
    </row>
    <row r="7" spans="1:17" s="154" customFormat="1" ht="73.5" customHeight="1" x14ac:dyDescent="0.25">
      <c r="A7" s="351" t="s">
        <v>178</v>
      </c>
      <c r="B7" s="351" t="s">
        <v>211</v>
      </c>
      <c r="C7" s="351" t="s">
        <v>138</v>
      </c>
      <c r="D7" s="351" t="s">
        <v>246</v>
      </c>
      <c r="E7" s="192" t="s">
        <v>139</v>
      </c>
      <c r="F7" s="319" t="s">
        <v>329</v>
      </c>
      <c r="G7" s="319" t="s">
        <v>235</v>
      </c>
      <c r="H7" s="319" t="s">
        <v>237</v>
      </c>
      <c r="I7" s="319" t="s">
        <v>88</v>
      </c>
      <c r="J7" s="193">
        <v>6.7999999999999996E-3</v>
      </c>
      <c r="K7" s="193">
        <v>8.9999999999999993E-3</v>
      </c>
      <c r="L7" s="193">
        <v>1.0999999999999999E-2</v>
      </c>
      <c r="M7" s="193">
        <v>1.2999999999999999E-2</v>
      </c>
      <c r="N7" s="193">
        <v>1.4999999999999999E-2</v>
      </c>
      <c r="O7" s="193">
        <f>+N7</f>
        <v>1.4999999999999999E-2</v>
      </c>
      <c r="P7" s="319" t="s">
        <v>140</v>
      </c>
      <c r="Q7" s="319" t="s">
        <v>243</v>
      </c>
    </row>
    <row r="8" spans="1:17" s="154" customFormat="1" ht="75.75" customHeight="1" x14ac:dyDescent="0.25">
      <c r="A8" s="351"/>
      <c r="B8" s="351"/>
      <c r="C8" s="351"/>
      <c r="D8" s="351"/>
      <c r="E8" s="323" t="s">
        <v>355</v>
      </c>
      <c r="F8" s="324" t="s">
        <v>356</v>
      </c>
      <c r="G8" s="319" t="s">
        <v>231</v>
      </c>
      <c r="H8" s="319" t="s">
        <v>230</v>
      </c>
      <c r="I8" s="319" t="s">
        <v>92</v>
      </c>
      <c r="J8" s="194">
        <v>0</v>
      </c>
      <c r="K8" s="195" t="s">
        <v>142</v>
      </c>
      <c r="L8" s="195" t="s">
        <v>142</v>
      </c>
      <c r="M8" s="194">
        <v>5</v>
      </c>
      <c r="N8" s="325">
        <v>1</v>
      </c>
      <c r="O8" s="325">
        <v>6</v>
      </c>
      <c r="P8" s="319" t="s">
        <v>315</v>
      </c>
      <c r="Q8" s="319" t="s">
        <v>236</v>
      </c>
    </row>
    <row r="9" spans="1:17" s="154" customFormat="1" ht="48" customHeight="1" x14ac:dyDescent="0.25">
      <c r="A9" s="351"/>
      <c r="B9" s="351"/>
      <c r="C9" s="351"/>
      <c r="D9" s="351"/>
      <c r="E9" s="323" t="s">
        <v>143</v>
      </c>
      <c r="F9" s="324" t="s">
        <v>357</v>
      </c>
      <c r="G9" s="319" t="s">
        <v>235</v>
      </c>
      <c r="H9" s="319" t="s">
        <v>230</v>
      </c>
      <c r="I9" s="319" t="s">
        <v>92</v>
      </c>
      <c r="J9" s="194">
        <v>3492</v>
      </c>
      <c r="K9" s="194">
        <v>920</v>
      </c>
      <c r="L9" s="194">
        <v>920</v>
      </c>
      <c r="M9" s="194">
        <v>920</v>
      </c>
      <c r="N9" s="194">
        <v>920</v>
      </c>
      <c r="O9" s="194">
        <f t="shared" ref="O9:O12" si="0">+K9+L9+M9+N9</f>
        <v>3680</v>
      </c>
      <c r="P9" s="319" t="s">
        <v>66</v>
      </c>
      <c r="Q9" s="319" t="s">
        <v>245</v>
      </c>
    </row>
    <row r="10" spans="1:17" s="154" customFormat="1" ht="34.5" customHeight="1" x14ac:dyDescent="0.25">
      <c r="A10" s="351"/>
      <c r="B10" s="351"/>
      <c r="C10" s="351"/>
      <c r="D10" s="351"/>
      <c r="E10" s="323" t="s">
        <v>144</v>
      </c>
      <c r="F10" s="324" t="s">
        <v>358</v>
      </c>
      <c r="G10" s="319" t="s">
        <v>235</v>
      </c>
      <c r="H10" s="319" t="s">
        <v>230</v>
      </c>
      <c r="I10" s="319" t="s">
        <v>92</v>
      </c>
      <c r="J10" s="194">
        <v>327</v>
      </c>
      <c r="K10" s="194">
        <v>200</v>
      </c>
      <c r="L10" s="194">
        <v>200</v>
      </c>
      <c r="M10" s="194">
        <v>200</v>
      </c>
      <c r="N10" s="194">
        <v>200</v>
      </c>
      <c r="O10" s="194">
        <f t="shared" si="0"/>
        <v>800</v>
      </c>
      <c r="P10" s="319" t="s">
        <v>66</v>
      </c>
      <c r="Q10" s="319" t="s">
        <v>245</v>
      </c>
    </row>
    <row r="11" spans="1:17" s="154" customFormat="1" ht="33" customHeight="1" x14ac:dyDescent="0.25">
      <c r="A11" s="351"/>
      <c r="B11" s="351"/>
      <c r="C11" s="351"/>
      <c r="D11" s="351"/>
      <c r="E11" s="323" t="s">
        <v>145</v>
      </c>
      <c r="F11" s="324" t="s">
        <v>359</v>
      </c>
      <c r="G11" s="319" t="s">
        <v>235</v>
      </c>
      <c r="H11" s="319" t="s">
        <v>230</v>
      </c>
      <c r="I11" s="319" t="s">
        <v>92</v>
      </c>
      <c r="J11" s="194">
        <v>1160</v>
      </c>
      <c r="K11" s="194">
        <v>680</v>
      </c>
      <c r="L11" s="194">
        <v>600</v>
      </c>
      <c r="M11" s="194">
        <v>1700</v>
      </c>
      <c r="N11" s="194">
        <v>3175</v>
      </c>
      <c r="O11" s="194">
        <f>+K11+L11+M11+N11</f>
        <v>6155</v>
      </c>
      <c r="P11" s="319" t="s">
        <v>66</v>
      </c>
      <c r="Q11" s="319" t="s">
        <v>244</v>
      </c>
    </row>
    <row r="12" spans="1:17" s="154" customFormat="1" ht="53.25" customHeight="1" x14ac:dyDescent="0.25">
      <c r="A12" s="351"/>
      <c r="B12" s="351"/>
      <c r="C12" s="351"/>
      <c r="D12" s="351"/>
      <c r="E12" s="323" t="s">
        <v>146</v>
      </c>
      <c r="F12" s="324" t="s">
        <v>360</v>
      </c>
      <c r="G12" s="319" t="s">
        <v>231</v>
      </c>
      <c r="H12" s="319" t="s">
        <v>230</v>
      </c>
      <c r="I12" s="319" t="s">
        <v>92</v>
      </c>
      <c r="J12" s="194">
        <v>0</v>
      </c>
      <c r="K12" s="194">
        <v>3500</v>
      </c>
      <c r="L12" s="194">
        <v>5000</v>
      </c>
      <c r="M12" s="194">
        <v>17000</v>
      </c>
      <c r="N12" s="194">
        <f>8500</f>
        <v>8500</v>
      </c>
      <c r="O12" s="194">
        <f t="shared" si="0"/>
        <v>34000</v>
      </c>
      <c r="P12" s="319" t="s">
        <v>66</v>
      </c>
      <c r="Q12" s="319" t="s">
        <v>244</v>
      </c>
    </row>
    <row r="13" spans="1:17" s="154" customFormat="1" ht="38.25" customHeight="1" x14ac:dyDescent="0.25">
      <c r="A13" s="351"/>
      <c r="B13" s="351"/>
      <c r="C13" s="351"/>
      <c r="D13" s="351"/>
      <c r="E13" s="192" t="s">
        <v>147</v>
      </c>
      <c r="F13" s="319" t="s">
        <v>329</v>
      </c>
      <c r="G13" s="319" t="s">
        <v>231</v>
      </c>
      <c r="H13" s="319" t="s">
        <v>237</v>
      </c>
      <c r="I13" s="319" t="s">
        <v>88</v>
      </c>
      <c r="J13" s="196">
        <v>0.31</v>
      </c>
      <c r="K13" s="196">
        <v>0.77</v>
      </c>
      <c r="L13" s="196">
        <v>0.8</v>
      </c>
      <c r="M13" s="196">
        <v>0.8</v>
      </c>
      <c r="N13" s="196">
        <v>0.8</v>
      </c>
      <c r="O13" s="196">
        <f>+N13</f>
        <v>0.8</v>
      </c>
      <c r="P13" s="319" t="s">
        <v>68</v>
      </c>
      <c r="Q13" s="319" t="s">
        <v>243</v>
      </c>
    </row>
    <row r="14" spans="1:17" s="154" customFormat="1" ht="47.25" customHeight="1" x14ac:dyDescent="0.25">
      <c r="A14" s="351"/>
      <c r="B14" s="351" t="s">
        <v>316</v>
      </c>
      <c r="C14" s="351" t="s">
        <v>148</v>
      </c>
      <c r="D14" s="351" t="s">
        <v>242</v>
      </c>
      <c r="E14" s="323" t="s">
        <v>67</v>
      </c>
      <c r="F14" s="324" t="s">
        <v>361</v>
      </c>
      <c r="G14" s="319" t="s">
        <v>231</v>
      </c>
      <c r="H14" s="319" t="s">
        <v>230</v>
      </c>
      <c r="I14" s="319" t="s">
        <v>92</v>
      </c>
      <c r="J14" s="194">
        <v>84</v>
      </c>
      <c r="K14" s="194">
        <v>13</v>
      </c>
      <c r="L14" s="194">
        <v>30</v>
      </c>
      <c r="M14" s="194">
        <v>20</v>
      </c>
      <c r="N14" s="194">
        <v>37</v>
      </c>
      <c r="O14" s="194">
        <f>+K14+L14+M14+N14</f>
        <v>100</v>
      </c>
      <c r="P14" s="319" t="s">
        <v>149</v>
      </c>
      <c r="Q14" s="319" t="s">
        <v>317</v>
      </c>
    </row>
    <row r="15" spans="1:17" s="154" customFormat="1" ht="47.25" customHeight="1" x14ac:dyDescent="0.25">
      <c r="A15" s="351"/>
      <c r="B15" s="351"/>
      <c r="C15" s="351"/>
      <c r="D15" s="351"/>
      <c r="E15" s="323" t="s">
        <v>150</v>
      </c>
      <c r="F15" s="324" t="s">
        <v>362</v>
      </c>
      <c r="G15" s="319" t="s">
        <v>231</v>
      </c>
      <c r="H15" s="319" t="s">
        <v>230</v>
      </c>
      <c r="I15" s="319" t="s">
        <v>92</v>
      </c>
      <c r="J15" s="194">
        <v>5</v>
      </c>
      <c r="K15" s="195" t="s">
        <v>142</v>
      </c>
      <c r="L15" s="195" t="s">
        <v>142</v>
      </c>
      <c r="M15" s="194">
        <v>5</v>
      </c>
      <c r="N15" s="325">
        <v>15</v>
      </c>
      <c r="O15" s="325">
        <v>20</v>
      </c>
      <c r="P15" s="319" t="s">
        <v>149</v>
      </c>
      <c r="Q15" s="319" t="s">
        <v>317</v>
      </c>
    </row>
    <row r="16" spans="1:17" s="154" customFormat="1" ht="47.25" customHeight="1" x14ac:dyDescent="0.25">
      <c r="A16" s="351"/>
      <c r="B16" s="351"/>
      <c r="C16" s="351"/>
      <c r="D16" s="351"/>
      <c r="E16" s="323" t="s">
        <v>151</v>
      </c>
      <c r="F16" s="324" t="s">
        <v>363</v>
      </c>
      <c r="G16" s="319" t="s">
        <v>231</v>
      </c>
      <c r="H16" s="319" t="s">
        <v>230</v>
      </c>
      <c r="I16" s="319" t="s">
        <v>92</v>
      </c>
      <c r="J16" s="194">
        <v>5</v>
      </c>
      <c r="K16" s="195" t="s">
        <v>142</v>
      </c>
      <c r="L16" s="195" t="s">
        <v>142</v>
      </c>
      <c r="M16" s="194">
        <v>10</v>
      </c>
      <c r="N16" s="194">
        <v>10</v>
      </c>
      <c r="O16" s="194">
        <v>10</v>
      </c>
      <c r="P16" s="319" t="s">
        <v>149</v>
      </c>
      <c r="Q16" s="319" t="s">
        <v>317</v>
      </c>
    </row>
    <row r="17" spans="1:17" s="154" customFormat="1" ht="61.5" customHeight="1" x14ac:dyDescent="0.25">
      <c r="A17" s="351" t="s">
        <v>83</v>
      </c>
      <c r="B17" s="351" t="s">
        <v>364</v>
      </c>
      <c r="C17" s="351" t="s">
        <v>318</v>
      </c>
      <c r="D17" s="351" t="s">
        <v>206</v>
      </c>
      <c r="E17" s="192" t="s">
        <v>65</v>
      </c>
      <c r="F17" s="319" t="s">
        <v>331</v>
      </c>
      <c r="G17" s="319" t="s">
        <v>235</v>
      </c>
      <c r="H17" s="319" t="s">
        <v>237</v>
      </c>
      <c r="I17" s="319" t="s">
        <v>88</v>
      </c>
      <c r="J17" s="197">
        <v>0.88</v>
      </c>
      <c r="K17" s="197">
        <v>0.89</v>
      </c>
      <c r="L17" s="197">
        <v>0.89</v>
      </c>
      <c r="M17" s="197">
        <v>0.9</v>
      </c>
      <c r="N17" s="197">
        <v>0.9</v>
      </c>
      <c r="O17" s="197">
        <f>+N17</f>
        <v>0.9</v>
      </c>
      <c r="P17" s="319" t="s">
        <v>95</v>
      </c>
      <c r="Q17" s="319" t="s">
        <v>236</v>
      </c>
    </row>
    <row r="18" spans="1:17" s="154" customFormat="1" ht="48" customHeight="1" x14ac:dyDescent="0.25">
      <c r="A18" s="351"/>
      <c r="B18" s="351"/>
      <c r="C18" s="351"/>
      <c r="D18" s="351"/>
      <c r="E18" s="192" t="s">
        <v>152</v>
      </c>
      <c r="F18" s="319" t="s">
        <v>365</v>
      </c>
      <c r="G18" s="319" t="s">
        <v>235</v>
      </c>
      <c r="H18" s="319" t="s">
        <v>237</v>
      </c>
      <c r="I18" s="319" t="s">
        <v>92</v>
      </c>
      <c r="J18" s="194">
        <v>28998</v>
      </c>
      <c r="K18" s="194">
        <v>12000</v>
      </c>
      <c r="L18" s="194">
        <v>13000</v>
      </c>
      <c r="M18" s="194">
        <v>14500</v>
      </c>
      <c r="N18" s="194">
        <v>15500</v>
      </c>
      <c r="O18" s="194">
        <f>+K18+L18+M18+N18</f>
        <v>55000</v>
      </c>
      <c r="P18" s="319" t="s">
        <v>95</v>
      </c>
      <c r="Q18" s="319" t="s">
        <v>236</v>
      </c>
    </row>
    <row r="19" spans="1:17" s="154" customFormat="1" ht="48" customHeight="1" x14ac:dyDescent="0.25">
      <c r="A19" s="351"/>
      <c r="B19" s="351"/>
      <c r="C19" s="351"/>
      <c r="D19" s="351"/>
      <c r="E19" s="192" t="s">
        <v>64</v>
      </c>
      <c r="F19" s="319" t="s">
        <v>366</v>
      </c>
      <c r="G19" s="319" t="s">
        <v>231</v>
      </c>
      <c r="H19" s="319" t="s">
        <v>241</v>
      </c>
      <c r="I19" s="319" t="s">
        <v>92</v>
      </c>
      <c r="J19" s="194">
        <v>1200</v>
      </c>
      <c r="K19" s="194">
        <v>216</v>
      </c>
      <c r="L19" s="194">
        <v>317</v>
      </c>
      <c r="M19" s="194">
        <v>179</v>
      </c>
      <c r="N19" s="194">
        <v>179</v>
      </c>
      <c r="O19" s="194">
        <v>891</v>
      </c>
      <c r="P19" s="319" t="s">
        <v>95</v>
      </c>
      <c r="Q19" s="319" t="s">
        <v>236</v>
      </c>
    </row>
    <row r="20" spans="1:17" s="154" customFormat="1" ht="48" customHeight="1" x14ac:dyDescent="0.25">
      <c r="A20" s="351"/>
      <c r="B20" s="351"/>
      <c r="C20" s="351"/>
      <c r="D20" s="351"/>
      <c r="E20" s="323" t="s">
        <v>154</v>
      </c>
      <c r="F20" s="324" t="s">
        <v>367</v>
      </c>
      <c r="G20" s="319" t="s">
        <v>231</v>
      </c>
      <c r="H20" s="319" t="s">
        <v>230</v>
      </c>
      <c r="I20" s="319" t="s">
        <v>92</v>
      </c>
      <c r="J20" s="194">
        <v>0</v>
      </c>
      <c r="K20" s="195" t="s">
        <v>142</v>
      </c>
      <c r="L20" s="194">
        <v>3</v>
      </c>
      <c r="M20" s="194">
        <v>3</v>
      </c>
      <c r="N20" s="194">
        <v>3</v>
      </c>
      <c r="O20" s="194">
        <f>+L20+M20+N20</f>
        <v>9</v>
      </c>
      <c r="P20" s="319" t="s">
        <v>149</v>
      </c>
      <c r="Q20" s="319" t="s">
        <v>236</v>
      </c>
    </row>
    <row r="21" spans="1:17" s="154" customFormat="1" ht="51.75" customHeight="1" x14ac:dyDescent="0.25">
      <c r="A21" s="351" t="s">
        <v>180</v>
      </c>
      <c r="B21" s="351" t="s">
        <v>214</v>
      </c>
      <c r="C21" s="351" t="s">
        <v>155</v>
      </c>
      <c r="D21" s="351" t="s">
        <v>240</v>
      </c>
      <c r="E21" s="323" t="s">
        <v>156</v>
      </c>
      <c r="F21" s="324" t="s">
        <v>368</v>
      </c>
      <c r="G21" s="319" t="s">
        <v>235</v>
      </c>
      <c r="H21" s="319" t="s">
        <v>230</v>
      </c>
      <c r="I21" s="319" t="s">
        <v>92</v>
      </c>
      <c r="J21" s="194">
        <v>84</v>
      </c>
      <c r="K21" s="194">
        <v>10</v>
      </c>
      <c r="L21" s="194">
        <v>20</v>
      </c>
      <c r="M21" s="194">
        <v>30</v>
      </c>
      <c r="N21" s="194">
        <v>66</v>
      </c>
      <c r="O21" s="194">
        <f>+K21+L21+M21+N21</f>
        <v>126</v>
      </c>
      <c r="P21" s="319" t="s">
        <v>319</v>
      </c>
      <c r="Q21" s="319" t="s">
        <v>239</v>
      </c>
    </row>
    <row r="22" spans="1:17" s="154" customFormat="1" ht="51.75" customHeight="1" x14ac:dyDescent="0.25">
      <c r="A22" s="351"/>
      <c r="B22" s="351"/>
      <c r="C22" s="351"/>
      <c r="D22" s="351"/>
      <c r="E22" s="323" t="s">
        <v>157</v>
      </c>
      <c r="F22" s="324" t="s">
        <v>369</v>
      </c>
      <c r="G22" s="319" t="s">
        <v>235</v>
      </c>
      <c r="H22" s="319" t="s">
        <v>230</v>
      </c>
      <c r="I22" s="319" t="s">
        <v>92</v>
      </c>
      <c r="J22" s="194">
        <v>20</v>
      </c>
      <c r="K22" s="194">
        <v>4</v>
      </c>
      <c r="L22" s="194">
        <v>7</v>
      </c>
      <c r="M22" s="194">
        <v>7</v>
      </c>
      <c r="N22" s="194">
        <v>7</v>
      </c>
      <c r="O22" s="194">
        <f>+K22+L22+M22+N22</f>
        <v>25</v>
      </c>
      <c r="P22" s="319" t="s">
        <v>319</v>
      </c>
      <c r="Q22" s="319" t="s">
        <v>239</v>
      </c>
    </row>
    <row r="23" spans="1:17" s="154" customFormat="1" ht="51.75" customHeight="1" x14ac:dyDescent="0.25">
      <c r="A23" s="351"/>
      <c r="B23" s="351"/>
      <c r="C23" s="351"/>
      <c r="D23" s="351"/>
      <c r="E23" s="323" t="s">
        <v>159</v>
      </c>
      <c r="F23" s="324" t="s">
        <v>370</v>
      </c>
      <c r="G23" s="319" t="s">
        <v>235</v>
      </c>
      <c r="H23" s="319" t="s">
        <v>230</v>
      </c>
      <c r="I23" s="319" t="s">
        <v>92</v>
      </c>
      <c r="J23" s="194">
        <v>1</v>
      </c>
      <c r="K23" s="194">
        <v>1</v>
      </c>
      <c r="L23" s="194">
        <v>2</v>
      </c>
      <c r="M23" s="194">
        <v>1</v>
      </c>
      <c r="N23" s="194">
        <v>1</v>
      </c>
      <c r="O23" s="194">
        <f>+K23+L23+M23+N23</f>
        <v>5</v>
      </c>
      <c r="P23" s="319" t="s">
        <v>319</v>
      </c>
      <c r="Q23" s="319" t="s">
        <v>239</v>
      </c>
    </row>
    <row r="24" spans="1:17" s="154" customFormat="1" ht="61.5" customHeight="1" x14ac:dyDescent="0.25">
      <c r="A24" s="351" t="s">
        <v>99</v>
      </c>
      <c r="B24" s="351" t="s">
        <v>215</v>
      </c>
      <c r="C24" s="351" t="s">
        <v>160</v>
      </c>
      <c r="D24" s="351" t="s">
        <v>238</v>
      </c>
      <c r="E24" s="323" t="s">
        <v>161</v>
      </c>
      <c r="F24" s="324" t="s">
        <v>371</v>
      </c>
      <c r="G24" s="319" t="s">
        <v>235</v>
      </c>
      <c r="H24" s="319" t="s">
        <v>230</v>
      </c>
      <c r="I24" s="319" t="s">
        <v>92</v>
      </c>
      <c r="J24" s="198">
        <v>2.1</v>
      </c>
      <c r="K24" s="198">
        <v>1</v>
      </c>
      <c r="L24" s="198">
        <v>1.5</v>
      </c>
      <c r="M24" s="198">
        <v>1.9</v>
      </c>
      <c r="N24" s="326">
        <v>2.1</v>
      </c>
      <c r="O24" s="326">
        <v>6.5</v>
      </c>
      <c r="P24" s="319" t="s">
        <v>319</v>
      </c>
      <c r="Q24" s="319" t="s">
        <v>320</v>
      </c>
    </row>
    <row r="25" spans="1:17" s="154" customFormat="1" ht="46.5" customHeight="1" x14ac:dyDescent="0.25">
      <c r="A25" s="351"/>
      <c r="B25" s="351"/>
      <c r="C25" s="351"/>
      <c r="D25" s="351"/>
      <c r="E25" s="192" t="s">
        <v>162</v>
      </c>
      <c r="F25" s="319" t="s">
        <v>329</v>
      </c>
      <c r="G25" s="319" t="s">
        <v>235</v>
      </c>
      <c r="H25" s="319" t="s">
        <v>237</v>
      </c>
      <c r="I25" s="319" t="s">
        <v>88</v>
      </c>
      <c r="J25" s="199">
        <v>1.2E-2</v>
      </c>
      <c r="K25" s="199">
        <v>1.4999999999999999E-2</v>
      </c>
      <c r="L25" s="199">
        <v>1.6E-2</v>
      </c>
      <c r="M25" s="199">
        <v>1.7999999999999999E-2</v>
      </c>
      <c r="N25" s="199">
        <v>0.02</v>
      </c>
      <c r="O25" s="199">
        <v>0.02</v>
      </c>
      <c r="P25" s="319" t="s">
        <v>315</v>
      </c>
      <c r="Q25" s="319" t="s">
        <v>236</v>
      </c>
    </row>
    <row r="26" spans="1:17" s="154" customFormat="1" ht="48.75" customHeight="1" x14ac:dyDescent="0.25">
      <c r="A26" s="351"/>
      <c r="B26" s="351"/>
      <c r="C26" s="351"/>
      <c r="D26" s="351"/>
      <c r="E26" s="192" t="s">
        <v>163</v>
      </c>
      <c r="F26" s="319" t="s">
        <v>329</v>
      </c>
      <c r="G26" s="319" t="s">
        <v>235</v>
      </c>
      <c r="H26" s="319" t="s">
        <v>237</v>
      </c>
      <c r="I26" s="319" t="s">
        <v>88</v>
      </c>
      <c r="J26" s="200">
        <v>1.6999999999999999E-3</v>
      </c>
      <c r="K26" s="200">
        <v>2.5000000000000001E-3</v>
      </c>
      <c r="L26" s="200">
        <v>2.8E-3</v>
      </c>
      <c r="M26" s="200">
        <v>3.2000000000000002E-3</v>
      </c>
      <c r="N26" s="200">
        <v>3.5000000000000001E-3</v>
      </c>
      <c r="O26" s="200">
        <f>+N26</f>
        <v>3.5000000000000001E-3</v>
      </c>
      <c r="P26" s="319" t="s">
        <v>315</v>
      </c>
      <c r="Q26" s="319" t="s">
        <v>236</v>
      </c>
    </row>
    <row r="27" spans="1:17" s="154" customFormat="1" ht="46.5" customHeight="1" x14ac:dyDescent="0.25">
      <c r="A27" s="351"/>
      <c r="B27" s="351"/>
      <c r="C27" s="351"/>
      <c r="D27" s="351"/>
      <c r="E27" s="323" t="s">
        <v>164</v>
      </c>
      <c r="F27" s="324" t="s">
        <v>372</v>
      </c>
      <c r="G27" s="319" t="s">
        <v>235</v>
      </c>
      <c r="H27" s="319" t="s">
        <v>230</v>
      </c>
      <c r="I27" s="319" t="s">
        <v>92</v>
      </c>
      <c r="J27" s="194">
        <v>25</v>
      </c>
      <c r="K27" s="194">
        <v>11</v>
      </c>
      <c r="L27" s="194">
        <v>14</v>
      </c>
      <c r="M27" s="194">
        <f>16+5</f>
        <v>21</v>
      </c>
      <c r="N27" s="194">
        <v>18</v>
      </c>
      <c r="O27" s="194">
        <f t="shared" ref="O27:O29" si="1">+K27+L27+M27+N27</f>
        <v>64</v>
      </c>
      <c r="P27" s="319" t="s">
        <v>319</v>
      </c>
      <c r="Q27" s="319" t="s">
        <v>320</v>
      </c>
    </row>
    <row r="28" spans="1:17" s="154" customFormat="1" ht="46.5" customHeight="1" x14ac:dyDescent="0.25">
      <c r="A28" s="351"/>
      <c r="B28" s="351"/>
      <c r="C28" s="351"/>
      <c r="D28" s="351"/>
      <c r="E28" s="323" t="s">
        <v>165</v>
      </c>
      <c r="F28" s="324" t="s">
        <v>373</v>
      </c>
      <c r="G28" s="319" t="s">
        <v>235</v>
      </c>
      <c r="H28" s="319" t="s">
        <v>230</v>
      </c>
      <c r="I28" s="319" t="s">
        <v>92</v>
      </c>
      <c r="J28" s="194">
        <v>4000</v>
      </c>
      <c r="K28" s="194">
        <v>600</v>
      </c>
      <c r="L28" s="194">
        <v>1500</v>
      </c>
      <c r="M28" s="194">
        <v>1500</v>
      </c>
      <c r="N28" s="194">
        <v>600</v>
      </c>
      <c r="O28" s="194">
        <f t="shared" si="1"/>
        <v>4200</v>
      </c>
      <c r="P28" s="319" t="s">
        <v>319</v>
      </c>
      <c r="Q28" s="319" t="s">
        <v>320</v>
      </c>
    </row>
    <row r="29" spans="1:17" s="154" customFormat="1" ht="48" customHeight="1" x14ac:dyDescent="0.25">
      <c r="A29" s="351"/>
      <c r="B29" s="351"/>
      <c r="C29" s="351"/>
      <c r="D29" s="351"/>
      <c r="E29" s="323" t="s">
        <v>166</v>
      </c>
      <c r="F29" s="324" t="s">
        <v>374</v>
      </c>
      <c r="G29" s="319" t="s">
        <v>235</v>
      </c>
      <c r="H29" s="319" t="s">
        <v>230</v>
      </c>
      <c r="I29" s="319" t="s">
        <v>92</v>
      </c>
      <c r="J29" s="194">
        <v>1720</v>
      </c>
      <c r="K29" s="194">
        <v>500</v>
      </c>
      <c r="L29" s="194">
        <v>520</v>
      </c>
      <c r="M29" s="194">
        <v>530</v>
      </c>
      <c r="N29" s="194">
        <v>550</v>
      </c>
      <c r="O29" s="194">
        <f t="shared" si="1"/>
        <v>2100</v>
      </c>
      <c r="P29" s="319" t="s">
        <v>319</v>
      </c>
      <c r="Q29" s="319" t="s">
        <v>320</v>
      </c>
    </row>
    <row r="30" spans="1:17" s="154" customFormat="1" ht="54.75" customHeight="1" x14ac:dyDescent="0.25">
      <c r="A30" s="351" t="s">
        <v>234</v>
      </c>
      <c r="B30" s="352" t="s">
        <v>216</v>
      </c>
      <c r="C30" s="351" t="s">
        <v>168</v>
      </c>
      <c r="D30" s="351" t="s">
        <v>209</v>
      </c>
      <c r="E30" s="323" t="s">
        <v>169</v>
      </c>
      <c r="F30" s="324" t="s">
        <v>375</v>
      </c>
      <c r="G30" s="319" t="s">
        <v>231</v>
      </c>
      <c r="H30" s="319" t="s">
        <v>230</v>
      </c>
      <c r="I30" s="319" t="s">
        <v>92</v>
      </c>
      <c r="J30" s="200" t="s">
        <v>47</v>
      </c>
      <c r="K30" s="196">
        <v>0</v>
      </c>
      <c r="L30" s="196">
        <v>0.5</v>
      </c>
      <c r="M30" s="196">
        <v>1</v>
      </c>
      <c r="N30" s="195" t="s">
        <v>142</v>
      </c>
      <c r="O30" s="196">
        <v>1</v>
      </c>
      <c r="P30" s="319" t="s">
        <v>167</v>
      </c>
      <c r="Q30" s="319" t="s">
        <v>232</v>
      </c>
    </row>
    <row r="31" spans="1:17" s="154" customFormat="1" ht="54.75" customHeight="1" x14ac:dyDescent="0.25">
      <c r="A31" s="351"/>
      <c r="B31" s="352"/>
      <c r="C31" s="351"/>
      <c r="D31" s="351"/>
      <c r="E31" s="323" t="s">
        <v>376</v>
      </c>
      <c r="F31" s="324" t="s">
        <v>231</v>
      </c>
      <c r="G31" s="319" t="s">
        <v>230</v>
      </c>
      <c r="H31" s="319" t="s">
        <v>92</v>
      </c>
      <c r="I31" s="319" t="s">
        <v>47</v>
      </c>
      <c r="J31" s="200" t="s">
        <v>142</v>
      </c>
      <c r="K31" s="196" t="s">
        <v>142</v>
      </c>
      <c r="L31" s="196" t="s">
        <v>142</v>
      </c>
      <c r="M31" s="196">
        <v>1</v>
      </c>
      <c r="N31" s="327">
        <v>1</v>
      </c>
      <c r="O31" s="196" t="s">
        <v>233</v>
      </c>
      <c r="P31" s="319" t="s">
        <v>167</v>
      </c>
      <c r="Q31" s="319" t="s">
        <v>232</v>
      </c>
    </row>
    <row r="32" spans="1:17" s="154" customFormat="1" ht="95.25" customHeight="1" x14ac:dyDescent="0.25">
      <c r="A32" s="351"/>
      <c r="B32" s="352"/>
      <c r="C32" s="351"/>
      <c r="D32" s="351"/>
      <c r="E32" s="323" t="s">
        <v>44</v>
      </c>
      <c r="F32" s="324" t="s">
        <v>329</v>
      </c>
      <c r="G32" s="319" t="s">
        <v>231</v>
      </c>
      <c r="H32" s="319" t="s">
        <v>230</v>
      </c>
      <c r="I32" s="319" t="s">
        <v>88</v>
      </c>
      <c r="J32" s="200">
        <v>1</v>
      </c>
      <c r="K32" s="196">
        <v>1</v>
      </c>
      <c r="L32" s="196">
        <v>1</v>
      </c>
      <c r="M32" s="196">
        <v>1</v>
      </c>
      <c r="N32" s="196">
        <v>1</v>
      </c>
      <c r="O32" s="196">
        <v>1</v>
      </c>
      <c r="P32" s="319" t="s">
        <v>171</v>
      </c>
      <c r="Q32" s="319" t="s">
        <v>321</v>
      </c>
    </row>
    <row r="33" spans="1:6" s="152" customFormat="1" ht="15" customHeight="1" x14ac:dyDescent="0.25">
      <c r="A33" s="153"/>
      <c r="B33" s="153"/>
      <c r="C33" s="153"/>
      <c r="D33" s="153"/>
      <c r="E33" s="153"/>
      <c r="F33" s="151"/>
    </row>
    <row r="34" spans="1:6" s="152" customFormat="1" ht="15" customHeight="1" x14ac:dyDescent="0.25">
      <c r="A34" s="153"/>
      <c r="B34" s="153"/>
      <c r="C34" s="153"/>
      <c r="D34" s="153"/>
      <c r="E34" s="153"/>
      <c r="F34" s="151"/>
    </row>
    <row r="35" spans="1:6" s="152" customFormat="1" ht="69.75" customHeight="1" x14ac:dyDescent="0.25">
      <c r="A35" s="153"/>
      <c r="B35" s="153"/>
      <c r="C35" s="153"/>
      <c r="D35" s="153"/>
      <c r="E35" s="153"/>
      <c r="F35" s="151"/>
    </row>
    <row r="36" spans="1:6" s="152" customFormat="1" ht="113.25" customHeight="1" x14ac:dyDescent="0.25">
      <c r="A36" s="153"/>
      <c r="B36" s="153"/>
      <c r="C36" s="153"/>
      <c r="D36" s="153"/>
      <c r="E36" s="153"/>
      <c r="F36" s="151"/>
    </row>
    <row r="37" spans="1:6" s="152" customFormat="1" ht="58.5" customHeight="1" x14ac:dyDescent="0.25">
      <c r="A37" s="153"/>
      <c r="B37" s="153"/>
      <c r="C37" s="153"/>
      <c r="D37" s="153"/>
      <c r="E37" s="153"/>
      <c r="F37" s="151"/>
    </row>
    <row r="38" spans="1:6" s="152" customFormat="1" ht="45" customHeight="1" x14ac:dyDescent="0.25">
      <c r="A38" s="153"/>
      <c r="B38" s="153"/>
      <c r="C38" s="153"/>
      <c r="D38" s="153"/>
      <c r="E38" s="153"/>
      <c r="F38" s="151"/>
    </row>
    <row r="39" spans="1:6" s="152" customFormat="1" ht="87" customHeight="1" x14ac:dyDescent="0.25">
      <c r="A39" s="153"/>
      <c r="B39" s="153"/>
      <c r="C39" s="153"/>
      <c r="D39" s="153"/>
      <c r="E39" s="153"/>
      <c r="F39" s="151"/>
    </row>
    <row r="40" spans="1:6" s="152" customFormat="1" ht="60" customHeight="1" x14ac:dyDescent="0.25">
      <c r="A40" s="153"/>
      <c r="B40" s="153"/>
      <c r="C40" s="153"/>
      <c r="D40" s="153"/>
      <c r="E40" s="153"/>
      <c r="F40" s="151"/>
    </row>
    <row r="41" spans="1:6" s="152" customFormat="1" ht="78" customHeight="1" x14ac:dyDescent="0.25">
      <c r="A41" s="153"/>
      <c r="B41" s="153"/>
      <c r="C41" s="153"/>
      <c r="D41" s="153"/>
      <c r="E41" s="153"/>
      <c r="F41" s="151"/>
    </row>
    <row r="42" spans="1:6" s="152" customFormat="1" ht="88.5" customHeight="1" x14ac:dyDescent="0.25">
      <c r="E42" s="153"/>
      <c r="F42" s="151"/>
    </row>
    <row r="43" spans="1:6" s="152" customFormat="1" ht="99.75" customHeight="1" x14ac:dyDescent="0.25">
      <c r="E43" s="153"/>
      <c r="F43" s="151"/>
    </row>
    <row r="44" spans="1:6" s="152" customFormat="1" ht="90" customHeight="1" x14ac:dyDescent="0.25">
      <c r="E44" s="153"/>
      <c r="F44" s="151"/>
    </row>
    <row r="45" spans="1:6" s="152" customFormat="1" ht="15" customHeight="1" x14ac:dyDescent="0.25">
      <c r="E45" s="153"/>
      <c r="F45" s="151"/>
    </row>
    <row r="46" spans="1:6" s="152" customFormat="1" ht="15" customHeight="1" x14ac:dyDescent="0.25">
      <c r="E46" s="153"/>
      <c r="F46" s="151"/>
    </row>
    <row r="47" spans="1:6" s="152" customFormat="1" ht="15" customHeight="1" x14ac:dyDescent="0.25">
      <c r="E47" s="153"/>
      <c r="F47" s="151"/>
    </row>
    <row r="48" spans="1:6" s="152" customFormat="1" ht="15" customHeight="1" x14ac:dyDescent="0.25">
      <c r="E48" s="153"/>
      <c r="F48" s="151"/>
    </row>
    <row r="49" spans="5:6" s="152" customFormat="1" ht="15" customHeight="1" x14ac:dyDescent="0.25">
      <c r="E49" s="153"/>
      <c r="F49" s="151"/>
    </row>
    <row r="50" spans="5:6" s="152" customFormat="1" ht="15" customHeight="1" x14ac:dyDescent="0.25">
      <c r="E50" s="153"/>
      <c r="F50" s="151"/>
    </row>
    <row r="51" spans="5:6" s="152" customFormat="1" ht="15" customHeight="1" x14ac:dyDescent="0.25">
      <c r="E51" s="153"/>
      <c r="F51" s="151"/>
    </row>
    <row r="52" spans="5:6" s="152" customFormat="1" ht="15" customHeight="1" x14ac:dyDescent="0.25">
      <c r="E52" s="153"/>
      <c r="F52" s="151"/>
    </row>
    <row r="53" spans="5:6" s="152" customFormat="1" ht="15" customHeight="1" x14ac:dyDescent="0.25">
      <c r="E53" s="153"/>
      <c r="F53" s="151"/>
    </row>
    <row r="54" spans="5:6" s="152" customFormat="1" ht="15" customHeight="1" x14ac:dyDescent="0.25">
      <c r="E54" s="153"/>
      <c r="F54" s="151"/>
    </row>
    <row r="55" spans="5:6" s="152" customFormat="1" ht="15" customHeight="1" x14ac:dyDescent="0.25">
      <c r="E55" s="153"/>
      <c r="F55" s="151"/>
    </row>
    <row r="56" spans="5:6" s="152" customFormat="1" ht="15" customHeight="1" x14ac:dyDescent="0.25">
      <c r="E56" s="153"/>
      <c r="F56" s="151"/>
    </row>
    <row r="57" spans="5:6" s="152" customFormat="1" ht="15" customHeight="1" x14ac:dyDescent="0.25">
      <c r="E57" s="153"/>
      <c r="F57" s="151"/>
    </row>
    <row r="58" spans="5:6" s="152" customFormat="1" ht="15" customHeight="1" x14ac:dyDescent="0.25">
      <c r="E58" s="153"/>
      <c r="F58" s="151"/>
    </row>
    <row r="59" spans="5:6" s="152" customFormat="1" ht="15" customHeight="1" x14ac:dyDescent="0.25">
      <c r="E59" s="153"/>
      <c r="F59" s="151"/>
    </row>
    <row r="60" spans="5:6" s="152" customFormat="1" ht="15" customHeight="1" x14ac:dyDescent="0.25">
      <c r="E60" s="153"/>
      <c r="F60" s="151"/>
    </row>
    <row r="61" spans="5:6" s="152" customFormat="1" ht="15" customHeight="1" x14ac:dyDescent="0.25">
      <c r="E61" s="153"/>
      <c r="F61" s="151"/>
    </row>
    <row r="62" spans="5:6" s="152" customFormat="1" ht="15" customHeight="1" x14ac:dyDescent="0.25">
      <c r="E62" s="153"/>
      <c r="F62" s="151"/>
    </row>
  </sheetData>
  <mergeCells count="30">
    <mergeCell ref="A4:Q4"/>
    <mergeCell ref="A1:C3"/>
    <mergeCell ref="D1:O3"/>
    <mergeCell ref="P1:Q1"/>
    <mergeCell ref="P2:Q2"/>
    <mergeCell ref="P3:Q3"/>
    <mergeCell ref="K5:O5"/>
    <mergeCell ref="A7:A16"/>
    <mergeCell ref="B7:B13"/>
    <mergeCell ref="C7:C13"/>
    <mergeCell ref="D7:D13"/>
    <mergeCell ref="B14:B16"/>
    <mergeCell ref="C14:C16"/>
    <mergeCell ref="D14:D16"/>
    <mergeCell ref="A17:A20"/>
    <mergeCell ref="B17:B20"/>
    <mergeCell ref="C17:C20"/>
    <mergeCell ref="D17:D20"/>
    <mergeCell ref="A21:A23"/>
    <mergeCell ref="B21:B23"/>
    <mergeCell ref="C21:C23"/>
    <mergeCell ref="D21:D23"/>
    <mergeCell ref="A24:A29"/>
    <mergeCell ref="B24:B29"/>
    <mergeCell ref="C24:C29"/>
    <mergeCell ref="D24:D29"/>
    <mergeCell ref="A30:A32"/>
    <mergeCell ref="B30:B32"/>
    <mergeCell ref="C30:C32"/>
    <mergeCell ref="D30:D32"/>
  </mergeCells>
  <printOptions horizontalCentered="1"/>
  <pageMargins left="0.23622047244094491" right="0.23622047244094491" top="0.31496062992125984" bottom="0.74803149606299213" header="0.31496062992125984" footer="0.31496062992125984"/>
  <pageSetup paperSize="9" scale="23" orientation="landscape" r:id="rId1"/>
  <rowBreaks count="1" manualBreakCount="1">
    <brk id="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A043B-0A32-41F3-943B-A2EA3430B8CF}">
  <sheetPr>
    <tabColor rgb="FF00B0F0"/>
  </sheetPr>
  <dimension ref="A1:D48"/>
  <sheetViews>
    <sheetView showGridLines="0" topLeftCell="A41" workbookViewId="0">
      <selection activeCell="B42" sqref="B42"/>
    </sheetView>
  </sheetViews>
  <sheetFormatPr baseColWidth="10" defaultColWidth="15" defaultRowHeight="16.5" x14ac:dyDescent="0.3"/>
  <cols>
    <col min="1" max="1" width="21.42578125" style="160" customWidth="1"/>
    <col min="2" max="2" width="99.42578125" style="160" customWidth="1"/>
    <col min="3" max="3" width="29.85546875" style="160" customWidth="1"/>
    <col min="4" max="4" width="18" style="160" customWidth="1"/>
    <col min="5" max="16384" width="15" style="160"/>
  </cols>
  <sheetData>
    <row r="1" spans="1:4" x14ac:dyDescent="0.3">
      <c r="A1" s="365" t="s">
        <v>260</v>
      </c>
      <c r="B1" s="365"/>
      <c r="C1" s="365"/>
      <c r="D1" s="365"/>
    </row>
    <row r="3" spans="1:4" x14ac:dyDescent="0.3">
      <c r="A3" s="161" t="s">
        <v>261</v>
      </c>
      <c r="B3" s="161" t="s">
        <v>262</v>
      </c>
      <c r="C3" s="162" t="s">
        <v>263</v>
      </c>
      <c r="D3" s="161" t="s">
        <v>264</v>
      </c>
    </row>
    <row r="4" spans="1:4" s="164" customFormat="1" ht="36" customHeight="1" x14ac:dyDescent="0.25">
      <c r="A4" s="201">
        <v>44225</v>
      </c>
      <c r="B4" s="202" t="s">
        <v>322</v>
      </c>
      <c r="C4" s="203" t="s">
        <v>265</v>
      </c>
      <c r="D4" s="163">
        <v>1</v>
      </c>
    </row>
    <row r="5" spans="1:4" s="164" customFormat="1" ht="91.5" customHeight="1" x14ac:dyDescent="0.25">
      <c r="A5" s="366">
        <v>44334</v>
      </c>
      <c r="B5" s="204" t="s">
        <v>323</v>
      </c>
      <c r="C5" s="205" t="s">
        <v>265</v>
      </c>
      <c r="D5" s="369">
        <v>2</v>
      </c>
    </row>
    <row r="6" spans="1:4" s="164" customFormat="1" ht="33" x14ac:dyDescent="0.25">
      <c r="A6" s="367"/>
      <c r="B6" s="206" t="s">
        <v>266</v>
      </c>
      <c r="C6" s="207" t="s">
        <v>265</v>
      </c>
      <c r="D6" s="370"/>
    </row>
    <row r="7" spans="1:4" s="164" customFormat="1" ht="117" customHeight="1" x14ac:dyDescent="0.25">
      <c r="A7" s="367"/>
      <c r="B7" s="206" t="s">
        <v>267</v>
      </c>
      <c r="C7" s="207" t="s">
        <v>265</v>
      </c>
      <c r="D7" s="370"/>
    </row>
    <row r="8" spans="1:4" s="164" customFormat="1" ht="85.5" customHeight="1" x14ac:dyDescent="0.25">
      <c r="A8" s="367"/>
      <c r="B8" s="206" t="s">
        <v>268</v>
      </c>
      <c r="C8" s="207" t="s">
        <v>265</v>
      </c>
      <c r="D8" s="370"/>
    </row>
    <row r="9" spans="1:4" s="164" customFormat="1" ht="99" customHeight="1" x14ac:dyDescent="0.25">
      <c r="A9" s="367"/>
      <c r="B9" s="206" t="s">
        <v>269</v>
      </c>
      <c r="C9" s="207" t="s">
        <v>265</v>
      </c>
      <c r="D9" s="370"/>
    </row>
    <row r="10" spans="1:4" s="164" customFormat="1" ht="33" x14ac:dyDescent="0.25">
      <c r="A10" s="367"/>
      <c r="B10" s="206" t="s">
        <v>270</v>
      </c>
      <c r="C10" s="207" t="s">
        <v>265</v>
      </c>
      <c r="D10" s="370"/>
    </row>
    <row r="11" spans="1:4" s="164" customFormat="1" ht="33" x14ac:dyDescent="0.25">
      <c r="A11" s="367"/>
      <c r="B11" s="206" t="s">
        <v>271</v>
      </c>
      <c r="C11" s="207" t="s">
        <v>265</v>
      </c>
      <c r="D11" s="370"/>
    </row>
    <row r="12" spans="1:4" s="164" customFormat="1" ht="49.5" x14ac:dyDescent="0.25">
      <c r="A12" s="367"/>
      <c r="B12" s="206" t="s">
        <v>272</v>
      </c>
      <c r="C12" s="207" t="s">
        <v>265</v>
      </c>
      <c r="D12" s="370"/>
    </row>
    <row r="13" spans="1:4" s="164" customFormat="1" ht="66.75" customHeight="1" x14ac:dyDescent="0.25">
      <c r="A13" s="367"/>
      <c r="B13" s="206" t="s">
        <v>273</v>
      </c>
      <c r="C13" s="207" t="s">
        <v>265</v>
      </c>
      <c r="D13" s="370"/>
    </row>
    <row r="14" spans="1:4" s="164" customFormat="1" ht="66.75" customHeight="1" x14ac:dyDescent="0.25">
      <c r="A14" s="367"/>
      <c r="B14" s="206" t="s">
        <v>274</v>
      </c>
      <c r="C14" s="207" t="s">
        <v>265</v>
      </c>
      <c r="D14" s="370"/>
    </row>
    <row r="15" spans="1:4" s="164" customFormat="1" ht="66.75" customHeight="1" x14ac:dyDescent="0.25">
      <c r="A15" s="367"/>
      <c r="B15" s="206" t="s">
        <v>275</v>
      </c>
      <c r="C15" s="207" t="s">
        <v>265</v>
      </c>
      <c r="D15" s="370"/>
    </row>
    <row r="16" spans="1:4" s="164" customFormat="1" ht="66.75" customHeight="1" x14ac:dyDescent="0.25">
      <c r="A16" s="367"/>
      <c r="B16" s="206" t="s">
        <v>276</v>
      </c>
      <c r="C16" s="207" t="s">
        <v>265</v>
      </c>
      <c r="D16" s="370"/>
    </row>
    <row r="17" spans="1:4" s="164" customFormat="1" ht="66.75" customHeight="1" x14ac:dyDescent="0.25">
      <c r="A17" s="367"/>
      <c r="B17" s="206" t="s">
        <v>277</v>
      </c>
      <c r="C17" s="207" t="s">
        <v>265</v>
      </c>
      <c r="D17" s="370"/>
    </row>
    <row r="18" spans="1:4" s="164" customFormat="1" ht="129.75" customHeight="1" x14ac:dyDescent="0.25">
      <c r="A18" s="367"/>
      <c r="B18" s="206" t="s">
        <v>278</v>
      </c>
      <c r="C18" s="207" t="s">
        <v>265</v>
      </c>
      <c r="D18" s="370"/>
    </row>
    <row r="19" spans="1:4" s="164" customFormat="1" ht="95.25" customHeight="1" x14ac:dyDescent="0.25">
      <c r="A19" s="367"/>
      <c r="B19" s="206" t="s">
        <v>279</v>
      </c>
      <c r="C19" s="207" t="s">
        <v>265</v>
      </c>
      <c r="D19" s="370"/>
    </row>
    <row r="20" spans="1:4" s="164" customFormat="1" ht="103.5" customHeight="1" x14ac:dyDescent="0.25">
      <c r="A20" s="367"/>
      <c r="B20" s="206" t="s">
        <v>280</v>
      </c>
      <c r="C20" s="207" t="s">
        <v>265</v>
      </c>
      <c r="D20" s="370"/>
    </row>
    <row r="21" spans="1:4" s="164" customFormat="1" ht="115.5" x14ac:dyDescent="0.25">
      <c r="A21" s="367"/>
      <c r="B21" s="206" t="s">
        <v>281</v>
      </c>
      <c r="C21" s="207" t="s">
        <v>265</v>
      </c>
      <c r="D21" s="370"/>
    </row>
    <row r="22" spans="1:4" s="164" customFormat="1" ht="99" x14ac:dyDescent="0.25">
      <c r="A22" s="367"/>
      <c r="B22" s="206" t="s">
        <v>282</v>
      </c>
      <c r="C22" s="207" t="s">
        <v>265</v>
      </c>
      <c r="D22" s="370"/>
    </row>
    <row r="23" spans="1:4" s="164" customFormat="1" ht="82.5" x14ac:dyDescent="0.25">
      <c r="A23" s="367"/>
      <c r="B23" s="206" t="s">
        <v>283</v>
      </c>
      <c r="C23" s="207" t="s">
        <v>265</v>
      </c>
      <c r="D23" s="370"/>
    </row>
    <row r="24" spans="1:4" s="164" customFormat="1" ht="198" x14ac:dyDescent="0.25">
      <c r="A24" s="367"/>
      <c r="B24" s="208" t="s">
        <v>324</v>
      </c>
      <c r="C24" s="209" t="s">
        <v>265</v>
      </c>
      <c r="D24" s="370"/>
    </row>
    <row r="25" spans="1:4" s="164" customFormat="1" ht="49.5" x14ac:dyDescent="0.25">
      <c r="A25" s="367"/>
      <c r="B25" s="206" t="s">
        <v>284</v>
      </c>
      <c r="C25" s="207" t="s">
        <v>265</v>
      </c>
      <c r="D25" s="370"/>
    </row>
    <row r="26" spans="1:4" s="164" customFormat="1" ht="49.5" x14ac:dyDescent="0.25">
      <c r="A26" s="367"/>
      <c r="B26" s="206" t="s">
        <v>285</v>
      </c>
      <c r="C26" s="207" t="s">
        <v>265</v>
      </c>
      <c r="D26" s="370"/>
    </row>
    <row r="27" spans="1:4" s="164" customFormat="1" ht="148.5" x14ac:dyDescent="0.25">
      <c r="A27" s="367"/>
      <c r="B27" s="206" t="s">
        <v>286</v>
      </c>
      <c r="C27" s="207" t="s">
        <v>265</v>
      </c>
      <c r="D27" s="370"/>
    </row>
    <row r="28" spans="1:4" s="164" customFormat="1" ht="49.5" x14ac:dyDescent="0.25">
      <c r="A28" s="367"/>
      <c r="B28" s="206" t="s">
        <v>287</v>
      </c>
      <c r="C28" s="207" t="s">
        <v>265</v>
      </c>
      <c r="D28" s="370"/>
    </row>
    <row r="29" spans="1:4" s="164" customFormat="1" ht="49.5" x14ac:dyDescent="0.25">
      <c r="A29" s="367"/>
      <c r="B29" s="206" t="s">
        <v>288</v>
      </c>
      <c r="C29" s="207" t="s">
        <v>265</v>
      </c>
      <c r="D29" s="370"/>
    </row>
    <row r="30" spans="1:4" s="164" customFormat="1" ht="66" x14ac:dyDescent="0.25">
      <c r="A30" s="367"/>
      <c r="B30" s="206" t="s">
        <v>289</v>
      </c>
      <c r="C30" s="207" t="s">
        <v>265</v>
      </c>
      <c r="D30" s="370"/>
    </row>
    <row r="31" spans="1:4" s="164" customFormat="1" ht="82.5" x14ac:dyDescent="0.25">
      <c r="A31" s="367"/>
      <c r="B31" s="206" t="s">
        <v>290</v>
      </c>
      <c r="C31" s="207" t="s">
        <v>265</v>
      </c>
      <c r="D31" s="370"/>
    </row>
    <row r="32" spans="1:4" s="164" customFormat="1" x14ac:dyDescent="0.25">
      <c r="A32" s="367"/>
      <c r="B32" s="206" t="s">
        <v>291</v>
      </c>
      <c r="C32" s="207" t="s">
        <v>265</v>
      </c>
      <c r="D32" s="370"/>
    </row>
    <row r="33" spans="1:4" s="164" customFormat="1" ht="66" x14ac:dyDescent="0.25">
      <c r="A33" s="367"/>
      <c r="B33" s="206" t="s">
        <v>292</v>
      </c>
      <c r="C33" s="207" t="s">
        <v>265</v>
      </c>
      <c r="D33" s="370"/>
    </row>
    <row r="34" spans="1:4" s="164" customFormat="1" ht="99" x14ac:dyDescent="0.25">
      <c r="A34" s="367"/>
      <c r="B34" s="206" t="s">
        <v>293</v>
      </c>
      <c r="C34" s="207" t="s">
        <v>265</v>
      </c>
      <c r="D34" s="370"/>
    </row>
    <row r="35" spans="1:4" s="164" customFormat="1" ht="198" x14ac:dyDescent="0.25">
      <c r="A35" s="367"/>
      <c r="B35" s="206" t="s">
        <v>325</v>
      </c>
      <c r="C35" s="207" t="s">
        <v>265</v>
      </c>
      <c r="D35" s="370"/>
    </row>
    <row r="36" spans="1:4" s="164" customFormat="1" ht="33" x14ac:dyDescent="0.25">
      <c r="A36" s="368"/>
      <c r="B36" s="210" t="s">
        <v>294</v>
      </c>
      <c r="C36" s="211" t="s">
        <v>265</v>
      </c>
      <c r="D36" s="371"/>
    </row>
    <row r="37" spans="1:4" ht="247.5" x14ac:dyDescent="0.3">
      <c r="A37" s="366">
        <v>44420</v>
      </c>
      <c r="B37" s="204" t="s">
        <v>326</v>
      </c>
      <c r="C37" s="212" t="s">
        <v>344</v>
      </c>
      <c r="D37" s="369">
        <v>3</v>
      </c>
    </row>
    <row r="38" spans="1:4" ht="66" x14ac:dyDescent="0.3">
      <c r="A38" s="367">
        <v>44420</v>
      </c>
      <c r="B38" s="206" t="s">
        <v>327</v>
      </c>
      <c r="C38" s="212" t="s">
        <v>344</v>
      </c>
      <c r="D38" s="370">
        <v>3</v>
      </c>
    </row>
    <row r="39" spans="1:4" ht="49.5" x14ac:dyDescent="0.3">
      <c r="A39" s="368">
        <v>44420</v>
      </c>
      <c r="B39" s="210" t="s">
        <v>328</v>
      </c>
      <c r="C39" s="212" t="s">
        <v>344</v>
      </c>
      <c r="D39" s="371">
        <v>3</v>
      </c>
    </row>
    <row r="40" spans="1:4" ht="198.75" customHeight="1" x14ac:dyDescent="0.3">
      <c r="A40" s="372" t="s">
        <v>343</v>
      </c>
      <c r="B40" s="302" t="s">
        <v>342</v>
      </c>
      <c r="C40" s="301" t="s">
        <v>340</v>
      </c>
      <c r="D40" s="374">
        <v>4</v>
      </c>
    </row>
    <row r="41" spans="1:4" ht="66" x14ac:dyDescent="0.3">
      <c r="A41" s="373"/>
      <c r="B41" s="300" t="s">
        <v>341</v>
      </c>
      <c r="C41" s="299" t="s">
        <v>340</v>
      </c>
      <c r="D41" s="375"/>
    </row>
    <row r="42" spans="1:4" ht="99" x14ac:dyDescent="0.3">
      <c r="A42" s="356" t="s">
        <v>377</v>
      </c>
      <c r="B42" s="328" t="s">
        <v>378</v>
      </c>
      <c r="C42" s="359" t="s">
        <v>265</v>
      </c>
      <c r="D42" s="362">
        <v>5</v>
      </c>
    </row>
    <row r="43" spans="1:4" ht="66" x14ac:dyDescent="0.3">
      <c r="A43" s="357"/>
      <c r="B43" s="329" t="s">
        <v>379</v>
      </c>
      <c r="C43" s="360"/>
      <c r="D43" s="363"/>
    </row>
    <row r="44" spans="1:4" ht="49.5" x14ac:dyDescent="0.3">
      <c r="A44" s="357"/>
      <c r="B44" s="329" t="s">
        <v>380</v>
      </c>
      <c r="C44" s="360"/>
      <c r="D44" s="363"/>
    </row>
    <row r="45" spans="1:4" ht="49.5" x14ac:dyDescent="0.3">
      <c r="A45" s="357"/>
      <c r="B45" s="329" t="s">
        <v>381</v>
      </c>
      <c r="C45" s="360"/>
      <c r="D45" s="363"/>
    </row>
    <row r="46" spans="1:4" ht="33" x14ac:dyDescent="0.3">
      <c r="A46" s="357"/>
      <c r="B46" s="329" t="s">
        <v>382</v>
      </c>
      <c r="C46" s="360"/>
      <c r="D46" s="363"/>
    </row>
    <row r="47" spans="1:4" ht="33" x14ac:dyDescent="0.3">
      <c r="A47" s="357"/>
      <c r="B47" s="329" t="s">
        <v>383</v>
      </c>
      <c r="C47" s="360"/>
      <c r="D47" s="363"/>
    </row>
    <row r="48" spans="1:4" ht="49.5" x14ac:dyDescent="0.3">
      <c r="A48" s="358"/>
      <c r="B48" s="330" t="s">
        <v>384</v>
      </c>
      <c r="C48" s="361"/>
      <c r="D48" s="364"/>
    </row>
  </sheetData>
  <mergeCells count="10">
    <mergeCell ref="A42:A48"/>
    <mergeCell ref="C42:C48"/>
    <mergeCell ref="D42:D48"/>
    <mergeCell ref="A1:D1"/>
    <mergeCell ref="A5:A36"/>
    <mergeCell ref="D5:D36"/>
    <mergeCell ref="A37:A39"/>
    <mergeCell ref="D37:D39"/>
    <mergeCell ref="A40:A41"/>
    <mergeCell ref="D40:D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424F5-B6E8-4284-B5DF-37773A857825}">
  <sheetPr>
    <tabColor theme="5" tint="0.39997558519241921"/>
  </sheetPr>
  <dimension ref="A1:X36"/>
  <sheetViews>
    <sheetView showGridLines="0" zoomScale="60" zoomScaleNormal="60" zoomScaleSheetLayoutView="30" zoomScalePageLayoutView="30" workbookViewId="0">
      <pane xSplit="2" ySplit="8" topLeftCell="C32" activePane="bottomRight" state="frozen"/>
      <selection pane="topRight" activeCell="C1" sqref="C1"/>
      <selection pane="bottomLeft" activeCell="A9" sqref="A9"/>
      <selection pane="bottomRight" activeCell="O32" sqref="O32"/>
    </sheetView>
  </sheetViews>
  <sheetFormatPr baseColWidth="10" defaultColWidth="11.42578125" defaultRowHeight="15.75" x14ac:dyDescent="0.25"/>
  <cols>
    <col min="1" max="1" width="31.5703125" style="166" customWidth="1"/>
    <col min="2" max="2" width="61.42578125" style="166" customWidth="1"/>
    <col min="3" max="3" width="14.28515625" style="166" customWidth="1"/>
    <col min="4" max="4" width="20.140625" style="166" customWidth="1"/>
    <col min="5" max="5" width="14.85546875" style="166" customWidth="1"/>
    <col min="6" max="6" width="11.85546875" style="166" customWidth="1"/>
    <col min="7" max="7" width="13.5703125" style="176" customWidth="1"/>
    <col min="8" max="8" width="12.140625" style="177" customWidth="1"/>
    <col min="9" max="9" width="14" style="166" customWidth="1"/>
    <col min="10" max="11" width="15" style="177" customWidth="1"/>
    <col min="12" max="12" width="17" style="177" customWidth="1"/>
    <col min="13" max="13" width="13.140625" style="178" customWidth="1"/>
    <col min="14" max="14" width="15.28515625" style="178" bestFit="1" customWidth="1"/>
    <col min="15" max="15" width="16.5703125" style="166" customWidth="1"/>
    <col min="16" max="16" width="15" style="166" customWidth="1"/>
    <col min="17" max="17" width="20" style="166" customWidth="1"/>
    <col min="18" max="18" width="14.5703125" style="177" customWidth="1"/>
    <col min="19" max="19" width="13.140625" style="177" customWidth="1"/>
    <col min="20" max="20" width="15.85546875" style="177" customWidth="1"/>
    <col min="21" max="21" width="15.85546875" style="166" customWidth="1"/>
    <col min="22" max="22" width="157.42578125" style="213" customWidth="1"/>
    <col min="23" max="23" width="170.5703125" style="166" customWidth="1"/>
    <col min="24" max="16384" width="11.42578125" style="166"/>
  </cols>
  <sheetData>
    <row r="1" spans="1:24" ht="25.5" customHeight="1" x14ac:dyDescent="0.25">
      <c r="A1" s="393"/>
      <c r="B1" s="393"/>
      <c r="C1" s="394" t="s">
        <v>3</v>
      </c>
      <c r="D1" s="395"/>
      <c r="E1" s="395"/>
      <c r="F1" s="395"/>
      <c r="G1" s="395"/>
      <c r="H1" s="395"/>
      <c r="I1" s="395"/>
      <c r="J1" s="395"/>
      <c r="K1" s="395"/>
      <c r="L1" s="395"/>
      <c r="M1" s="395"/>
      <c r="N1" s="395"/>
      <c r="O1" s="395"/>
      <c r="P1" s="395"/>
      <c r="Q1" s="395"/>
      <c r="R1" s="395"/>
      <c r="S1" s="395"/>
      <c r="T1" s="396"/>
      <c r="U1" s="403" t="s">
        <v>307</v>
      </c>
      <c r="V1" s="403"/>
      <c r="W1" s="403"/>
    </row>
    <row r="2" spans="1:24" ht="25.5" customHeight="1" x14ac:dyDescent="0.25">
      <c r="A2" s="393"/>
      <c r="B2" s="393"/>
      <c r="C2" s="397"/>
      <c r="D2" s="398"/>
      <c r="E2" s="398"/>
      <c r="F2" s="398"/>
      <c r="G2" s="398"/>
      <c r="H2" s="398"/>
      <c r="I2" s="398"/>
      <c r="J2" s="398"/>
      <c r="K2" s="398"/>
      <c r="L2" s="398"/>
      <c r="M2" s="398"/>
      <c r="N2" s="398"/>
      <c r="O2" s="398"/>
      <c r="P2" s="398"/>
      <c r="Q2" s="398"/>
      <c r="R2" s="398"/>
      <c r="S2" s="398"/>
      <c r="T2" s="399"/>
      <c r="U2" s="403" t="s">
        <v>335</v>
      </c>
      <c r="V2" s="403"/>
      <c r="W2" s="403"/>
    </row>
    <row r="3" spans="1:24" s="167" customFormat="1" ht="25.5" customHeight="1" x14ac:dyDescent="0.25">
      <c r="A3" s="393"/>
      <c r="B3" s="393"/>
      <c r="C3" s="400"/>
      <c r="D3" s="401"/>
      <c r="E3" s="401"/>
      <c r="F3" s="401"/>
      <c r="G3" s="401"/>
      <c r="H3" s="401"/>
      <c r="I3" s="401"/>
      <c r="J3" s="401"/>
      <c r="K3" s="401"/>
      <c r="L3" s="401"/>
      <c r="M3" s="401"/>
      <c r="N3" s="401"/>
      <c r="O3" s="401"/>
      <c r="P3" s="401"/>
      <c r="Q3" s="401"/>
      <c r="R3" s="401"/>
      <c r="S3" s="401"/>
      <c r="T3" s="402"/>
      <c r="U3" s="403" t="s">
        <v>334</v>
      </c>
      <c r="V3" s="403"/>
      <c r="W3" s="403"/>
    </row>
    <row r="4" spans="1:24" s="167" customFormat="1" ht="13.15" customHeight="1" x14ac:dyDescent="0.25">
      <c r="A4" s="168"/>
      <c r="B4" s="168"/>
      <c r="C4" s="168"/>
      <c r="D4" s="168"/>
      <c r="E4" s="168"/>
      <c r="F4" s="168"/>
      <c r="G4" s="168"/>
      <c r="H4" s="169"/>
      <c r="I4" s="168"/>
      <c r="J4" s="169"/>
      <c r="K4" s="169"/>
      <c r="L4" s="169"/>
      <c r="M4" s="168"/>
      <c r="N4" s="168"/>
      <c r="O4" s="168"/>
      <c r="P4" s="168"/>
      <c r="Q4" s="168"/>
      <c r="R4" s="169"/>
      <c r="S4" s="169"/>
      <c r="T4" s="169"/>
      <c r="U4" s="168"/>
      <c r="V4" s="230"/>
      <c r="W4" s="168"/>
    </row>
    <row r="5" spans="1:24" s="167" customFormat="1" ht="35.25" customHeight="1" x14ac:dyDescent="0.25">
      <c r="A5" s="391" t="s">
        <v>308</v>
      </c>
      <c r="B5" s="392"/>
      <c r="C5" s="392"/>
      <c r="D5" s="392"/>
      <c r="E5" s="392"/>
      <c r="F5" s="392"/>
      <c r="G5" s="392"/>
      <c r="H5" s="392"/>
      <c r="I5" s="392"/>
      <c r="J5" s="392"/>
      <c r="K5" s="392"/>
      <c r="L5" s="392"/>
      <c r="M5" s="392"/>
      <c r="N5" s="392"/>
      <c r="O5" s="392"/>
      <c r="P5" s="392"/>
      <c r="Q5" s="392"/>
      <c r="R5" s="392"/>
      <c r="S5" s="392"/>
      <c r="T5" s="392"/>
      <c r="U5" s="392"/>
      <c r="V5" s="392"/>
      <c r="W5" s="392"/>
    </row>
    <row r="6" spans="1:24" x14ac:dyDescent="0.25">
      <c r="A6" s="168"/>
      <c r="B6" s="168"/>
      <c r="C6" s="168"/>
      <c r="D6" s="168"/>
      <c r="E6" s="168"/>
      <c r="F6" s="168"/>
      <c r="G6" s="168"/>
      <c r="H6" s="169"/>
      <c r="I6" s="168"/>
      <c r="J6" s="169"/>
      <c r="K6" s="169"/>
      <c r="L6" s="169"/>
      <c r="M6" s="168"/>
      <c r="N6" s="168"/>
      <c r="O6" s="168"/>
      <c r="P6" s="168"/>
      <c r="Q6" s="168"/>
      <c r="R6" s="169"/>
      <c r="S6" s="169"/>
      <c r="T6" s="169"/>
      <c r="U6" s="168"/>
      <c r="V6" s="230"/>
      <c r="W6" s="168"/>
    </row>
    <row r="7" spans="1:24" ht="35.25" customHeight="1" x14ac:dyDescent="0.25">
      <c r="A7" s="384" t="s">
        <v>7</v>
      </c>
      <c r="B7" s="385" t="s">
        <v>8</v>
      </c>
      <c r="C7" s="387" t="s">
        <v>333</v>
      </c>
      <c r="D7" s="384" t="s">
        <v>252</v>
      </c>
      <c r="E7" s="387" t="s">
        <v>250</v>
      </c>
      <c r="F7" s="384" t="s">
        <v>10</v>
      </c>
      <c r="G7" s="384" t="s">
        <v>50</v>
      </c>
      <c r="H7" s="383" t="s">
        <v>309</v>
      </c>
      <c r="I7" s="384" t="s">
        <v>52</v>
      </c>
      <c r="J7" s="383" t="s">
        <v>51</v>
      </c>
      <c r="K7" s="384" t="s">
        <v>53</v>
      </c>
      <c r="L7" s="389" t="s">
        <v>332</v>
      </c>
      <c r="M7" s="389"/>
      <c r="N7" s="389"/>
      <c r="O7" s="389"/>
      <c r="P7" s="382" t="s">
        <v>310</v>
      </c>
      <c r="Q7" s="384" t="s">
        <v>55</v>
      </c>
      <c r="R7" s="383" t="s">
        <v>59</v>
      </c>
      <c r="S7" s="387" t="s">
        <v>11</v>
      </c>
      <c r="T7" s="382" t="s">
        <v>12</v>
      </c>
      <c r="U7" s="382" t="s">
        <v>13</v>
      </c>
      <c r="V7" s="380" t="s">
        <v>311</v>
      </c>
      <c r="W7" s="380" t="s">
        <v>312</v>
      </c>
    </row>
    <row r="8" spans="1:24" ht="30.75" customHeight="1" x14ac:dyDescent="0.25">
      <c r="A8" s="385"/>
      <c r="B8" s="390"/>
      <c r="C8" s="388"/>
      <c r="D8" s="385"/>
      <c r="E8" s="388"/>
      <c r="F8" s="385"/>
      <c r="G8" s="385"/>
      <c r="H8" s="386"/>
      <c r="I8" s="385"/>
      <c r="J8" s="386"/>
      <c r="K8" s="385"/>
      <c r="L8" s="320" t="s">
        <v>15</v>
      </c>
      <c r="M8" s="320" t="s">
        <v>16</v>
      </c>
      <c r="N8" s="320" t="s">
        <v>17</v>
      </c>
      <c r="O8" s="320" t="s">
        <v>18</v>
      </c>
      <c r="P8" s="383"/>
      <c r="Q8" s="385"/>
      <c r="R8" s="386"/>
      <c r="S8" s="388"/>
      <c r="T8" s="383"/>
      <c r="U8" s="383"/>
      <c r="V8" s="381"/>
      <c r="W8" s="381"/>
    </row>
    <row r="9" spans="1:24" s="167" customFormat="1" ht="409.5" customHeight="1" x14ac:dyDescent="0.25">
      <c r="A9" s="351" t="s">
        <v>138</v>
      </c>
      <c r="B9" s="284" t="s">
        <v>139</v>
      </c>
      <c r="C9" s="218" t="s">
        <v>329</v>
      </c>
      <c r="D9" s="319" t="s">
        <v>235</v>
      </c>
      <c r="E9" s="218" t="s">
        <v>88</v>
      </c>
      <c r="F9" s="170">
        <v>6.7999999999999996E-3</v>
      </c>
      <c r="G9" s="170">
        <v>8.9999999999999993E-3</v>
      </c>
      <c r="H9" s="170">
        <v>7.4000000000000003E-3</v>
      </c>
      <c r="I9" s="170">
        <v>1.0999999999999999E-2</v>
      </c>
      <c r="J9" s="170">
        <v>8.3999999999999995E-3</v>
      </c>
      <c r="K9" s="216">
        <v>1.2999999999999999E-2</v>
      </c>
      <c r="L9" s="219">
        <v>0</v>
      </c>
      <c r="M9" s="219">
        <v>0</v>
      </c>
      <c r="N9" s="285">
        <v>0</v>
      </c>
      <c r="O9" s="332" t="s">
        <v>385</v>
      </c>
      <c r="P9" s="286">
        <f>+O9/K9</f>
        <v>0.64615384615384619</v>
      </c>
      <c r="Q9" s="170">
        <v>1.4999999999999999E-2</v>
      </c>
      <c r="R9" s="155"/>
      <c r="S9" s="170">
        <f>+IF(E9="Flujo",Q9,IF(E9="Acumulado",SUM(K9,G9,I9,Q9),"Error"))</f>
        <v>1.4999999999999999E-2</v>
      </c>
      <c r="T9" s="216">
        <f>+J9</f>
        <v>8.3999999999999995E-3</v>
      </c>
      <c r="U9" s="215">
        <f t="shared" ref="U9:U25" si="0">+IF(T9/S9 &gt; 1, 100%, T9/S9)</f>
        <v>0.55999999999999994</v>
      </c>
      <c r="V9" s="287" t="s">
        <v>386</v>
      </c>
      <c r="W9" s="288" t="s">
        <v>387</v>
      </c>
      <c r="X9" s="171"/>
    </row>
    <row r="10" spans="1:24" s="167" customFormat="1" ht="213.75" customHeight="1" x14ac:dyDescent="0.25">
      <c r="A10" s="351"/>
      <c r="B10" s="284" t="s">
        <v>141</v>
      </c>
      <c r="C10" s="218" t="s">
        <v>330</v>
      </c>
      <c r="D10" s="319" t="s">
        <v>231</v>
      </c>
      <c r="E10" s="218" t="s">
        <v>92</v>
      </c>
      <c r="F10" s="222">
        <v>0</v>
      </c>
      <c r="G10" s="222" t="s">
        <v>142</v>
      </c>
      <c r="H10" s="222" t="s">
        <v>142</v>
      </c>
      <c r="I10" s="222" t="s">
        <v>142</v>
      </c>
      <c r="J10" s="222" t="s">
        <v>142</v>
      </c>
      <c r="K10" s="220">
        <v>5</v>
      </c>
      <c r="L10" s="223">
        <v>0</v>
      </c>
      <c r="M10" s="223">
        <v>0</v>
      </c>
      <c r="N10" s="289">
        <v>0</v>
      </c>
      <c r="O10" s="223">
        <v>4</v>
      </c>
      <c r="P10" s="286">
        <f>+O10/K10</f>
        <v>0.8</v>
      </c>
      <c r="Q10" s="222">
        <v>4</v>
      </c>
      <c r="R10" s="221"/>
      <c r="S10" s="170">
        <f t="shared" ref="S10:S33" si="1">+IF(E10="Flujo",Q10,IF(E10="Acumulado",SUM(K10,G10,I10,Q10),"Error"))</f>
        <v>9</v>
      </c>
      <c r="T10" s="216">
        <f>+O10</f>
        <v>4</v>
      </c>
      <c r="U10" s="215">
        <f>+IF(T10/S10 &gt; 1, 100%, T10/S10)</f>
        <v>0.44444444444444442</v>
      </c>
      <c r="V10" s="287" t="s">
        <v>388</v>
      </c>
      <c r="W10" s="290" t="s">
        <v>389</v>
      </c>
      <c r="X10" s="171"/>
    </row>
    <row r="11" spans="1:24" s="167" customFormat="1" ht="264.75" customHeight="1" x14ac:dyDescent="0.25">
      <c r="A11" s="351"/>
      <c r="B11" s="284" t="s">
        <v>143</v>
      </c>
      <c r="C11" s="218" t="s">
        <v>330</v>
      </c>
      <c r="D11" s="319" t="s">
        <v>235</v>
      </c>
      <c r="E11" s="218" t="s">
        <v>92</v>
      </c>
      <c r="F11" s="222">
        <v>3492</v>
      </c>
      <c r="G11" s="222">
        <v>920</v>
      </c>
      <c r="H11" s="222">
        <v>953</v>
      </c>
      <c r="I11" s="222">
        <v>920</v>
      </c>
      <c r="J11" s="222">
        <v>870</v>
      </c>
      <c r="K11" s="220">
        <v>920</v>
      </c>
      <c r="L11" s="223">
        <v>0</v>
      </c>
      <c r="M11" s="223">
        <v>179</v>
      </c>
      <c r="N11" s="289">
        <f>+M11+40</f>
        <v>219</v>
      </c>
      <c r="O11" s="223">
        <v>928</v>
      </c>
      <c r="P11" s="286">
        <f>IF(O11/K11&gt;100%,100%,O11/K11)</f>
        <v>1</v>
      </c>
      <c r="Q11" s="222">
        <v>920</v>
      </c>
      <c r="R11" s="221"/>
      <c r="S11" s="170">
        <f t="shared" si="1"/>
        <v>3680</v>
      </c>
      <c r="T11" s="220">
        <f>+H11+J11+O11</f>
        <v>2751</v>
      </c>
      <c r="U11" s="215">
        <f t="shared" si="0"/>
        <v>0.74755434782608698</v>
      </c>
      <c r="V11" s="287" t="s">
        <v>390</v>
      </c>
      <c r="W11" s="290" t="s">
        <v>391</v>
      </c>
      <c r="X11" s="171"/>
    </row>
    <row r="12" spans="1:24" s="167" customFormat="1" ht="148.5" customHeight="1" x14ac:dyDescent="0.25">
      <c r="A12" s="351"/>
      <c r="B12" s="284" t="s">
        <v>144</v>
      </c>
      <c r="C12" s="218" t="s">
        <v>330</v>
      </c>
      <c r="D12" s="319" t="s">
        <v>235</v>
      </c>
      <c r="E12" s="218" t="s">
        <v>92</v>
      </c>
      <c r="F12" s="222">
        <v>327</v>
      </c>
      <c r="G12" s="222">
        <v>200</v>
      </c>
      <c r="H12" s="222">
        <v>201</v>
      </c>
      <c r="I12" s="222">
        <v>200</v>
      </c>
      <c r="J12" s="222">
        <v>246</v>
      </c>
      <c r="K12" s="220">
        <v>200</v>
      </c>
      <c r="L12" s="223">
        <v>0</v>
      </c>
      <c r="M12" s="223">
        <v>163</v>
      </c>
      <c r="N12" s="289">
        <v>163</v>
      </c>
      <c r="O12" s="223">
        <v>200</v>
      </c>
      <c r="P12" s="286">
        <f>+O12/K12</f>
        <v>1</v>
      </c>
      <c r="Q12" s="222">
        <v>200</v>
      </c>
      <c r="R12" s="221"/>
      <c r="S12" s="170">
        <f t="shared" si="1"/>
        <v>800</v>
      </c>
      <c r="T12" s="220">
        <f>+J12+H12+O12</f>
        <v>647</v>
      </c>
      <c r="U12" s="215">
        <f t="shared" si="0"/>
        <v>0.80874999999999997</v>
      </c>
      <c r="V12" s="287" t="s">
        <v>392</v>
      </c>
      <c r="W12" s="290" t="s">
        <v>393</v>
      </c>
      <c r="X12" s="171"/>
    </row>
    <row r="13" spans="1:24" s="167" customFormat="1" ht="409.5" customHeight="1" x14ac:dyDescent="0.25">
      <c r="A13" s="351"/>
      <c r="B13" s="284" t="s">
        <v>145</v>
      </c>
      <c r="C13" s="218" t="s">
        <v>330</v>
      </c>
      <c r="D13" s="319" t="s">
        <v>235</v>
      </c>
      <c r="E13" s="218" t="s">
        <v>92</v>
      </c>
      <c r="F13" s="222">
        <v>1160</v>
      </c>
      <c r="G13" s="222">
        <v>680</v>
      </c>
      <c r="H13" s="222">
        <v>641</v>
      </c>
      <c r="I13" s="222">
        <v>600</v>
      </c>
      <c r="J13" s="222">
        <v>884</v>
      </c>
      <c r="K13" s="220">
        <v>1700</v>
      </c>
      <c r="L13" s="223">
        <v>0</v>
      </c>
      <c r="M13" s="223">
        <v>544</v>
      </c>
      <c r="N13" s="289">
        <v>544</v>
      </c>
      <c r="O13" s="223">
        <v>1730</v>
      </c>
      <c r="P13" s="286">
        <f>IF(O13/K13&gt;100%,100%,O13/K13)</f>
        <v>1</v>
      </c>
      <c r="Q13" s="222">
        <v>580</v>
      </c>
      <c r="R13" s="221"/>
      <c r="S13" s="170">
        <f>+IF(E13="Flujo",Q13,IF(E13="Acumulado",SUM(K13,G13,I13,Q13),"Error"))</f>
        <v>3560</v>
      </c>
      <c r="T13" s="220">
        <f>+J13+H13+O13</f>
        <v>3255</v>
      </c>
      <c r="U13" s="215">
        <f t="shared" si="0"/>
        <v>0.9143258426966292</v>
      </c>
      <c r="V13" s="287" t="s">
        <v>394</v>
      </c>
      <c r="W13" s="290" t="s">
        <v>395</v>
      </c>
      <c r="X13" s="171"/>
    </row>
    <row r="14" spans="1:24" s="167" customFormat="1" ht="320.25" customHeight="1" x14ac:dyDescent="0.25">
      <c r="A14" s="351"/>
      <c r="B14" s="284" t="s">
        <v>146</v>
      </c>
      <c r="C14" s="218" t="s">
        <v>330</v>
      </c>
      <c r="D14" s="319" t="s">
        <v>231</v>
      </c>
      <c r="E14" s="218" t="s">
        <v>92</v>
      </c>
      <c r="F14" s="222">
        <v>0</v>
      </c>
      <c r="G14" s="222">
        <v>3500</v>
      </c>
      <c r="H14" s="222">
        <v>3776</v>
      </c>
      <c r="I14" s="222">
        <v>5000</v>
      </c>
      <c r="J14" s="222">
        <v>5000</v>
      </c>
      <c r="K14" s="220">
        <v>17000</v>
      </c>
      <c r="L14" s="223">
        <v>0</v>
      </c>
      <c r="M14" s="223">
        <v>0</v>
      </c>
      <c r="N14" s="289">
        <v>6000</v>
      </c>
      <c r="O14" s="223">
        <v>17000</v>
      </c>
      <c r="P14" s="286">
        <f>IF(O14/K14&gt;100%,100%,O14/K14)</f>
        <v>1</v>
      </c>
      <c r="Q14" s="222">
        <f>8500</f>
        <v>8500</v>
      </c>
      <c r="R14" s="221"/>
      <c r="S14" s="170">
        <f t="shared" si="1"/>
        <v>34000</v>
      </c>
      <c r="T14" s="220">
        <f>+J14+H14+O14</f>
        <v>25776</v>
      </c>
      <c r="U14" s="215">
        <f t="shared" si="0"/>
        <v>0.75811764705882356</v>
      </c>
      <c r="V14" s="287" t="s">
        <v>396</v>
      </c>
      <c r="W14" s="290" t="s">
        <v>397</v>
      </c>
    </row>
    <row r="15" spans="1:24" s="167" customFormat="1" ht="184.5" customHeight="1" x14ac:dyDescent="0.25">
      <c r="A15" s="351"/>
      <c r="B15" s="284" t="s">
        <v>147</v>
      </c>
      <c r="C15" s="218" t="s">
        <v>329</v>
      </c>
      <c r="D15" s="319" t="s">
        <v>231</v>
      </c>
      <c r="E15" s="218" t="s">
        <v>88</v>
      </c>
      <c r="F15" s="170">
        <v>0.31</v>
      </c>
      <c r="G15" s="170">
        <v>0.77</v>
      </c>
      <c r="H15" s="170">
        <v>0.98</v>
      </c>
      <c r="I15" s="170">
        <v>0.8</v>
      </c>
      <c r="J15" s="170">
        <v>1.07</v>
      </c>
      <c r="K15" s="216">
        <v>0.8</v>
      </c>
      <c r="L15" s="219">
        <v>0</v>
      </c>
      <c r="M15" s="219">
        <v>0.19</v>
      </c>
      <c r="N15" s="285">
        <v>0.74</v>
      </c>
      <c r="O15" s="217">
        <v>1</v>
      </c>
      <c r="P15" s="286">
        <f>IF(O15/K15&gt;100%,100%,O15/K15)</f>
        <v>1</v>
      </c>
      <c r="Q15" s="170">
        <v>0.8</v>
      </c>
      <c r="R15" s="155"/>
      <c r="S15" s="170">
        <f t="shared" si="1"/>
        <v>0.8</v>
      </c>
      <c r="T15" s="216">
        <f>+O15</f>
        <v>1</v>
      </c>
      <c r="U15" s="215">
        <f t="shared" si="0"/>
        <v>1</v>
      </c>
      <c r="V15" s="287" t="s">
        <v>398</v>
      </c>
      <c r="W15" s="290" t="s">
        <v>399</v>
      </c>
    </row>
    <row r="16" spans="1:24" s="167" customFormat="1" ht="195.75" customHeight="1" x14ac:dyDescent="0.25">
      <c r="A16" s="351" t="s">
        <v>179</v>
      </c>
      <c r="B16" s="284" t="s">
        <v>67</v>
      </c>
      <c r="C16" s="218" t="s">
        <v>330</v>
      </c>
      <c r="D16" s="319" t="s">
        <v>231</v>
      </c>
      <c r="E16" s="218" t="s">
        <v>92</v>
      </c>
      <c r="F16" s="222">
        <v>84</v>
      </c>
      <c r="G16" s="222">
        <v>13</v>
      </c>
      <c r="H16" s="222">
        <v>13</v>
      </c>
      <c r="I16" s="222">
        <v>30</v>
      </c>
      <c r="J16" s="222">
        <v>30</v>
      </c>
      <c r="K16" s="220">
        <v>20</v>
      </c>
      <c r="L16" s="223">
        <v>0</v>
      </c>
      <c r="M16" s="223">
        <v>0</v>
      </c>
      <c r="N16" s="289">
        <v>0</v>
      </c>
      <c r="O16" s="223">
        <v>15</v>
      </c>
      <c r="P16" s="286">
        <f>+O16/K16</f>
        <v>0.75</v>
      </c>
      <c r="Q16" s="222">
        <v>37</v>
      </c>
      <c r="R16" s="221"/>
      <c r="S16" s="170">
        <f t="shared" si="1"/>
        <v>100</v>
      </c>
      <c r="T16" s="220">
        <f>+J16+H16+O16</f>
        <v>58</v>
      </c>
      <c r="U16" s="215">
        <f t="shared" si="0"/>
        <v>0.57999999999999996</v>
      </c>
      <c r="V16" s="287" t="s">
        <v>400</v>
      </c>
      <c r="W16" s="290" t="s">
        <v>401</v>
      </c>
    </row>
    <row r="17" spans="1:23" s="167" customFormat="1" ht="148.5" customHeight="1" x14ac:dyDescent="0.25">
      <c r="A17" s="351"/>
      <c r="B17" s="284" t="s">
        <v>150</v>
      </c>
      <c r="C17" s="218" t="s">
        <v>330</v>
      </c>
      <c r="D17" s="319" t="s">
        <v>231</v>
      </c>
      <c r="E17" s="218" t="s">
        <v>92</v>
      </c>
      <c r="F17" s="222">
        <v>5</v>
      </c>
      <c r="G17" s="222" t="s">
        <v>142</v>
      </c>
      <c r="H17" s="222" t="s">
        <v>142</v>
      </c>
      <c r="I17" s="222" t="s">
        <v>142</v>
      </c>
      <c r="J17" s="222" t="s">
        <v>142</v>
      </c>
      <c r="K17" s="220">
        <v>5</v>
      </c>
      <c r="L17" s="223">
        <v>0</v>
      </c>
      <c r="M17" s="223">
        <v>0</v>
      </c>
      <c r="N17" s="289">
        <v>0</v>
      </c>
      <c r="O17" s="223">
        <v>5</v>
      </c>
      <c r="P17" s="286">
        <f>+O17/K17</f>
        <v>1</v>
      </c>
      <c r="Q17" s="222">
        <v>5</v>
      </c>
      <c r="R17" s="221"/>
      <c r="S17" s="170">
        <f>+IF(E17="Flujo",Q17,IF(E17="Acumulado",SUM(K17,G17,I17,Q17),"Error"))</f>
        <v>10</v>
      </c>
      <c r="T17" s="220">
        <f>+O17</f>
        <v>5</v>
      </c>
      <c r="U17" s="215">
        <f t="shared" si="0"/>
        <v>0.5</v>
      </c>
      <c r="V17" s="287" t="s">
        <v>402</v>
      </c>
      <c r="W17" s="290" t="s">
        <v>403</v>
      </c>
    </row>
    <row r="18" spans="1:23" s="167" customFormat="1" ht="356.25" customHeight="1" x14ac:dyDescent="0.25">
      <c r="A18" s="351"/>
      <c r="B18" s="284" t="s">
        <v>151</v>
      </c>
      <c r="C18" s="218" t="s">
        <v>330</v>
      </c>
      <c r="D18" s="319" t="s">
        <v>231</v>
      </c>
      <c r="E18" s="218" t="s">
        <v>92</v>
      </c>
      <c r="F18" s="222">
        <v>5</v>
      </c>
      <c r="G18" s="222" t="s">
        <v>142</v>
      </c>
      <c r="H18" s="222" t="s">
        <v>142</v>
      </c>
      <c r="I18" s="222" t="s">
        <v>142</v>
      </c>
      <c r="J18" s="222" t="s">
        <v>142</v>
      </c>
      <c r="K18" s="220">
        <v>10</v>
      </c>
      <c r="L18" s="223">
        <v>0</v>
      </c>
      <c r="M18" s="223">
        <v>2</v>
      </c>
      <c r="N18" s="289">
        <v>2</v>
      </c>
      <c r="O18" s="223">
        <v>5</v>
      </c>
      <c r="P18" s="286">
        <f>+O18/K18</f>
        <v>0.5</v>
      </c>
      <c r="Q18" s="222">
        <v>10</v>
      </c>
      <c r="R18" s="221"/>
      <c r="S18" s="229">
        <f t="shared" si="1"/>
        <v>20</v>
      </c>
      <c r="T18" s="220">
        <f>+O18</f>
        <v>5</v>
      </c>
      <c r="U18" s="215">
        <f t="shared" si="0"/>
        <v>0.25</v>
      </c>
      <c r="V18" s="287" t="s">
        <v>404</v>
      </c>
      <c r="W18" s="290" t="s">
        <v>405</v>
      </c>
    </row>
    <row r="19" spans="1:23" s="167" customFormat="1" ht="148.5" customHeight="1" x14ac:dyDescent="0.25">
      <c r="A19" s="351" t="s">
        <v>153</v>
      </c>
      <c r="B19" s="284" t="s">
        <v>65</v>
      </c>
      <c r="C19" s="218" t="s">
        <v>331</v>
      </c>
      <c r="D19" s="319" t="s">
        <v>235</v>
      </c>
      <c r="E19" s="218" t="s">
        <v>88</v>
      </c>
      <c r="F19" s="228">
        <v>8.8000000000000005E-3</v>
      </c>
      <c r="G19" s="228">
        <v>8.8999999999999999E-3</v>
      </c>
      <c r="H19" s="228">
        <v>8.8999999999999999E-3</v>
      </c>
      <c r="I19" s="228">
        <v>8.9999999999999993E-3</v>
      </c>
      <c r="J19" s="228">
        <v>9.1000000000000004E-3</v>
      </c>
      <c r="K19" s="228">
        <v>8.9999999999999993E-3</v>
      </c>
      <c r="L19" s="219">
        <v>0</v>
      </c>
      <c r="M19" s="219">
        <v>0</v>
      </c>
      <c r="N19" s="285">
        <v>0</v>
      </c>
      <c r="O19" s="217">
        <v>9.1999999999999998E-3</v>
      </c>
      <c r="P19" s="286">
        <f t="shared" ref="P19:P26" si="2">IF(O19/K19&gt;100%,100%,O19/K19)</f>
        <v>1</v>
      </c>
      <c r="Q19" s="227">
        <v>8.9999999999999993E-3</v>
      </c>
      <c r="R19" s="155"/>
      <c r="S19" s="227">
        <f t="shared" si="1"/>
        <v>8.9999999999999993E-3</v>
      </c>
      <c r="T19" s="331">
        <f>+O19</f>
        <v>9.1999999999999998E-3</v>
      </c>
      <c r="U19" s="215">
        <f t="shared" si="0"/>
        <v>1</v>
      </c>
      <c r="V19" s="287" t="s">
        <v>406</v>
      </c>
      <c r="W19" s="290" t="s">
        <v>407</v>
      </c>
    </row>
    <row r="20" spans="1:23" s="167" customFormat="1" ht="148.5" customHeight="1" x14ac:dyDescent="0.25">
      <c r="A20" s="351"/>
      <c r="B20" s="284" t="s">
        <v>152</v>
      </c>
      <c r="C20" s="218" t="s">
        <v>330</v>
      </c>
      <c r="D20" s="319" t="s">
        <v>235</v>
      </c>
      <c r="E20" s="218" t="s">
        <v>92</v>
      </c>
      <c r="F20" s="222">
        <v>28998</v>
      </c>
      <c r="G20" s="222">
        <v>12000</v>
      </c>
      <c r="H20" s="222">
        <v>12388</v>
      </c>
      <c r="I20" s="222">
        <v>13000</v>
      </c>
      <c r="J20" s="222">
        <v>15045</v>
      </c>
      <c r="K20" s="220">
        <v>14500</v>
      </c>
      <c r="L20" s="223">
        <v>4111</v>
      </c>
      <c r="M20" s="223">
        <v>7887</v>
      </c>
      <c r="N20" s="289">
        <v>12010</v>
      </c>
      <c r="O20" s="223">
        <v>15646</v>
      </c>
      <c r="P20" s="286">
        <f t="shared" si="2"/>
        <v>1</v>
      </c>
      <c r="Q20" s="222">
        <v>15500</v>
      </c>
      <c r="R20" s="221"/>
      <c r="S20" s="170">
        <f t="shared" si="1"/>
        <v>55000</v>
      </c>
      <c r="T20" s="220">
        <f>+H20+J20+O20</f>
        <v>43079</v>
      </c>
      <c r="U20" s="215">
        <f t="shared" si="0"/>
        <v>0.78325454545454543</v>
      </c>
      <c r="V20" s="287" t="s">
        <v>408</v>
      </c>
      <c r="W20" s="290" t="s">
        <v>409</v>
      </c>
    </row>
    <row r="21" spans="1:23" s="167" customFormat="1" ht="338.25" customHeight="1" x14ac:dyDescent="0.25">
      <c r="A21" s="351"/>
      <c r="B21" s="284" t="s">
        <v>64</v>
      </c>
      <c r="C21" s="218" t="s">
        <v>330</v>
      </c>
      <c r="D21" s="319" t="s">
        <v>231</v>
      </c>
      <c r="E21" s="218" t="s">
        <v>92</v>
      </c>
      <c r="F21" s="222">
        <v>1200</v>
      </c>
      <c r="G21" s="222">
        <v>216</v>
      </c>
      <c r="H21" s="222">
        <v>217</v>
      </c>
      <c r="I21" s="222">
        <v>317</v>
      </c>
      <c r="J21" s="222">
        <v>207</v>
      </c>
      <c r="K21" s="220">
        <v>179</v>
      </c>
      <c r="L21" s="223">
        <v>67</v>
      </c>
      <c r="M21" s="223">
        <v>71</v>
      </c>
      <c r="N21" s="289">
        <v>111</v>
      </c>
      <c r="O21" s="223">
        <v>182</v>
      </c>
      <c r="P21" s="286">
        <f t="shared" si="2"/>
        <v>1</v>
      </c>
      <c r="Q21" s="222">
        <v>179</v>
      </c>
      <c r="R21" s="221"/>
      <c r="S21" s="170">
        <f t="shared" si="1"/>
        <v>891</v>
      </c>
      <c r="T21" s="220">
        <f>+H21+J21+O21</f>
        <v>606</v>
      </c>
      <c r="U21" s="215">
        <f t="shared" si="0"/>
        <v>0.68013468013468015</v>
      </c>
      <c r="V21" s="287" t="s">
        <v>410</v>
      </c>
      <c r="W21" s="290" t="s">
        <v>411</v>
      </c>
    </row>
    <row r="22" spans="1:23" s="167" customFormat="1" ht="213.75" customHeight="1" x14ac:dyDescent="0.25">
      <c r="A22" s="351"/>
      <c r="B22" s="284" t="s">
        <v>154</v>
      </c>
      <c r="C22" s="218" t="s">
        <v>330</v>
      </c>
      <c r="D22" s="319" t="s">
        <v>231</v>
      </c>
      <c r="E22" s="218" t="s">
        <v>92</v>
      </c>
      <c r="F22" s="222">
        <v>0</v>
      </c>
      <c r="G22" s="222" t="s">
        <v>142</v>
      </c>
      <c r="H22" s="222" t="s">
        <v>142</v>
      </c>
      <c r="I22" s="222">
        <v>3</v>
      </c>
      <c r="J22" s="222">
        <v>0</v>
      </c>
      <c r="K22" s="220">
        <v>3</v>
      </c>
      <c r="L22" s="223">
        <v>0</v>
      </c>
      <c r="M22" s="223">
        <v>0</v>
      </c>
      <c r="N22" s="289">
        <v>0</v>
      </c>
      <c r="O22" s="223">
        <v>9</v>
      </c>
      <c r="P22" s="286">
        <f t="shared" si="2"/>
        <v>1</v>
      </c>
      <c r="Q22" s="222">
        <v>3</v>
      </c>
      <c r="R22" s="221"/>
      <c r="S22" s="170">
        <f t="shared" si="1"/>
        <v>9</v>
      </c>
      <c r="T22" s="220">
        <f>+J22+O22</f>
        <v>9</v>
      </c>
      <c r="U22" s="215">
        <f t="shared" si="0"/>
        <v>1</v>
      </c>
      <c r="V22" s="287" t="s">
        <v>412</v>
      </c>
      <c r="W22" s="290" t="s">
        <v>413</v>
      </c>
    </row>
    <row r="23" spans="1:23" s="167" customFormat="1" ht="148.5" customHeight="1" x14ac:dyDescent="0.25">
      <c r="A23" s="351" t="s">
        <v>155</v>
      </c>
      <c r="B23" s="284" t="s">
        <v>156</v>
      </c>
      <c r="C23" s="218" t="s">
        <v>330</v>
      </c>
      <c r="D23" s="319" t="s">
        <v>235</v>
      </c>
      <c r="E23" s="218" t="s">
        <v>92</v>
      </c>
      <c r="F23" s="222">
        <v>84</v>
      </c>
      <c r="G23" s="222">
        <v>10</v>
      </c>
      <c r="H23" s="291">
        <v>16</v>
      </c>
      <c r="I23" s="222">
        <v>20</v>
      </c>
      <c r="J23" s="291">
        <v>20</v>
      </c>
      <c r="K23" s="220">
        <v>30</v>
      </c>
      <c r="L23" s="223">
        <v>0</v>
      </c>
      <c r="M23" s="223">
        <v>0</v>
      </c>
      <c r="N23" s="289">
        <v>4</v>
      </c>
      <c r="O23" s="223">
        <v>51</v>
      </c>
      <c r="P23" s="286">
        <f t="shared" si="2"/>
        <v>1</v>
      </c>
      <c r="Q23" s="222">
        <v>66</v>
      </c>
      <c r="R23" s="221"/>
      <c r="S23" s="170">
        <f t="shared" si="1"/>
        <v>126</v>
      </c>
      <c r="T23" s="220">
        <f>+H23+J23+O23</f>
        <v>87</v>
      </c>
      <c r="U23" s="215">
        <f t="shared" si="0"/>
        <v>0.69047619047619047</v>
      </c>
      <c r="V23" s="287" t="s">
        <v>414</v>
      </c>
      <c r="W23" s="290" t="s">
        <v>415</v>
      </c>
    </row>
    <row r="24" spans="1:23" s="167" customFormat="1" ht="275.25" customHeight="1" x14ac:dyDescent="0.25">
      <c r="A24" s="351"/>
      <c r="B24" s="284" t="s">
        <v>157</v>
      </c>
      <c r="C24" s="218" t="s">
        <v>330</v>
      </c>
      <c r="D24" s="319" t="s">
        <v>235</v>
      </c>
      <c r="E24" s="218" t="s">
        <v>92</v>
      </c>
      <c r="F24" s="222">
        <v>20</v>
      </c>
      <c r="G24" s="222">
        <v>4</v>
      </c>
      <c r="H24" s="222">
        <v>1</v>
      </c>
      <c r="I24" s="222">
        <v>7</v>
      </c>
      <c r="J24" s="222">
        <v>14</v>
      </c>
      <c r="K24" s="220">
        <v>7</v>
      </c>
      <c r="L24" s="223">
        <v>0</v>
      </c>
      <c r="M24" s="223">
        <v>0</v>
      </c>
      <c r="N24" s="289">
        <v>3</v>
      </c>
      <c r="O24" s="223">
        <v>7</v>
      </c>
      <c r="P24" s="286">
        <f t="shared" si="2"/>
        <v>1</v>
      </c>
      <c r="Q24" s="222">
        <v>7</v>
      </c>
      <c r="R24" s="221"/>
      <c r="S24" s="170">
        <f t="shared" si="1"/>
        <v>25</v>
      </c>
      <c r="T24" s="220">
        <f>+H24+J24+O24</f>
        <v>22</v>
      </c>
      <c r="U24" s="215">
        <f>+IF(T24/S24 &gt; 1, 100%, T24/S24)</f>
        <v>0.88</v>
      </c>
      <c r="V24" s="287" t="s">
        <v>416</v>
      </c>
      <c r="W24" s="290" t="s">
        <v>417</v>
      </c>
    </row>
    <row r="25" spans="1:23" s="167" customFormat="1" ht="148.5" customHeight="1" x14ac:dyDescent="0.25">
      <c r="A25" s="351"/>
      <c r="B25" s="284" t="s">
        <v>159</v>
      </c>
      <c r="C25" s="218" t="s">
        <v>330</v>
      </c>
      <c r="D25" s="319" t="s">
        <v>235</v>
      </c>
      <c r="E25" s="218" t="s">
        <v>92</v>
      </c>
      <c r="F25" s="222">
        <v>1</v>
      </c>
      <c r="G25" s="222">
        <v>1</v>
      </c>
      <c r="H25" s="222">
        <v>0</v>
      </c>
      <c r="I25" s="222">
        <v>2</v>
      </c>
      <c r="J25" s="222">
        <v>3</v>
      </c>
      <c r="K25" s="220">
        <v>1</v>
      </c>
      <c r="L25" s="223">
        <v>0</v>
      </c>
      <c r="M25" s="223">
        <v>0</v>
      </c>
      <c r="N25" s="289">
        <v>1</v>
      </c>
      <c r="O25" s="223">
        <v>1</v>
      </c>
      <c r="P25" s="286">
        <f t="shared" si="2"/>
        <v>1</v>
      </c>
      <c r="Q25" s="222">
        <v>1</v>
      </c>
      <c r="R25" s="221"/>
      <c r="S25" s="170">
        <f t="shared" si="1"/>
        <v>5</v>
      </c>
      <c r="T25" s="220">
        <f>+H25+J25+O25</f>
        <v>4</v>
      </c>
      <c r="U25" s="215">
        <f t="shared" si="0"/>
        <v>0.8</v>
      </c>
      <c r="V25" s="287" t="s">
        <v>418</v>
      </c>
      <c r="W25" s="290" t="s">
        <v>417</v>
      </c>
    </row>
    <row r="26" spans="1:23" s="167" customFormat="1" ht="148.5" customHeight="1" x14ac:dyDescent="0.25">
      <c r="A26" s="351" t="s">
        <v>160</v>
      </c>
      <c r="B26" s="284" t="s">
        <v>161</v>
      </c>
      <c r="C26" s="218" t="s">
        <v>330</v>
      </c>
      <c r="D26" s="319" t="s">
        <v>235</v>
      </c>
      <c r="E26" s="218" t="s">
        <v>92</v>
      </c>
      <c r="F26" s="226">
        <v>2.1</v>
      </c>
      <c r="G26" s="226">
        <v>1</v>
      </c>
      <c r="H26" s="226">
        <v>1</v>
      </c>
      <c r="I26" s="226">
        <v>1.5</v>
      </c>
      <c r="J26" s="226">
        <v>1.5</v>
      </c>
      <c r="K26" s="226">
        <v>1.9</v>
      </c>
      <c r="L26" s="224">
        <v>0</v>
      </c>
      <c r="M26" s="224">
        <v>0.63</v>
      </c>
      <c r="N26" s="294">
        <v>0.64968731859618001</v>
      </c>
      <c r="O26" s="224">
        <v>1.9</v>
      </c>
      <c r="P26" s="286">
        <f t="shared" si="2"/>
        <v>1</v>
      </c>
      <c r="Q26" s="226">
        <v>2</v>
      </c>
      <c r="R26" s="224"/>
      <c r="S26" s="225">
        <f>IF(E26="Flujo",Q26,IF(E26="Acumulado",SUM(G26,I26,K26,Q26),"Error"))</f>
        <v>6.4</v>
      </c>
      <c r="T26" s="295">
        <f>+H26+J26+O26</f>
        <v>4.4000000000000004</v>
      </c>
      <c r="U26" s="215">
        <f>+IF(T26/S26 &gt; 1, 100%, T26/S26)</f>
        <v>0.6875</v>
      </c>
      <c r="V26" s="292" t="s">
        <v>419</v>
      </c>
      <c r="W26" s="290" t="s">
        <v>417</v>
      </c>
    </row>
    <row r="27" spans="1:23" s="167" customFormat="1" ht="244.5" customHeight="1" x14ac:dyDescent="0.25">
      <c r="A27" s="351"/>
      <c r="B27" s="284" t="s">
        <v>162</v>
      </c>
      <c r="C27" s="218" t="s">
        <v>329</v>
      </c>
      <c r="D27" s="319" t="s">
        <v>235</v>
      </c>
      <c r="E27" s="218" t="s">
        <v>88</v>
      </c>
      <c r="F27" s="170">
        <v>1.2E-2</v>
      </c>
      <c r="G27" s="170">
        <v>1.4999999999999999E-2</v>
      </c>
      <c r="H27" s="170">
        <v>2.4E-2</v>
      </c>
      <c r="I27" s="170">
        <v>1.6E-2</v>
      </c>
      <c r="J27" s="170">
        <v>2.4E-2</v>
      </c>
      <c r="K27" s="216">
        <v>1.7999999999999999E-2</v>
      </c>
      <c r="L27" s="219">
        <v>0</v>
      </c>
      <c r="M27" s="219">
        <v>0</v>
      </c>
      <c r="N27" s="296">
        <v>0</v>
      </c>
      <c r="O27" s="296">
        <v>2.4E-2</v>
      </c>
      <c r="P27" s="286">
        <f>+O27</f>
        <v>2.4E-2</v>
      </c>
      <c r="Q27" s="170">
        <v>0.02</v>
      </c>
      <c r="R27" s="155"/>
      <c r="S27" s="170">
        <f>+IF(E27="Flujo",Q27,IF(E27="Acumulado",SUM(K27,G27,I27,Q27),"Error"))</f>
        <v>0.02</v>
      </c>
      <c r="T27" s="216">
        <f>+O27</f>
        <v>2.4E-2</v>
      </c>
      <c r="U27" s="215">
        <f>+IF(T27/S27 &gt; 1, 100%, T27/S27)</f>
        <v>1</v>
      </c>
      <c r="V27" s="292" t="s">
        <v>420</v>
      </c>
      <c r="W27" s="293" t="s">
        <v>421</v>
      </c>
    </row>
    <row r="28" spans="1:23" s="167" customFormat="1" ht="406.5" customHeight="1" x14ac:dyDescent="0.25">
      <c r="A28" s="351"/>
      <c r="B28" s="284" t="s">
        <v>163</v>
      </c>
      <c r="C28" s="218" t="s">
        <v>329</v>
      </c>
      <c r="D28" s="319" t="s">
        <v>235</v>
      </c>
      <c r="E28" s="218" t="s">
        <v>88</v>
      </c>
      <c r="F28" s="170">
        <v>1.6999999999999999E-3</v>
      </c>
      <c r="G28" s="170">
        <v>2.5000000000000001E-3</v>
      </c>
      <c r="H28" s="170">
        <v>1.6000000000000001E-3</v>
      </c>
      <c r="I28" s="170">
        <v>2.8E-3</v>
      </c>
      <c r="J28" s="170">
        <v>1.8E-3</v>
      </c>
      <c r="K28" s="216">
        <v>3.2000000000000002E-3</v>
      </c>
      <c r="L28" s="219">
        <v>0</v>
      </c>
      <c r="M28" s="219">
        <v>0</v>
      </c>
      <c r="N28" s="285">
        <v>0</v>
      </c>
      <c r="O28" s="217">
        <v>1.8E-3</v>
      </c>
      <c r="P28" s="286">
        <f>+O28/K28</f>
        <v>0.5625</v>
      </c>
      <c r="Q28" s="170">
        <v>3.5000000000000001E-3</v>
      </c>
      <c r="R28" s="155"/>
      <c r="S28" s="170">
        <f t="shared" si="1"/>
        <v>3.5000000000000001E-3</v>
      </c>
      <c r="T28" s="216">
        <f>+O28</f>
        <v>1.8E-3</v>
      </c>
      <c r="U28" s="215">
        <f>+IF(T28/S28 &gt; 1, 100%, T28/S28)</f>
        <v>0.51428571428571423</v>
      </c>
      <c r="V28" s="287" t="s">
        <v>386</v>
      </c>
      <c r="W28" s="288" t="s">
        <v>387</v>
      </c>
    </row>
    <row r="29" spans="1:23" s="167" customFormat="1" ht="148.5" customHeight="1" x14ac:dyDescent="0.25">
      <c r="A29" s="351"/>
      <c r="B29" s="284" t="s">
        <v>164</v>
      </c>
      <c r="C29" s="218" t="s">
        <v>330</v>
      </c>
      <c r="D29" s="319" t="s">
        <v>235</v>
      </c>
      <c r="E29" s="218" t="s">
        <v>92</v>
      </c>
      <c r="F29" s="222">
        <v>25</v>
      </c>
      <c r="G29" s="222">
        <v>11</v>
      </c>
      <c r="H29" s="222">
        <v>18</v>
      </c>
      <c r="I29" s="222">
        <v>14</v>
      </c>
      <c r="J29" s="222">
        <v>15</v>
      </c>
      <c r="K29" s="220">
        <f>16+5</f>
        <v>21</v>
      </c>
      <c r="L29" s="223">
        <v>0</v>
      </c>
      <c r="M29" s="223">
        <v>0</v>
      </c>
      <c r="N29" s="289">
        <v>10</v>
      </c>
      <c r="O29" s="223">
        <v>16</v>
      </c>
      <c r="P29" s="286">
        <f>+O29/K29</f>
        <v>0.76190476190476186</v>
      </c>
      <c r="Q29" s="222">
        <v>18</v>
      </c>
      <c r="R29" s="221"/>
      <c r="S29" s="170">
        <f t="shared" si="1"/>
        <v>64</v>
      </c>
      <c r="T29" s="220">
        <f>+H29+J29+O29</f>
        <v>49</v>
      </c>
      <c r="U29" s="215">
        <f>+IF(T29/S29 &gt; 1, 100%, T29/S29)</f>
        <v>0.765625</v>
      </c>
      <c r="V29" s="292" t="s">
        <v>422</v>
      </c>
      <c r="W29" s="293" t="s">
        <v>423</v>
      </c>
    </row>
    <row r="30" spans="1:23" s="167" customFormat="1" ht="246" customHeight="1" x14ac:dyDescent="0.25">
      <c r="A30" s="351"/>
      <c r="B30" s="284" t="s">
        <v>165</v>
      </c>
      <c r="C30" s="218" t="s">
        <v>330</v>
      </c>
      <c r="D30" s="319" t="s">
        <v>235</v>
      </c>
      <c r="E30" s="218" t="s">
        <v>92</v>
      </c>
      <c r="F30" s="222">
        <v>4000</v>
      </c>
      <c r="G30" s="222">
        <v>600</v>
      </c>
      <c r="H30" s="222">
        <v>600</v>
      </c>
      <c r="I30" s="222">
        <v>1500</v>
      </c>
      <c r="J30" s="222">
        <v>1100</v>
      </c>
      <c r="K30" s="220">
        <v>1500</v>
      </c>
      <c r="L30" s="223">
        <v>0</v>
      </c>
      <c r="M30" s="223">
        <v>0</v>
      </c>
      <c r="N30" s="289">
        <v>1365</v>
      </c>
      <c r="O30" s="223">
        <v>1900</v>
      </c>
      <c r="P30" s="286">
        <f>IF(O30/K30&gt;100%,100%,O30/K30)</f>
        <v>1</v>
      </c>
      <c r="Q30" s="222">
        <v>600</v>
      </c>
      <c r="R30" s="221"/>
      <c r="S30" s="170">
        <f t="shared" si="1"/>
        <v>4200</v>
      </c>
      <c r="T30" s="220">
        <f>+H30+J30+O30</f>
        <v>3600</v>
      </c>
      <c r="U30" s="215">
        <f t="shared" ref="U30:U32" si="3">+IF(T30/S30 &gt; 1, 100%, T30/S30)</f>
        <v>0.8571428571428571</v>
      </c>
      <c r="V30" s="292" t="s">
        <v>424</v>
      </c>
      <c r="W30" s="293" t="s">
        <v>425</v>
      </c>
    </row>
    <row r="31" spans="1:23" s="167" customFormat="1" ht="265.5" customHeight="1" x14ac:dyDescent="0.25">
      <c r="A31" s="351"/>
      <c r="B31" s="284" t="s">
        <v>166</v>
      </c>
      <c r="C31" s="218" t="s">
        <v>330</v>
      </c>
      <c r="D31" s="319" t="s">
        <v>235</v>
      </c>
      <c r="E31" s="218" t="s">
        <v>92</v>
      </c>
      <c r="F31" s="222">
        <v>1720</v>
      </c>
      <c r="G31" s="222">
        <v>500</v>
      </c>
      <c r="H31" s="222">
        <v>422</v>
      </c>
      <c r="I31" s="222">
        <v>520</v>
      </c>
      <c r="J31" s="222">
        <v>369</v>
      </c>
      <c r="K31" s="220">
        <v>530</v>
      </c>
      <c r="L31" s="223">
        <v>73</v>
      </c>
      <c r="M31" s="223">
        <v>142</v>
      </c>
      <c r="N31" s="289">
        <v>241</v>
      </c>
      <c r="O31" s="223">
        <v>563</v>
      </c>
      <c r="P31" s="286">
        <f>IF(O31/K31&gt;100%,100%,O31/K31)</f>
        <v>1</v>
      </c>
      <c r="Q31" s="222">
        <v>550</v>
      </c>
      <c r="R31" s="221"/>
      <c r="S31" s="170">
        <f t="shared" si="1"/>
        <v>2100</v>
      </c>
      <c r="T31" s="220">
        <f>+J31+O31+H31</f>
        <v>1354</v>
      </c>
      <c r="U31" s="215">
        <f>+IF(T31/S31 &gt; 1, 100%, T31/S31)</f>
        <v>0.64476190476190476</v>
      </c>
      <c r="V31" s="292" t="s">
        <v>426</v>
      </c>
      <c r="W31" s="293" t="s">
        <v>427</v>
      </c>
    </row>
    <row r="32" spans="1:23" s="167" customFormat="1" ht="276.75" customHeight="1" x14ac:dyDescent="0.25">
      <c r="A32" s="351" t="s">
        <v>168</v>
      </c>
      <c r="B32" s="284" t="s">
        <v>169</v>
      </c>
      <c r="C32" s="218" t="s">
        <v>329</v>
      </c>
      <c r="D32" s="319" t="s">
        <v>231</v>
      </c>
      <c r="E32" s="218" t="s">
        <v>88</v>
      </c>
      <c r="F32" s="170" t="s">
        <v>142</v>
      </c>
      <c r="G32" s="170">
        <v>0</v>
      </c>
      <c r="H32" s="170" t="s">
        <v>142</v>
      </c>
      <c r="I32" s="170">
        <v>0.5</v>
      </c>
      <c r="J32" s="170">
        <v>0.375</v>
      </c>
      <c r="K32" s="216">
        <v>1</v>
      </c>
      <c r="L32" s="219">
        <v>0</v>
      </c>
      <c r="M32" s="297">
        <v>0.5</v>
      </c>
      <c r="N32" s="298">
        <v>0.8</v>
      </c>
      <c r="O32" s="219">
        <v>1</v>
      </c>
      <c r="P32" s="286">
        <f>IF(O32/K32&gt;100%,100%,O32/K32)</f>
        <v>1</v>
      </c>
      <c r="Q32" s="170">
        <v>1</v>
      </c>
      <c r="R32" s="155"/>
      <c r="S32" s="170">
        <f t="shared" si="1"/>
        <v>1</v>
      </c>
      <c r="T32" s="216">
        <f>+O32</f>
        <v>1</v>
      </c>
      <c r="U32" s="215">
        <f t="shared" si="3"/>
        <v>1</v>
      </c>
      <c r="V32" s="292" t="s">
        <v>428</v>
      </c>
      <c r="W32" s="293" t="s">
        <v>429</v>
      </c>
    </row>
    <row r="33" spans="1:23" s="167" customFormat="1" ht="268.5" customHeight="1" x14ac:dyDescent="0.25">
      <c r="A33" s="351"/>
      <c r="B33" s="284" t="s">
        <v>170</v>
      </c>
      <c r="C33" s="218" t="s">
        <v>329</v>
      </c>
      <c r="D33" s="319" t="s">
        <v>231</v>
      </c>
      <c r="E33" s="218" t="s">
        <v>88</v>
      </c>
      <c r="F33" s="170">
        <v>1</v>
      </c>
      <c r="G33" s="170">
        <v>1</v>
      </c>
      <c r="H33" s="170">
        <v>0.97</v>
      </c>
      <c r="I33" s="170">
        <v>1</v>
      </c>
      <c r="J33" s="170">
        <v>0.98</v>
      </c>
      <c r="K33" s="216">
        <v>1</v>
      </c>
      <c r="L33" s="217">
        <v>0.71630000000000005</v>
      </c>
      <c r="M33" s="217">
        <v>0.80910000000000004</v>
      </c>
      <c r="N33" s="298">
        <v>0.85109999999999997</v>
      </c>
      <c r="O33" s="217">
        <v>0.91169999999999995</v>
      </c>
      <c r="P33" s="215">
        <f>+O33/K33</f>
        <v>0.91169999999999995</v>
      </c>
      <c r="Q33" s="170">
        <v>1</v>
      </c>
      <c r="R33" s="155"/>
      <c r="S33" s="170">
        <f t="shared" si="1"/>
        <v>1</v>
      </c>
      <c r="T33" s="216">
        <f>+O33</f>
        <v>0.91169999999999995</v>
      </c>
      <c r="U33" s="215">
        <f>+IF(T33/S33 &gt; 1, 100%, T33/S33)</f>
        <v>0.91169999999999995</v>
      </c>
      <c r="V33" s="292" t="s">
        <v>430</v>
      </c>
      <c r="W33" s="293" t="s">
        <v>431</v>
      </c>
    </row>
    <row r="34" spans="1:23" s="167" customFormat="1" ht="48" customHeight="1" x14ac:dyDescent="0.25">
      <c r="A34" s="172"/>
      <c r="B34" s="321"/>
      <c r="C34" s="321"/>
      <c r="D34" s="321"/>
      <c r="E34" s="321"/>
      <c r="F34" s="321"/>
      <c r="G34" s="173"/>
      <c r="H34" s="174"/>
      <c r="I34" s="175"/>
      <c r="J34" s="174"/>
      <c r="K34" s="174"/>
      <c r="L34" s="174"/>
      <c r="M34" s="175"/>
      <c r="N34" s="175"/>
      <c r="O34" s="175"/>
      <c r="P34" s="175"/>
      <c r="Q34" s="175"/>
      <c r="R34" s="174"/>
      <c r="S34" s="174"/>
      <c r="T34" s="174"/>
      <c r="U34" s="175"/>
      <c r="V34" s="214"/>
      <c r="W34" s="175"/>
    </row>
    <row r="35" spans="1:23" s="167" customFormat="1" ht="37.5" customHeight="1" x14ac:dyDescent="0.25">
      <c r="A35" s="376" t="s">
        <v>313</v>
      </c>
      <c r="B35" s="377"/>
      <c r="C35" s="377"/>
      <c r="D35" s="377"/>
      <c r="E35" s="377"/>
      <c r="F35" s="377"/>
      <c r="G35" s="377"/>
      <c r="H35" s="377"/>
      <c r="I35" s="377"/>
      <c r="J35" s="377"/>
      <c r="K35" s="377"/>
      <c r="L35" s="377"/>
      <c r="M35" s="377"/>
      <c r="N35" s="377"/>
      <c r="O35" s="377"/>
      <c r="P35" s="377"/>
      <c r="Q35" s="377"/>
      <c r="R35" s="377"/>
      <c r="S35" s="377"/>
      <c r="T35" s="377"/>
      <c r="U35" s="377"/>
      <c r="V35" s="377"/>
      <c r="W35" s="377"/>
    </row>
    <row r="36" spans="1:23" ht="46.5" customHeight="1" x14ac:dyDescent="0.25">
      <c r="A36" s="378" t="s">
        <v>314</v>
      </c>
      <c r="B36" s="379"/>
      <c r="C36" s="379"/>
      <c r="D36" s="379"/>
      <c r="E36" s="379"/>
      <c r="F36" s="379"/>
      <c r="G36" s="379"/>
      <c r="H36" s="379"/>
      <c r="I36" s="379"/>
      <c r="J36" s="379"/>
      <c r="K36" s="379"/>
      <c r="L36" s="379"/>
      <c r="M36" s="379"/>
      <c r="N36" s="379"/>
      <c r="O36" s="379"/>
      <c r="P36" s="379"/>
      <c r="Q36" s="379"/>
      <c r="R36" s="379"/>
      <c r="S36" s="379"/>
      <c r="T36" s="379"/>
      <c r="U36" s="379"/>
      <c r="V36" s="379"/>
      <c r="W36" s="379"/>
    </row>
  </sheetData>
  <mergeCells count="34">
    <mergeCell ref="A5:W5"/>
    <mergeCell ref="A1:B3"/>
    <mergeCell ref="C1:T3"/>
    <mergeCell ref="U1:W1"/>
    <mergeCell ref="U2:W2"/>
    <mergeCell ref="U3:W3"/>
    <mergeCell ref="L7:O7"/>
    <mergeCell ref="A7:A8"/>
    <mergeCell ref="B7:B8"/>
    <mergeCell ref="C7:C8"/>
    <mergeCell ref="D7:D8"/>
    <mergeCell ref="E7:E8"/>
    <mergeCell ref="F7:F8"/>
    <mergeCell ref="G7:G8"/>
    <mergeCell ref="H7:H8"/>
    <mergeCell ref="I7:I8"/>
    <mergeCell ref="J7:J8"/>
    <mergeCell ref="K7:K8"/>
    <mergeCell ref="A26:A31"/>
    <mergeCell ref="A32:A33"/>
    <mergeCell ref="A35:W35"/>
    <mergeCell ref="A36:W36"/>
    <mergeCell ref="V7:V8"/>
    <mergeCell ref="W7:W8"/>
    <mergeCell ref="A9:A15"/>
    <mergeCell ref="A16:A18"/>
    <mergeCell ref="A19:A22"/>
    <mergeCell ref="A23:A25"/>
    <mergeCell ref="P7:P8"/>
    <mergeCell ref="Q7:Q8"/>
    <mergeCell ref="R7:R8"/>
    <mergeCell ref="S7:S8"/>
    <mergeCell ref="T7:T8"/>
    <mergeCell ref="U7:U8"/>
  </mergeCells>
  <conditionalFormatting sqref="Q9:T9 Q27:T33 R10:T10 Q11:T25">
    <cfRule type="expression" dxfId="14" priority="13" stopIfTrue="1">
      <formula>$C9="Número"</formula>
    </cfRule>
    <cfRule type="expression" dxfId="13" priority="14" stopIfTrue="1">
      <formula>$C9="Porcentaje"</formula>
    </cfRule>
    <cfRule type="expression" dxfId="12" priority="15" stopIfTrue="1">
      <formula>$C9="Índice"</formula>
    </cfRule>
  </conditionalFormatting>
  <conditionalFormatting sqref="F27:K33 F9:K25">
    <cfRule type="expression" dxfId="11" priority="10" stopIfTrue="1">
      <formula>$C9="Número"</formula>
    </cfRule>
    <cfRule type="expression" dxfId="10" priority="11" stopIfTrue="1">
      <formula>$C9="Porcentaje"</formula>
    </cfRule>
    <cfRule type="expression" dxfId="9" priority="12" stopIfTrue="1">
      <formula>$C9="Índice"</formula>
    </cfRule>
  </conditionalFormatting>
  <conditionalFormatting sqref="Q10">
    <cfRule type="expression" dxfId="8" priority="7" stopIfTrue="1">
      <formula>$C10="Número"</formula>
    </cfRule>
    <cfRule type="expression" dxfId="7" priority="8" stopIfTrue="1">
      <formula>$C10="Porcentaje"</formula>
    </cfRule>
    <cfRule type="expression" dxfId="6" priority="9" stopIfTrue="1">
      <formula>$C10="Índice"</formula>
    </cfRule>
  </conditionalFormatting>
  <conditionalFormatting sqref="N27">
    <cfRule type="expression" dxfId="5" priority="4" stopIfTrue="1">
      <formula>$C27="Número"</formula>
    </cfRule>
    <cfRule type="expression" dxfId="4" priority="5" stopIfTrue="1">
      <formula>$C27="Porcentaje"</formula>
    </cfRule>
    <cfRule type="expression" dxfId="3" priority="6" stopIfTrue="1">
      <formula>$C27="Índice"</formula>
    </cfRule>
  </conditionalFormatting>
  <conditionalFormatting sqref="O27">
    <cfRule type="expression" dxfId="2" priority="1" stopIfTrue="1">
      <formula>$C27="Número"</formula>
    </cfRule>
    <cfRule type="expression" dxfId="1" priority="2" stopIfTrue="1">
      <formula>$C27="Porcentaje"</formula>
    </cfRule>
    <cfRule type="expression" dxfId="0" priority="3" stopIfTrue="1">
      <formula>$C27="Índice"</formula>
    </cfRule>
  </conditionalFormatting>
  <printOptions horizontalCentered="1"/>
  <pageMargins left="0.23622047244094491" right="0.23622047244094491" top="0.35433070866141736" bottom="0.35433070866141736" header="0.31496062992125984" footer="0.31496062992125984"/>
  <pageSetup scale="26" fitToHeight="2" orientation="landscape" r:id="rId1"/>
  <headerFooter differentFirst="1">
    <oddFooter>&amp;C&amp;"Arial Narrow,Normal"&amp;9Página &amp;P de &amp;N</oddFooter>
  </headerFooter>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CC3B0-F966-EB4D-BF36-E59BCCB69C50}">
  <sheetPr>
    <tabColor rgb="FFFFFF00"/>
  </sheetPr>
  <dimension ref="A1:T279"/>
  <sheetViews>
    <sheetView tabSelected="1" zoomScale="60" zoomScaleNormal="60" zoomScalePageLayoutView="30" workbookViewId="0">
      <pane ySplit="6" topLeftCell="A257" activePane="bottomLeft" state="frozen"/>
      <selection activeCell="B1" sqref="B1"/>
      <selection pane="bottomLeft" activeCell="B267" sqref="B267"/>
    </sheetView>
  </sheetViews>
  <sheetFormatPr baseColWidth="10" defaultColWidth="11.42578125" defaultRowHeight="17.25" x14ac:dyDescent="0.25"/>
  <cols>
    <col min="1" max="1" width="33.42578125" style="39" customWidth="1"/>
    <col min="2" max="2" width="28" style="44" customWidth="1"/>
    <col min="3" max="4" width="37.42578125" style="44" hidden="1" customWidth="1"/>
    <col min="5" max="5" width="23.140625" style="44" customWidth="1"/>
    <col min="6" max="6" width="24.7109375" style="45" customWidth="1"/>
    <col min="7" max="7" width="47.140625" style="46" customWidth="1"/>
    <col min="8" max="8" width="59.42578125" style="47" hidden="1" customWidth="1"/>
    <col min="9" max="9" width="5.85546875" style="46" hidden="1" customWidth="1"/>
    <col min="10" max="10" width="32.140625" style="46" customWidth="1"/>
    <col min="11" max="11" width="12.140625" style="45" customWidth="1"/>
    <col min="12" max="12" width="9.85546875" style="45" bestFit="1" customWidth="1"/>
    <col min="13" max="13" width="16.85546875" style="45" bestFit="1" customWidth="1"/>
    <col min="14" max="14" width="13.28515625" style="45" customWidth="1"/>
    <col min="15" max="15" width="12.42578125" style="45" customWidth="1"/>
    <col min="16" max="16" width="19.85546875" style="45" customWidth="1"/>
    <col min="17" max="17" width="23.85546875" style="45" hidden="1" customWidth="1"/>
    <col min="18" max="18" width="39.42578125" style="45" customWidth="1"/>
    <col min="19" max="19" width="146.85546875" style="34" customWidth="1"/>
    <col min="20" max="16384" width="11.42578125" style="39"/>
  </cols>
  <sheetData>
    <row r="1" spans="1:20" s="31" customFormat="1" ht="44.25" customHeight="1" x14ac:dyDescent="0.25">
      <c r="A1" s="453"/>
      <c r="B1" s="454"/>
      <c r="C1" s="455"/>
      <c r="D1" s="462" t="s">
        <v>435</v>
      </c>
      <c r="E1" s="463"/>
      <c r="F1" s="463"/>
      <c r="G1" s="463"/>
      <c r="H1" s="463"/>
      <c r="I1" s="463"/>
      <c r="J1" s="463"/>
      <c r="K1" s="463"/>
      <c r="L1" s="463"/>
      <c r="M1" s="463"/>
      <c r="N1" s="463"/>
      <c r="O1" s="463"/>
      <c r="P1" s="463"/>
      <c r="Q1" s="464"/>
      <c r="R1" s="30" t="s">
        <v>69</v>
      </c>
    </row>
    <row r="2" spans="1:20" s="31" customFormat="1" ht="30.75" customHeight="1" x14ac:dyDescent="0.25">
      <c r="A2" s="456"/>
      <c r="B2" s="457"/>
      <c r="C2" s="458"/>
      <c r="D2" s="465"/>
      <c r="E2" s="466"/>
      <c r="F2" s="467"/>
      <c r="G2" s="467"/>
      <c r="H2" s="467"/>
      <c r="I2" s="467"/>
      <c r="J2" s="467"/>
      <c r="K2" s="467"/>
      <c r="L2" s="467"/>
      <c r="M2" s="467"/>
      <c r="N2" s="467"/>
      <c r="O2" s="467"/>
      <c r="P2" s="467"/>
      <c r="Q2" s="468"/>
      <c r="R2" s="32" t="s">
        <v>70</v>
      </c>
    </row>
    <row r="3" spans="1:20" s="33" customFormat="1" ht="35.25" customHeight="1" x14ac:dyDescent="0.25">
      <c r="A3" s="459"/>
      <c r="B3" s="460"/>
      <c r="C3" s="461"/>
      <c r="D3" s="469"/>
      <c r="E3" s="470"/>
      <c r="F3" s="470"/>
      <c r="G3" s="470"/>
      <c r="H3" s="470"/>
      <c r="I3" s="470"/>
      <c r="J3" s="470"/>
      <c r="K3" s="470"/>
      <c r="L3" s="470"/>
      <c r="M3" s="470"/>
      <c r="N3" s="470"/>
      <c r="O3" s="470"/>
      <c r="P3" s="470"/>
      <c r="Q3" s="471"/>
      <c r="R3" s="30" t="s">
        <v>71</v>
      </c>
      <c r="S3" s="31"/>
    </row>
    <row r="4" spans="1:20" s="34" customFormat="1" ht="18" thickBot="1" x14ac:dyDescent="0.3">
      <c r="B4" s="35"/>
      <c r="C4" s="35"/>
      <c r="D4" s="35"/>
      <c r="E4" s="35"/>
      <c r="F4" s="36"/>
      <c r="G4" s="37"/>
      <c r="H4" s="38"/>
      <c r="I4" s="37"/>
      <c r="J4" s="37"/>
      <c r="K4" s="36"/>
      <c r="L4" s="36"/>
      <c r="M4" s="36"/>
      <c r="N4" s="36"/>
      <c r="O4" s="36"/>
      <c r="P4" s="36"/>
      <c r="Q4" s="36"/>
      <c r="R4" s="36"/>
    </row>
    <row r="5" spans="1:20" ht="50.25" customHeight="1" x14ac:dyDescent="0.25">
      <c r="A5" s="472" t="s">
        <v>72</v>
      </c>
      <c r="B5" s="474" t="s">
        <v>0</v>
      </c>
      <c r="C5" s="475" t="s">
        <v>73</v>
      </c>
      <c r="D5" s="475" t="s">
        <v>74</v>
      </c>
      <c r="E5" s="475" t="s">
        <v>210</v>
      </c>
      <c r="F5" s="474" t="s">
        <v>203</v>
      </c>
      <c r="G5" s="474" t="s">
        <v>1</v>
      </c>
      <c r="H5" s="475" t="s">
        <v>75</v>
      </c>
      <c r="I5" s="475" t="s">
        <v>76</v>
      </c>
      <c r="J5" s="475" t="s">
        <v>77</v>
      </c>
      <c r="K5" s="474" t="s">
        <v>78</v>
      </c>
      <c r="L5" s="474" t="s">
        <v>79</v>
      </c>
      <c r="M5" s="474"/>
      <c r="N5" s="474"/>
      <c r="O5" s="474"/>
      <c r="P5" s="474"/>
      <c r="Q5" s="474" t="s">
        <v>80</v>
      </c>
      <c r="R5" s="472" t="s">
        <v>2</v>
      </c>
      <c r="S5" s="484" t="s">
        <v>352</v>
      </c>
      <c r="T5" s="39" t="s">
        <v>63</v>
      </c>
    </row>
    <row r="6" spans="1:20" ht="46.5" customHeight="1" thickBot="1" x14ac:dyDescent="0.3">
      <c r="A6" s="473"/>
      <c r="B6" s="475"/>
      <c r="C6" s="476"/>
      <c r="D6" s="476"/>
      <c r="E6" s="477"/>
      <c r="F6" s="475"/>
      <c r="G6" s="475"/>
      <c r="H6" s="476"/>
      <c r="I6" s="476"/>
      <c r="J6" s="476"/>
      <c r="K6" s="475"/>
      <c r="L6" s="48" t="s">
        <v>81</v>
      </c>
      <c r="M6" s="48">
        <v>2020</v>
      </c>
      <c r="N6" s="48">
        <v>2021</v>
      </c>
      <c r="O6" s="48">
        <v>2022</v>
      </c>
      <c r="P6" s="59" t="s">
        <v>82</v>
      </c>
      <c r="Q6" s="475"/>
      <c r="R6" s="473"/>
      <c r="S6" s="485"/>
    </row>
    <row r="7" spans="1:20" ht="57" customHeight="1" x14ac:dyDescent="0.25">
      <c r="A7" s="411" t="s">
        <v>178</v>
      </c>
      <c r="B7" s="411" t="s">
        <v>138</v>
      </c>
      <c r="C7" s="499" t="s">
        <v>84</v>
      </c>
      <c r="D7" s="503" t="s">
        <v>85</v>
      </c>
      <c r="E7" s="416" t="s">
        <v>211</v>
      </c>
      <c r="F7" s="413" t="s">
        <v>204</v>
      </c>
      <c r="G7" s="450" t="s">
        <v>295</v>
      </c>
      <c r="H7" s="514" t="s">
        <v>86</v>
      </c>
      <c r="I7" s="509" t="s">
        <v>87</v>
      </c>
      <c r="J7" s="60" t="s">
        <v>88</v>
      </c>
      <c r="K7" s="66">
        <v>6.7999999999999996E-3</v>
      </c>
      <c r="L7" s="66">
        <v>8.9999999999999993E-3</v>
      </c>
      <c r="M7" s="66" t="s">
        <v>184</v>
      </c>
      <c r="N7" s="66" t="s">
        <v>346</v>
      </c>
      <c r="O7" s="66" t="s">
        <v>347</v>
      </c>
      <c r="P7" s="67" t="s">
        <v>189</v>
      </c>
      <c r="Q7" s="491" t="s">
        <v>89</v>
      </c>
      <c r="R7" s="420" t="s">
        <v>345</v>
      </c>
      <c r="S7" s="584" t="s">
        <v>436</v>
      </c>
    </row>
    <row r="8" spans="1:20" ht="21" customHeight="1" x14ac:dyDescent="0.25">
      <c r="A8" s="412"/>
      <c r="B8" s="412"/>
      <c r="C8" s="500"/>
      <c r="D8" s="504"/>
      <c r="E8" s="417"/>
      <c r="F8" s="414"/>
      <c r="G8" s="451"/>
      <c r="H8" s="515"/>
      <c r="I8" s="510"/>
      <c r="J8" s="55" t="s">
        <v>173</v>
      </c>
      <c r="K8" s="68"/>
      <c r="L8" s="104">
        <v>7.3600000000000002E-3</v>
      </c>
      <c r="M8" s="68"/>
      <c r="N8" s="68"/>
      <c r="O8" s="68"/>
      <c r="P8" s="112">
        <v>7.3600000000000002E-3</v>
      </c>
      <c r="Q8" s="492"/>
      <c r="R8" s="421"/>
      <c r="S8" s="585"/>
    </row>
    <row r="9" spans="1:20" ht="23.25" customHeight="1" x14ac:dyDescent="0.25">
      <c r="A9" s="412"/>
      <c r="B9" s="412"/>
      <c r="C9" s="500"/>
      <c r="D9" s="504"/>
      <c r="E9" s="417"/>
      <c r="F9" s="414"/>
      <c r="G9" s="451"/>
      <c r="H9" s="515"/>
      <c r="I9" s="510"/>
      <c r="J9" s="55" t="s">
        <v>176</v>
      </c>
      <c r="K9" s="68"/>
      <c r="L9" s="69">
        <f>+L8/L7</f>
        <v>0.81777777777777783</v>
      </c>
      <c r="M9" s="68"/>
      <c r="N9" s="68"/>
      <c r="O9" s="68"/>
      <c r="P9" s="70">
        <v>0.49099999999999999</v>
      </c>
      <c r="Q9" s="492"/>
      <c r="R9" s="421"/>
      <c r="S9" s="585"/>
    </row>
    <row r="10" spans="1:20" ht="23.25" customHeight="1" x14ac:dyDescent="0.25">
      <c r="A10" s="412"/>
      <c r="B10" s="412"/>
      <c r="C10" s="500"/>
      <c r="D10" s="504"/>
      <c r="E10" s="417"/>
      <c r="F10" s="414"/>
      <c r="G10" s="451"/>
      <c r="H10" s="515"/>
      <c r="I10" s="510"/>
      <c r="J10" s="56" t="s">
        <v>174</v>
      </c>
      <c r="K10" s="68"/>
      <c r="L10" s="68"/>
      <c r="M10" s="231">
        <v>8.3999999999999995E-3</v>
      </c>
      <c r="N10" s="68"/>
      <c r="O10" s="68"/>
      <c r="P10" s="233">
        <v>8.3999999999999995E-3</v>
      </c>
      <c r="Q10" s="492"/>
      <c r="R10" s="421"/>
      <c r="S10" s="585"/>
    </row>
    <row r="11" spans="1:20" x14ac:dyDescent="0.25">
      <c r="A11" s="412"/>
      <c r="B11" s="412"/>
      <c r="C11" s="500"/>
      <c r="D11" s="504"/>
      <c r="E11" s="417"/>
      <c r="F11" s="414"/>
      <c r="G11" s="451"/>
      <c r="H11" s="515"/>
      <c r="I11" s="510"/>
      <c r="J11" s="240" t="s">
        <v>177</v>
      </c>
      <c r="K11" s="244"/>
      <c r="L11" s="244"/>
      <c r="M11" s="231">
        <v>7.6E-3</v>
      </c>
      <c r="N11" s="244"/>
      <c r="O11" s="244"/>
      <c r="P11" s="233">
        <v>0.56000000000000005</v>
      </c>
      <c r="Q11" s="492"/>
      <c r="R11" s="421"/>
      <c r="S11" s="585"/>
    </row>
    <row r="12" spans="1:20" ht="30.75" customHeight="1" thickBot="1" x14ac:dyDescent="0.3">
      <c r="A12" s="412"/>
      <c r="B12" s="412"/>
      <c r="C12" s="500"/>
      <c r="D12" s="504"/>
      <c r="E12" s="417"/>
      <c r="F12" s="414"/>
      <c r="G12" s="451"/>
      <c r="H12" s="516"/>
      <c r="I12" s="511"/>
      <c r="J12" s="241" t="s">
        <v>175</v>
      </c>
      <c r="K12" s="245"/>
      <c r="L12" s="242"/>
      <c r="M12" s="242"/>
      <c r="N12" s="283">
        <v>0</v>
      </c>
      <c r="O12" s="242"/>
      <c r="P12" s="512">
        <v>0</v>
      </c>
      <c r="Q12" s="493"/>
      <c r="R12" s="421"/>
      <c r="S12" s="585"/>
    </row>
    <row r="13" spans="1:20" ht="30.75" customHeight="1" x14ac:dyDescent="0.25">
      <c r="A13" s="412"/>
      <c r="B13" s="412"/>
      <c r="C13" s="500"/>
      <c r="D13" s="504"/>
      <c r="E13" s="417"/>
      <c r="F13" s="414"/>
      <c r="G13" s="451"/>
      <c r="H13" s="188"/>
      <c r="I13" s="247"/>
      <c r="J13" s="241" t="s">
        <v>336</v>
      </c>
      <c r="K13" s="255"/>
      <c r="L13" s="107"/>
      <c r="M13" s="107"/>
      <c r="N13" s="237">
        <v>0</v>
      </c>
      <c r="O13" s="107"/>
      <c r="P13" s="512"/>
      <c r="Q13" s="492"/>
      <c r="R13" s="421"/>
      <c r="S13" s="585"/>
    </row>
    <row r="14" spans="1:20" ht="30.75" customHeight="1" x14ac:dyDescent="0.25">
      <c r="A14" s="412"/>
      <c r="B14" s="412"/>
      <c r="C14" s="500"/>
      <c r="D14" s="504"/>
      <c r="E14" s="417"/>
      <c r="F14" s="414"/>
      <c r="G14" s="451"/>
      <c r="H14" s="279"/>
      <c r="I14" s="247"/>
      <c r="J14" s="241" t="s">
        <v>348</v>
      </c>
      <c r="K14" s="255"/>
      <c r="L14" s="107"/>
      <c r="M14" s="256"/>
      <c r="N14" s="283">
        <v>0</v>
      </c>
      <c r="O14" s="248"/>
      <c r="P14" s="512"/>
      <c r="Q14" s="492"/>
      <c r="R14" s="421"/>
      <c r="S14" s="585"/>
    </row>
    <row r="15" spans="1:20" ht="30.75" customHeight="1" x14ac:dyDescent="0.25">
      <c r="A15" s="412"/>
      <c r="B15" s="412"/>
      <c r="C15" s="500"/>
      <c r="D15" s="504"/>
      <c r="E15" s="417"/>
      <c r="F15" s="414"/>
      <c r="G15" s="451"/>
      <c r="H15" s="313"/>
      <c r="I15" s="247"/>
      <c r="J15" s="241" t="s">
        <v>353</v>
      </c>
      <c r="K15" s="255"/>
      <c r="L15" s="107"/>
      <c r="M15" s="256"/>
      <c r="N15" s="333">
        <v>8.3999999999999995E-3</v>
      </c>
      <c r="O15" s="248"/>
      <c r="P15" s="512"/>
      <c r="Q15" s="492"/>
      <c r="R15" s="421"/>
      <c r="S15" s="585"/>
    </row>
    <row r="16" spans="1:20" ht="30.75" customHeight="1" thickBot="1" x14ac:dyDescent="0.3">
      <c r="A16" s="412"/>
      <c r="B16" s="412"/>
      <c r="C16" s="500"/>
      <c r="D16" s="504"/>
      <c r="E16" s="417"/>
      <c r="F16" s="414"/>
      <c r="G16" s="452"/>
      <c r="H16" s="188"/>
      <c r="I16" s="189"/>
      <c r="J16" s="235" t="s">
        <v>337</v>
      </c>
      <c r="K16" s="236"/>
      <c r="L16" s="107"/>
      <c r="M16" s="256"/>
      <c r="N16" s="334">
        <v>0.6462</v>
      </c>
      <c r="O16" s="248"/>
      <c r="P16" s="238">
        <v>0.56000000000000005</v>
      </c>
      <c r="Q16" s="492"/>
      <c r="R16" s="422"/>
      <c r="S16" s="586"/>
    </row>
    <row r="17" spans="1:19" ht="48.75" customHeight="1" x14ac:dyDescent="0.25">
      <c r="A17" s="412"/>
      <c r="B17" s="412"/>
      <c r="C17" s="500"/>
      <c r="D17" s="504"/>
      <c r="E17" s="417"/>
      <c r="F17" s="414"/>
      <c r="G17" s="450" t="s">
        <v>141</v>
      </c>
      <c r="H17" s="108"/>
      <c r="I17" s="109"/>
      <c r="J17" s="60" t="s">
        <v>88</v>
      </c>
      <c r="K17" s="110" t="s">
        <v>172</v>
      </c>
      <c r="L17" s="110" t="s">
        <v>185</v>
      </c>
      <c r="M17" s="110" t="s">
        <v>185</v>
      </c>
      <c r="N17" s="114" t="s">
        <v>186</v>
      </c>
      <c r="O17" s="113" t="s">
        <v>187</v>
      </c>
      <c r="P17" s="117" t="s">
        <v>188</v>
      </c>
      <c r="Q17" s="492"/>
      <c r="R17" s="481" t="s">
        <v>182</v>
      </c>
      <c r="S17" s="584" t="s">
        <v>437</v>
      </c>
    </row>
    <row r="18" spans="1:19" ht="26.25" customHeight="1" x14ac:dyDescent="0.25">
      <c r="A18" s="412"/>
      <c r="B18" s="412"/>
      <c r="C18" s="500"/>
      <c r="D18" s="504"/>
      <c r="E18" s="417"/>
      <c r="F18" s="414"/>
      <c r="G18" s="451"/>
      <c r="H18" s="57"/>
      <c r="I18" s="58"/>
      <c r="J18" s="55" t="s">
        <v>173</v>
      </c>
      <c r="K18" s="107"/>
      <c r="L18" s="69">
        <v>0</v>
      </c>
      <c r="M18" s="107"/>
      <c r="N18" s="107"/>
      <c r="O18" s="107"/>
      <c r="P18" s="70"/>
      <c r="Q18" s="492"/>
      <c r="R18" s="482"/>
      <c r="S18" s="587"/>
    </row>
    <row r="19" spans="1:19" ht="24.75" customHeight="1" x14ac:dyDescent="0.25">
      <c r="A19" s="412"/>
      <c r="B19" s="412"/>
      <c r="C19" s="500"/>
      <c r="D19" s="504"/>
      <c r="E19" s="417"/>
      <c r="F19" s="414"/>
      <c r="G19" s="451"/>
      <c r="H19" s="57"/>
      <c r="I19" s="58"/>
      <c r="J19" s="55" t="s">
        <v>176</v>
      </c>
      <c r="K19" s="107"/>
      <c r="L19" s="69">
        <v>0</v>
      </c>
      <c r="M19" s="107"/>
      <c r="N19" s="107"/>
      <c r="O19" s="107"/>
      <c r="P19" s="336">
        <v>0</v>
      </c>
      <c r="Q19" s="492"/>
      <c r="R19" s="482"/>
      <c r="S19" s="587"/>
    </row>
    <row r="20" spans="1:19" ht="24.75" customHeight="1" x14ac:dyDescent="0.25">
      <c r="A20" s="412"/>
      <c r="B20" s="412"/>
      <c r="C20" s="500"/>
      <c r="D20" s="504"/>
      <c r="E20" s="417"/>
      <c r="F20" s="414"/>
      <c r="G20" s="451"/>
      <c r="H20" s="57"/>
      <c r="I20" s="58"/>
      <c r="J20" s="56" t="s">
        <v>174</v>
      </c>
      <c r="K20" s="107"/>
      <c r="L20" s="107"/>
      <c r="M20" s="105">
        <v>0</v>
      </c>
      <c r="N20" s="107"/>
      <c r="O20" s="107"/>
      <c r="P20" s="337"/>
      <c r="Q20" s="492"/>
      <c r="R20" s="482"/>
      <c r="S20" s="587"/>
    </row>
    <row r="21" spans="1:19" x14ac:dyDescent="0.25">
      <c r="A21" s="412"/>
      <c r="B21" s="412"/>
      <c r="C21" s="500"/>
      <c r="D21" s="504"/>
      <c r="E21" s="417"/>
      <c r="F21" s="414"/>
      <c r="G21" s="451"/>
      <c r="H21" s="57"/>
      <c r="I21" s="58"/>
      <c r="J21" s="240" t="s">
        <v>177</v>
      </c>
      <c r="K21" s="107"/>
      <c r="L21" s="107"/>
      <c r="M21" s="105">
        <v>0</v>
      </c>
      <c r="N21" s="107"/>
      <c r="O21" s="107"/>
      <c r="P21" s="337">
        <v>0</v>
      </c>
      <c r="Q21" s="492"/>
      <c r="R21" s="482"/>
      <c r="S21" s="587"/>
    </row>
    <row r="22" spans="1:19" ht="18" thickBot="1" x14ac:dyDescent="0.3">
      <c r="A22" s="412"/>
      <c r="B22" s="412"/>
      <c r="C22" s="500"/>
      <c r="D22" s="504"/>
      <c r="E22" s="417"/>
      <c r="F22" s="414"/>
      <c r="G22" s="451"/>
      <c r="H22" s="63"/>
      <c r="I22" s="239"/>
      <c r="J22" s="241" t="s">
        <v>175</v>
      </c>
      <c r="K22" s="242"/>
      <c r="L22" s="242"/>
      <c r="M22" s="242"/>
      <c r="N22" s="322">
        <v>0</v>
      </c>
      <c r="O22" s="242"/>
      <c r="P22" s="513">
        <v>4</v>
      </c>
      <c r="Q22" s="493"/>
      <c r="R22" s="482"/>
      <c r="S22" s="587"/>
    </row>
    <row r="23" spans="1:19" x14ac:dyDescent="0.25">
      <c r="A23" s="412"/>
      <c r="B23" s="412"/>
      <c r="C23" s="500"/>
      <c r="D23" s="504"/>
      <c r="E23" s="417"/>
      <c r="F23" s="414"/>
      <c r="G23" s="451"/>
      <c r="H23" s="188"/>
      <c r="I23" s="189"/>
      <c r="J23" s="235" t="s">
        <v>336</v>
      </c>
      <c r="K23" s="107"/>
      <c r="L23" s="107"/>
      <c r="M23" s="107"/>
      <c r="N23" s="246">
        <v>0</v>
      </c>
      <c r="O23" s="107"/>
      <c r="P23" s="513"/>
      <c r="Q23" s="492"/>
      <c r="R23" s="482"/>
      <c r="S23" s="587"/>
    </row>
    <row r="24" spans="1:19" x14ac:dyDescent="0.25">
      <c r="A24" s="412"/>
      <c r="B24" s="412"/>
      <c r="C24" s="500"/>
      <c r="D24" s="504"/>
      <c r="E24" s="417"/>
      <c r="F24" s="414"/>
      <c r="G24" s="451"/>
      <c r="H24" s="279"/>
      <c r="I24" s="247"/>
      <c r="J24" s="241" t="s">
        <v>348</v>
      </c>
      <c r="K24" s="248"/>
      <c r="L24" s="107"/>
      <c r="M24" s="107"/>
      <c r="N24" s="246">
        <v>0</v>
      </c>
      <c r="O24" s="107"/>
      <c r="P24" s="513"/>
      <c r="Q24" s="492"/>
      <c r="R24" s="482"/>
      <c r="S24" s="587"/>
    </row>
    <row r="25" spans="1:19" x14ac:dyDescent="0.25">
      <c r="A25" s="412"/>
      <c r="B25" s="412"/>
      <c r="C25" s="500"/>
      <c r="D25" s="504"/>
      <c r="E25" s="417"/>
      <c r="F25" s="414"/>
      <c r="G25" s="451"/>
      <c r="H25" s="313"/>
      <c r="I25" s="247"/>
      <c r="J25" s="241" t="s">
        <v>353</v>
      </c>
      <c r="K25" s="248"/>
      <c r="L25" s="107"/>
      <c r="M25" s="107"/>
      <c r="N25" s="246">
        <v>4</v>
      </c>
      <c r="O25" s="107"/>
      <c r="P25" s="513"/>
      <c r="Q25" s="492"/>
      <c r="R25" s="482"/>
      <c r="S25" s="587"/>
    </row>
    <row r="26" spans="1:19" ht="18" thickBot="1" x14ac:dyDescent="0.3">
      <c r="A26" s="412"/>
      <c r="B26" s="412"/>
      <c r="C26" s="500"/>
      <c r="D26" s="504"/>
      <c r="E26" s="417"/>
      <c r="F26" s="414"/>
      <c r="G26" s="452"/>
      <c r="H26" s="188"/>
      <c r="I26" s="247"/>
      <c r="J26" s="241" t="s">
        <v>337</v>
      </c>
      <c r="K26" s="248"/>
      <c r="L26" s="107"/>
      <c r="M26" s="107"/>
      <c r="N26" s="338">
        <v>0.8</v>
      </c>
      <c r="O26" s="107"/>
      <c r="P26" s="335">
        <v>0.44440000000000002</v>
      </c>
      <c r="Q26" s="492"/>
      <c r="R26" s="483"/>
      <c r="S26" s="588"/>
    </row>
    <row r="27" spans="1:19" ht="33.950000000000003" customHeight="1" x14ac:dyDescent="0.25">
      <c r="A27" s="412"/>
      <c r="B27" s="412"/>
      <c r="C27" s="500"/>
      <c r="D27" s="504"/>
      <c r="E27" s="417"/>
      <c r="F27" s="414"/>
      <c r="G27" s="450" t="s">
        <v>296</v>
      </c>
      <c r="H27" s="108"/>
      <c r="I27" s="109"/>
      <c r="J27" s="180" t="s">
        <v>88</v>
      </c>
      <c r="K27" s="60">
        <v>3492</v>
      </c>
      <c r="L27" s="60" t="s">
        <v>190</v>
      </c>
      <c r="M27" s="60" t="s">
        <v>191</v>
      </c>
      <c r="N27" s="60" t="s">
        <v>192</v>
      </c>
      <c r="O27" s="60" t="s">
        <v>193</v>
      </c>
      <c r="P27" s="117">
        <v>3680</v>
      </c>
      <c r="Q27" s="492"/>
      <c r="R27" s="420" t="s">
        <v>66</v>
      </c>
      <c r="S27" s="478" t="s">
        <v>350</v>
      </c>
    </row>
    <row r="28" spans="1:19" ht="27" customHeight="1" x14ac:dyDescent="0.25">
      <c r="A28" s="412"/>
      <c r="B28" s="412"/>
      <c r="C28" s="500"/>
      <c r="D28" s="504"/>
      <c r="E28" s="417"/>
      <c r="F28" s="414"/>
      <c r="G28" s="451"/>
      <c r="H28" s="57"/>
      <c r="I28" s="58"/>
      <c r="J28" s="55" t="s">
        <v>173</v>
      </c>
      <c r="K28" s="107"/>
      <c r="L28" s="131">
        <v>953</v>
      </c>
      <c r="M28" s="107"/>
      <c r="N28" s="107"/>
      <c r="O28" s="107"/>
      <c r="P28" s="133">
        <v>953</v>
      </c>
      <c r="Q28" s="492"/>
      <c r="R28" s="421"/>
      <c r="S28" s="479"/>
    </row>
    <row r="29" spans="1:19" ht="28.5" customHeight="1" x14ac:dyDescent="0.25">
      <c r="A29" s="412"/>
      <c r="B29" s="412"/>
      <c r="C29" s="500"/>
      <c r="D29" s="504"/>
      <c r="E29" s="417"/>
      <c r="F29" s="414"/>
      <c r="G29" s="451"/>
      <c r="H29" s="57"/>
      <c r="I29" s="58"/>
      <c r="J29" s="55" t="s">
        <v>176</v>
      </c>
      <c r="K29" s="107"/>
      <c r="L29" s="69">
        <v>1.036</v>
      </c>
      <c r="M29" s="107"/>
      <c r="N29" s="107"/>
      <c r="O29" s="107"/>
      <c r="P29" s="70">
        <f>P28/P27</f>
        <v>0.25896739130434782</v>
      </c>
      <c r="Q29" s="492"/>
      <c r="R29" s="421"/>
      <c r="S29" s="479"/>
    </row>
    <row r="30" spans="1:19" ht="28.5" customHeight="1" x14ac:dyDescent="0.25">
      <c r="A30" s="412"/>
      <c r="B30" s="412"/>
      <c r="C30" s="500"/>
      <c r="D30" s="504"/>
      <c r="E30" s="417"/>
      <c r="F30" s="414"/>
      <c r="G30" s="451"/>
      <c r="H30" s="57"/>
      <c r="I30" s="58"/>
      <c r="J30" s="56" t="s">
        <v>174</v>
      </c>
      <c r="K30" s="107"/>
      <c r="L30" s="107"/>
      <c r="M30" s="132">
        <v>870</v>
      </c>
      <c r="N30" s="107"/>
      <c r="O30" s="107"/>
      <c r="P30" s="134">
        <v>1823</v>
      </c>
      <c r="Q30" s="492"/>
      <c r="R30" s="421"/>
      <c r="S30" s="479"/>
    </row>
    <row r="31" spans="1:19" ht="23.25" customHeight="1" x14ac:dyDescent="0.25">
      <c r="A31" s="412"/>
      <c r="B31" s="412"/>
      <c r="C31" s="500"/>
      <c r="D31" s="504"/>
      <c r="E31" s="417"/>
      <c r="F31" s="414"/>
      <c r="G31" s="451"/>
      <c r="H31" s="57"/>
      <c r="I31" s="58"/>
      <c r="J31" s="240" t="s">
        <v>177</v>
      </c>
      <c r="K31" s="107"/>
      <c r="L31" s="107"/>
      <c r="M31" s="105">
        <v>0.94599999999999995</v>
      </c>
      <c r="N31" s="107"/>
      <c r="O31" s="107"/>
      <c r="P31" s="106">
        <v>0.495</v>
      </c>
      <c r="Q31" s="492"/>
      <c r="R31" s="421"/>
      <c r="S31" s="479"/>
    </row>
    <row r="32" spans="1:19" ht="27" customHeight="1" thickBot="1" x14ac:dyDescent="0.3">
      <c r="A32" s="412"/>
      <c r="B32" s="412"/>
      <c r="C32" s="500"/>
      <c r="D32" s="504"/>
      <c r="E32" s="417"/>
      <c r="F32" s="414"/>
      <c r="G32" s="451"/>
      <c r="H32" s="63"/>
      <c r="I32" s="239"/>
      <c r="J32" s="241" t="s">
        <v>175</v>
      </c>
      <c r="K32" s="242"/>
      <c r="L32" s="242"/>
      <c r="M32" s="242"/>
      <c r="N32" s="249">
        <v>0</v>
      </c>
      <c r="O32" s="242"/>
      <c r="P32" s="409">
        <v>2751</v>
      </c>
      <c r="Q32" s="493"/>
      <c r="R32" s="421"/>
      <c r="S32" s="479"/>
    </row>
    <row r="33" spans="1:19" ht="27" customHeight="1" x14ac:dyDescent="0.25">
      <c r="A33" s="412"/>
      <c r="B33" s="412"/>
      <c r="C33" s="500"/>
      <c r="D33" s="504"/>
      <c r="E33" s="417"/>
      <c r="F33" s="414"/>
      <c r="G33" s="451"/>
      <c r="H33" s="188"/>
      <c r="I33" s="247"/>
      <c r="J33" s="241" t="s">
        <v>336</v>
      </c>
      <c r="K33" s="248"/>
      <c r="L33" s="107"/>
      <c r="M33" s="107"/>
      <c r="N33" s="246">
        <v>179</v>
      </c>
      <c r="O33" s="107"/>
      <c r="P33" s="409"/>
      <c r="Q33" s="493"/>
      <c r="R33" s="421"/>
      <c r="S33" s="479"/>
    </row>
    <row r="34" spans="1:19" ht="27" customHeight="1" x14ac:dyDescent="0.25">
      <c r="A34" s="412"/>
      <c r="B34" s="412"/>
      <c r="C34" s="500"/>
      <c r="D34" s="504"/>
      <c r="E34" s="417"/>
      <c r="F34" s="414"/>
      <c r="G34" s="451"/>
      <c r="H34" s="279"/>
      <c r="I34" s="247"/>
      <c r="J34" s="241" t="s">
        <v>348</v>
      </c>
      <c r="K34" s="248"/>
      <c r="L34" s="107"/>
      <c r="M34" s="107"/>
      <c r="N34" s="246">
        <v>219</v>
      </c>
      <c r="O34" s="107"/>
      <c r="P34" s="409"/>
      <c r="Q34" s="493"/>
      <c r="R34" s="421"/>
      <c r="S34" s="479"/>
    </row>
    <row r="35" spans="1:19" ht="27" customHeight="1" x14ac:dyDescent="0.25">
      <c r="A35" s="412"/>
      <c r="B35" s="412"/>
      <c r="C35" s="500"/>
      <c r="D35" s="504"/>
      <c r="E35" s="417"/>
      <c r="F35" s="414"/>
      <c r="G35" s="451"/>
      <c r="H35" s="313"/>
      <c r="I35" s="247"/>
      <c r="J35" s="241" t="s">
        <v>353</v>
      </c>
      <c r="K35" s="248"/>
      <c r="L35" s="107"/>
      <c r="M35" s="107"/>
      <c r="N35" s="246">
        <v>928</v>
      </c>
      <c r="O35" s="107"/>
      <c r="P35" s="409"/>
      <c r="Q35" s="493"/>
      <c r="R35" s="421"/>
      <c r="S35" s="479"/>
    </row>
    <row r="36" spans="1:19" ht="27" customHeight="1" thickBot="1" x14ac:dyDescent="0.3">
      <c r="A36" s="412"/>
      <c r="B36" s="412"/>
      <c r="C36" s="500"/>
      <c r="D36" s="504"/>
      <c r="E36" s="417"/>
      <c r="F36" s="414"/>
      <c r="G36" s="452"/>
      <c r="H36" s="188"/>
      <c r="I36" s="189"/>
      <c r="J36" s="235" t="s">
        <v>337</v>
      </c>
      <c r="K36" s="107"/>
      <c r="L36" s="107"/>
      <c r="M36" s="107"/>
      <c r="N36" s="339">
        <v>1</v>
      </c>
      <c r="O36" s="107"/>
      <c r="P36" s="265">
        <v>0.74760000000000004</v>
      </c>
      <c r="Q36" s="492"/>
      <c r="R36" s="422"/>
      <c r="S36" s="480"/>
    </row>
    <row r="37" spans="1:19" ht="33.950000000000003" customHeight="1" x14ac:dyDescent="0.25">
      <c r="A37" s="412"/>
      <c r="B37" s="412"/>
      <c r="C37" s="500"/>
      <c r="D37" s="504"/>
      <c r="E37" s="417"/>
      <c r="F37" s="414"/>
      <c r="G37" s="450" t="s">
        <v>297</v>
      </c>
      <c r="H37" s="108"/>
      <c r="I37" s="109"/>
      <c r="J37" s="60" t="s">
        <v>88</v>
      </c>
      <c r="K37" s="113">
        <v>327</v>
      </c>
      <c r="L37" s="113">
        <v>200</v>
      </c>
      <c r="M37" s="113" t="s">
        <v>194</v>
      </c>
      <c r="N37" s="113" t="s">
        <v>195</v>
      </c>
      <c r="O37" s="113" t="s">
        <v>196</v>
      </c>
      <c r="P37" s="117">
        <v>800</v>
      </c>
      <c r="Q37" s="492"/>
      <c r="R37" s="420" t="s">
        <v>66</v>
      </c>
      <c r="S37" s="478" t="s">
        <v>350</v>
      </c>
    </row>
    <row r="38" spans="1:19" x14ac:dyDescent="0.25">
      <c r="A38" s="412"/>
      <c r="B38" s="412"/>
      <c r="C38" s="500"/>
      <c r="D38" s="504"/>
      <c r="E38" s="417"/>
      <c r="F38" s="414"/>
      <c r="G38" s="451"/>
      <c r="H38" s="57"/>
      <c r="I38" s="58"/>
      <c r="J38" s="55" t="s">
        <v>173</v>
      </c>
      <c r="K38" s="107"/>
      <c r="L38" s="131">
        <v>201</v>
      </c>
      <c r="M38" s="107"/>
      <c r="N38" s="107"/>
      <c r="O38" s="107"/>
      <c r="P38" s="133">
        <v>201</v>
      </c>
      <c r="Q38" s="492"/>
      <c r="R38" s="421"/>
      <c r="S38" s="479"/>
    </row>
    <row r="39" spans="1:19" x14ac:dyDescent="0.25">
      <c r="A39" s="412"/>
      <c r="B39" s="412"/>
      <c r="C39" s="500"/>
      <c r="D39" s="504"/>
      <c r="E39" s="417"/>
      <c r="F39" s="414"/>
      <c r="G39" s="451"/>
      <c r="H39" s="57"/>
      <c r="I39" s="58"/>
      <c r="J39" s="55" t="s">
        <v>176</v>
      </c>
      <c r="K39" s="107"/>
      <c r="L39" s="69">
        <v>1.0049999999999999</v>
      </c>
      <c r="M39" s="107"/>
      <c r="N39" s="107"/>
      <c r="O39" s="107"/>
      <c r="P39" s="70">
        <f>P38/P37</f>
        <v>0.25124999999999997</v>
      </c>
      <c r="Q39" s="492"/>
      <c r="R39" s="421"/>
      <c r="S39" s="479"/>
    </row>
    <row r="40" spans="1:19" x14ac:dyDescent="0.25">
      <c r="A40" s="412"/>
      <c r="B40" s="412"/>
      <c r="C40" s="500"/>
      <c r="D40" s="504"/>
      <c r="E40" s="417"/>
      <c r="F40" s="414"/>
      <c r="G40" s="451"/>
      <c r="H40" s="57"/>
      <c r="I40" s="58"/>
      <c r="J40" s="56" t="s">
        <v>174</v>
      </c>
      <c r="K40" s="107"/>
      <c r="L40" s="107"/>
      <c r="M40" s="132">
        <v>246</v>
      </c>
      <c r="N40" s="107"/>
      <c r="O40" s="107"/>
      <c r="P40" s="134">
        <v>447</v>
      </c>
      <c r="Q40" s="492"/>
      <c r="R40" s="421"/>
      <c r="S40" s="479"/>
    </row>
    <row r="41" spans="1:19" x14ac:dyDescent="0.25">
      <c r="A41" s="412"/>
      <c r="B41" s="412"/>
      <c r="C41" s="500"/>
      <c r="D41" s="504"/>
      <c r="E41" s="417"/>
      <c r="F41" s="414"/>
      <c r="G41" s="451"/>
      <c r="H41" s="57"/>
      <c r="I41" s="58"/>
      <c r="J41" s="240" t="s">
        <v>177</v>
      </c>
      <c r="K41" s="107"/>
      <c r="L41" s="107"/>
      <c r="M41" s="341">
        <v>1.23</v>
      </c>
      <c r="N41" s="107"/>
      <c r="O41" s="107"/>
      <c r="P41" s="106">
        <v>0.55900000000000005</v>
      </c>
      <c r="Q41" s="492"/>
      <c r="R41" s="421"/>
      <c r="S41" s="479"/>
    </row>
    <row r="42" spans="1:19" ht="18" thickBot="1" x14ac:dyDescent="0.3">
      <c r="A42" s="412"/>
      <c r="B42" s="412"/>
      <c r="C42" s="500"/>
      <c r="D42" s="504"/>
      <c r="E42" s="417"/>
      <c r="F42" s="414"/>
      <c r="G42" s="451"/>
      <c r="H42" s="63"/>
      <c r="I42" s="239"/>
      <c r="J42" s="241" t="s">
        <v>175</v>
      </c>
      <c r="K42" s="242"/>
      <c r="L42" s="242"/>
      <c r="M42" s="242"/>
      <c r="N42" s="243">
        <v>0</v>
      </c>
      <c r="O42" s="242"/>
      <c r="P42" s="409">
        <v>647</v>
      </c>
      <c r="Q42" s="493"/>
      <c r="R42" s="421"/>
      <c r="S42" s="479"/>
    </row>
    <row r="43" spans="1:19" x14ac:dyDescent="0.25">
      <c r="A43" s="412"/>
      <c r="B43" s="412"/>
      <c r="C43" s="500"/>
      <c r="D43" s="504"/>
      <c r="E43" s="417"/>
      <c r="F43" s="414"/>
      <c r="G43" s="451"/>
      <c r="H43" s="188"/>
      <c r="I43" s="189"/>
      <c r="J43" s="241" t="s">
        <v>336</v>
      </c>
      <c r="K43" s="107"/>
      <c r="L43" s="107"/>
      <c r="M43" s="107"/>
      <c r="N43" s="246">
        <v>163</v>
      </c>
      <c r="O43" s="107"/>
      <c r="P43" s="409"/>
      <c r="Q43" s="492"/>
      <c r="R43" s="421"/>
      <c r="S43" s="479"/>
    </row>
    <row r="44" spans="1:19" x14ac:dyDescent="0.25">
      <c r="A44" s="412"/>
      <c r="B44" s="412"/>
      <c r="C44" s="500"/>
      <c r="D44" s="504"/>
      <c r="E44" s="417"/>
      <c r="F44" s="414"/>
      <c r="G44" s="451"/>
      <c r="H44" s="279"/>
      <c r="I44" s="280"/>
      <c r="J44" s="241" t="s">
        <v>348</v>
      </c>
      <c r="K44" s="107"/>
      <c r="L44" s="107"/>
      <c r="M44" s="107"/>
      <c r="N44" s="246">
        <v>0</v>
      </c>
      <c r="O44" s="107"/>
      <c r="P44" s="409"/>
      <c r="Q44" s="492"/>
      <c r="R44" s="421"/>
      <c r="S44" s="479"/>
    </row>
    <row r="45" spans="1:19" x14ac:dyDescent="0.25">
      <c r="A45" s="412"/>
      <c r="B45" s="412"/>
      <c r="C45" s="500"/>
      <c r="D45" s="504"/>
      <c r="E45" s="417"/>
      <c r="F45" s="414"/>
      <c r="G45" s="451"/>
      <c r="H45" s="313"/>
      <c r="I45" s="314"/>
      <c r="J45" s="241" t="s">
        <v>353</v>
      </c>
      <c r="K45" s="107"/>
      <c r="L45" s="107"/>
      <c r="M45" s="107"/>
      <c r="N45" s="246">
        <v>200</v>
      </c>
      <c r="O45" s="107"/>
      <c r="P45" s="409"/>
      <c r="Q45" s="492"/>
      <c r="R45" s="421"/>
      <c r="S45" s="479"/>
    </row>
    <row r="46" spans="1:19" ht="18" thickBot="1" x14ac:dyDescent="0.3">
      <c r="A46" s="412"/>
      <c r="B46" s="412"/>
      <c r="C46" s="500"/>
      <c r="D46" s="504"/>
      <c r="E46" s="417"/>
      <c r="F46" s="414"/>
      <c r="G46" s="452"/>
      <c r="H46" s="188"/>
      <c r="I46" s="189"/>
      <c r="J46" s="235" t="s">
        <v>337</v>
      </c>
      <c r="K46" s="107"/>
      <c r="L46" s="107"/>
      <c r="M46" s="107"/>
      <c r="N46" s="340">
        <v>1</v>
      </c>
      <c r="O46" s="107"/>
      <c r="P46" s="250">
        <v>0.80879999999999996</v>
      </c>
      <c r="Q46" s="492"/>
      <c r="R46" s="422"/>
      <c r="S46" s="480"/>
    </row>
    <row r="47" spans="1:19" ht="32.1" customHeight="1" x14ac:dyDescent="0.25">
      <c r="A47" s="412"/>
      <c r="B47" s="412"/>
      <c r="C47" s="500"/>
      <c r="D47" s="504"/>
      <c r="E47" s="417"/>
      <c r="F47" s="414"/>
      <c r="G47" s="486" t="s">
        <v>298</v>
      </c>
      <c r="H47" s="108"/>
      <c r="I47" s="109"/>
      <c r="J47" s="60" t="s">
        <v>88</v>
      </c>
      <c r="K47" s="113">
        <v>1160</v>
      </c>
      <c r="L47" s="113" t="s">
        <v>197</v>
      </c>
      <c r="M47" s="113" t="s">
        <v>198</v>
      </c>
      <c r="N47" s="114" t="s">
        <v>199</v>
      </c>
      <c r="O47" s="113" t="s">
        <v>200</v>
      </c>
      <c r="P47" s="116" t="s">
        <v>201</v>
      </c>
      <c r="Q47" s="492"/>
      <c r="R47" s="420" t="s">
        <v>66</v>
      </c>
      <c r="S47" s="478" t="s">
        <v>350</v>
      </c>
    </row>
    <row r="48" spans="1:19" x14ac:dyDescent="0.25">
      <c r="A48" s="412"/>
      <c r="B48" s="412"/>
      <c r="C48" s="500"/>
      <c r="D48" s="504"/>
      <c r="E48" s="417"/>
      <c r="F48" s="414"/>
      <c r="G48" s="487"/>
      <c r="H48" s="57"/>
      <c r="I48" s="58"/>
      <c r="J48" s="55" t="s">
        <v>173</v>
      </c>
      <c r="K48" s="107"/>
      <c r="L48" s="131">
        <v>641</v>
      </c>
      <c r="M48" s="107"/>
      <c r="N48" s="107"/>
      <c r="O48" s="107"/>
      <c r="P48" s="133">
        <v>641</v>
      </c>
      <c r="Q48" s="492"/>
      <c r="R48" s="421"/>
      <c r="S48" s="479"/>
    </row>
    <row r="49" spans="1:19" x14ac:dyDescent="0.25">
      <c r="A49" s="412"/>
      <c r="B49" s="412"/>
      <c r="C49" s="500"/>
      <c r="D49" s="504"/>
      <c r="E49" s="417"/>
      <c r="F49" s="414"/>
      <c r="G49" s="487"/>
      <c r="H49" s="57"/>
      <c r="I49" s="58"/>
      <c r="J49" s="55" t="s">
        <v>176</v>
      </c>
      <c r="K49" s="107"/>
      <c r="L49" s="69">
        <v>0.94299999999999995</v>
      </c>
      <c r="M49" s="107"/>
      <c r="N49" s="107"/>
      <c r="O49" s="107"/>
      <c r="P49" s="70">
        <v>0.18</v>
      </c>
      <c r="Q49" s="492"/>
      <c r="R49" s="421"/>
      <c r="S49" s="479"/>
    </row>
    <row r="50" spans="1:19" x14ac:dyDescent="0.25">
      <c r="A50" s="412"/>
      <c r="B50" s="412"/>
      <c r="C50" s="500"/>
      <c r="D50" s="504"/>
      <c r="E50" s="417"/>
      <c r="F50" s="414"/>
      <c r="G50" s="487"/>
      <c r="H50" s="57"/>
      <c r="I50" s="58"/>
      <c r="J50" s="56" t="s">
        <v>174</v>
      </c>
      <c r="K50" s="107"/>
      <c r="L50" s="107"/>
      <c r="M50" s="132">
        <v>884</v>
      </c>
      <c r="N50" s="107"/>
      <c r="O50" s="107"/>
      <c r="P50" s="135">
        <v>1525</v>
      </c>
      <c r="Q50" s="492"/>
      <c r="R50" s="421"/>
      <c r="S50" s="479"/>
    </row>
    <row r="51" spans="1:19" x14ac:dyDescent="0.25">
      <c r="A51" s="412"/>
      <c r="B51" s="412"/>
      <c r="C51" s="500"/>
      <c r="D51" s="504"/>
      <c r="E51" s="417"/>
      <c r="F51" s="414"/>
      <c r="G51" s="487"/>
      <c r="H51" s="57"/>
      <c r="I51" s="58"/>
      <c r="J51" s="240" t="s">
        <v>177</v>
      </c>
      <c r="K51" s="107"/>
      <c r="L51" s="107"/>
      <c r="M51" s="105">
        <v>1.4730000000000001</v>
      </c>
      <c r="N51" s="107"/>
      <c r="O51" s="107"/>
      <c r="P51" s="106">
        <v>0.42799999999999999</v>
      </c>
      <c r="Q51" s="492"/>
      <c r="R51" s="421"/>
      <c r="S51" s="479"/>
    </row>
    <row r="52" spans="1:19" ht="18" thickBot="1" x14ac:dyDescent="0.3">
      <c r="A52" s="412"/>
      <c r="B52" s="412"/>
      <c r="C52" s="500"/>
      <c r="D52" s="504"/>
      <c r="E52" s="417"/>
      <c r="F52" s="414"/>
      <c r="G52" s="487"/>
      <c r="H52" s="63"/>
      <c r="I52" s="239"/>
      <c r="J52" s="241" t="s">
        <v>175</v>
      </c>
      <c r="K52" s="242"/>
      <c r="L52" s="242"/>
      <c r="M52" s="242"/>
      <c r="N52" s="243">
        <v>0</v>
      </c>
      <c r="O52" s="242"/>
      <c r="P52" s="409">
        <v>3255</v>
      </c>
      <c r="Q52" s="493"/>
      <c r="R52" s="421"/>
      <c r="S52" s="479"/>
    </row>
    <row r="53" spans="1:19" x14ac:dyDescent="0.25">
      <c r="A53" s="412"/>
      <c r="B53" s="412"/>
      <c r="C53" s="500"/>
      <c r="D53" s="504"/>
      <c r="E53" s="417"/>
      <c r="F53" s="414"/>
      <c r="G53" s="487"/>
      <c r="H53" s="188"/>
      <c r="I53" s="189"/>
      <c r="J53" s="241" t="s">
        <v>336</v>
      </c>
      <c r="K53" s="107"/>
      <c r="L53" s="107"/>
      <c r="M53" s="107"/>
      <c r="N53" s="246">
        <v>544</v>
      </c>
      <c r="O53" s="107"/>
      <c r="P53" s="409"/>
      <c r="Q53" s="492"/>
      <c r="R53" s="421"/>
      <c r="S53" s="479"/>
    </row>
    <row r="54" spans="1:19" x14ac:dyDescent="0.25">
      <c r="A54" s="412"/>
      <c r="B54" s="412"/>
      <c r="C54" s="500"/>
      <c r="D54" s="504"/>
      <c r="E54" s="417"/>
      <c r="F54" s="414"/>
      <c r="G54" s="487"/>
      <c r="H54" s="279"/>
      <c r="I54" s="280"/>
      <c r="J54" s="241" t="s">
        <v>348</v>
      </c>
      <c r="K54" s="107"/>
      <c r="L54" s="107"/>
      <c r="M54" s="107"/>
      <c r="N54" s="246">
        <v>0</v>
      </c>
      <c r="O54" s="107"/>
      <c r="P54" s="409"/>
      <c r="Q54" s="492"/>
      <c r="R54" s="421"/>
      <c r="S54" s="479"/>
    </row>
    <row r="55" spans="1:19" x14ac:dyDescent="0.25">
      <c r="A55" s="412"/>
      <c r="B55" s="412"/>
      <c r="C55" s="500"/>
      <c r="D55" s="504"/>
      <c r="E55" s="417"/>
      <c r="F55" s="414"/>
      <c r="G55" s="487"/>
      <c r="H55" s="313"/>
      <c r="I55" s="314"/>
      <c r="J55" s="241" t="s">
        <v>353</v>
      </c>
      <c r="K55" s="107"/>
      <c r="L55" s="107"/>
      <c r="M55" s="107"/>
      <c r="N55" s="246">
        <v>1730</v>
      </c>
      <c r="O55" s="107"/>
      <c r="P55" s="409"/>
      <c r="Q55" s="492"/>
      <c r="R55" s="421"/>
      <c r="S55" s="479"/>
    </row>
    <row r="56" spans="1:19" ht="18" thickBot="1" x14ac:dyDescent="0.3">
      <c r="A56" s="412"/>
      <c r="B56" s="412"/>
      <c r="C56" s="500"/>
      <c r="D56" s="504"/>
      <c r="E56" s="417"/>
      <c r="F56" s="414"/>
      <c r="G56" s="488"/>
      <c r="H56" s="188"/>
      <c r="I56" s="189"/>
      <c r="J56" s="235" t="s">
        <v>337</v>
      </c>
      <c r="K56" s="107"/>
      <c r="L56" s="107"/>
      <c r="M56" s="107"/>
      <c r="N56" s="340">
        <v>1</v>
      </c>
      <c r="O56" s="107"/>
      <c r="P56" s="250">
        <v>0.9143</v>
      </c>
      <c r="Q56" s="492"/>
      <c r="R56" s="422"/>
      <c r="S56" s="480"/>
    </row>
    <row r="57" spans="1:19" ht="17.100000000000001" customHeight="1" x14ac:dyDescent="0.25">
      <c r="A57" s="412"/>
      <c r="B57" s="412"/>
      <c r="C57" s="500"/>
      <c r="D57" s="504"/>
      <c r="E57" s="417"/>
      <c r="F57" s="414"/>
      <c r="G57" s="450" t="s">
        <v>146</v>
      </c>
      <c r="H57" s="108"/>
      <c r="I57" s="109"/>
      <c r="J57" s="60" t="s">
        <v>88</v>
      </c>
      <c r="K57" s="113">
        <v>0</v>
      </c>
      <c r="L57" s="113">
        <v>3500</v>
      </c>
      <c r="M57" s="113">
        <v>5000</v>
      </c>
      <c r="N57" s="114">
        <v>17000</v>
      </c>
      <c r="O57" s="113">
        <v>8500</v>
      </c>
      <c r="P57" s="117">
        <v>34000</v>
      </c>
      <c r="Q57" s="492"/>
      <c r="R57" s="481" t="s">
        <v>66</v>
      </c>
      <c r="S57" s="478" t="s">
        <v>350</v>
      </c>
    </row>
    <row r="58" spans="1:19" x14ac:dyDescent="0.25">
      <c r="A58" s="412"/>
      <c r="B58" s="412"/>
      <c r="C58" s="500"/>
      <c r="D58" s="504"/>
      <c r="E58" s="417"/>
      <c r="F58" s="414"/>
      <c r="G58" s="451"/>
      <c r="H58" s="57"/>
      <c r="I58" s="58"/>
      <c r="J58" s="55" t="s">
        <v>173</v>
      </c>
      <c r="K58" s="107"/>
      <c r="L58" s="131">
        <v>3776</v>
      </c>
      <c r="M58" s="107"/>
      <c r="N58" s="107"/>
      <c r="O58" s="107"/>
      <c r="P58" s="133">
        <v>3776</v>
      </c>
      <c r="Q58" s="492"/>
      <c r="R58" s="482"/>
      <c r="S58" s="479"/>
    </row>
    <row r="59" spans="1:19" x14ac:dyDescent="0.25">
      <c r="A59" s="412"/>
      <c r="B59" s="412"/>
      <c r="C59" s="500"/>
      <c r="D59" s="504"/>
      <c r="E59" s="417"/>
      <c r="F59" s="414"/>
      <c r="G59" s="451"/>
      <c r="H59" s="57"/>
      <c r="I59" s="58"/>
      <c r="J59" s="55" t="s">
        <v>176</v>
      </c>
      <c r="K59" s="107"/>
      <c r="L59" s="69">
        <f>L58/L57</f>
        <v>1.078857142857143</v>
      </c>
      <c r="M59" s="107"/>
      <c r="N59" s="107"/>
      <c r="O59" s="107"/>
      <c r="P59" s="70">
        <v>1.079</v>
      </c>
      <c r="Q59" s="492"/>
      <c r="R59" s="482"/>
      <c r="S59" s="479"/>
    </row>
    <row r="60" spans="1:19" x14ac:dyDescent="0.25">
      <c r="A60" s="412"/>
      <c r="B60" s="412"/>
      <c r="C60" s="500"/>
      <c r="D60" s="504"/>
      <c r="E60" s="417"/>
      <c r="F60" s="414"/>
      <c r="G60" s="451"/>
      <c r="H60" s="57"/>
      <c r="I60" s="58"/>
      <c r="J60" s="56" t="s">
        <v>174</v>
      </c>
      <c r="K60" s="107"/>
      <c r="L60" s="107"/>
      <c r="M60" s="132">
        <v>5000</v>
      </c>
      <c r="N60" s="107"/>
      <c r="O60" s="107"/>
      <c r="P60" s="135">
        <f>M60+L58</f>
        <v>8776</v>
      </c>
      <c r="Q60" s="492"/>
      <c r="R60" s="482"/>
      <c r="S60" s="479"/>
    </row>
    <row r="61" spans="1:19" x14ac:dyDescent="0.25">
      <c r="A61" s="412"/>
      <c r="B61" s="412"/>
      <c r="C61" s="500"/>
      <c r="D61" s="504"/>
      <c r="E61" s="417"/>
      <c r="F61" s="414"/>
      <c r="G61" s="451"/>
      <c r="H61" s="57"/>
      <c r="I61" s="58"/>
      <c r="J61" s="240" t="s">
        <v>177</v>
      </c>
      <c r="K61" s="107"/>
      <c r="L61" s="107"/>
      <c r="M61" s="105">
        <f>M60/M57</f>
        <v>1</v>
      </c>
      <c r="N61" s="107"/>
      <c r="O61" s="107"/>
      <c r="P61" s="106">
        <f>P60/P57</f>
        <v>0.25811764705882351</v>
      </c>
      <c r="Q61" s="492"/>
      <c r="R61" s="482"/>
      <c r="S61" s="479"/>
    </row>
    <row r="62" spans="1:19" ht="18" thickBot="1" x14ac:dyDescent="0.3">
      <c r="A62" s="412"/>
      <c r="B62" s="412"/>
      <c r="C62" s="500"/>
      <c r="D62" s="504"/>
      <c r="E62" s="417"/>
      <c r="F62" s="414"/>
      <c r="G62" s="451"/>
      <c r="H62" s="63"/>
      <c r="I62" s="239"/>
      <c r="J62" s="241" t="s">
        <v>175</v>
      </c>
      <c r="K62" s="242"/>
      <c r="L62" s="242"/>
      <c r="M62" s="242"/>
      <c r="N62" s="249">
        <v>0</v>
      </c>
      <c r="O62" s="242"/>
      <c r="P62" s="406">
        <v>25776</v>
      </c>
      <c r="Q62" s="493"/>
      <c r="R62" s="482"/>
      <c r="S62" s="479"/>
    </row>
    <row r="63" spans="1:19" x14ac:dyDescent="0.25">
      <c r="A63" s="412"/>
      <c r="B63" s="412"/>
      <c r="C63" s="500"/>
      <c r="D63" s="504"/>
      <c r="E63" s="417"/>
      <c r="F63" s="414"/>
      <c r="G63" s="451"/>
      <c r="H63" s="188"/>
      <c r="I63" s="189"/>
      <c r="J63" s="241" t="s">
        <v>336</v>
      </c>
      <c r="K63" s="107"/>
      <c r="L63" s="107"/>
      <c r="M63" s="107"/>
      <c r="N63" s="246">
        <v>0</v>
      </c>
      <c r="O63" s="107"/>
      <c r="P63" s="406"/>
      <c r="Q63" s="493"/>
      <c r="R63" s="482"/>
      <c r="S63" s="479"/>
    </row>
    <row r="64" spans="1:19" x14ac:dyDescent="0.25">
      <c r="A64" s="412"/>
      <c r="B64" s="412"/>
      <c r="C64" s="500"/>
      <c r="D64" s="504"/>
      <c r="E64" s="417"/>
      <c r="F64" s="414"/>
      <c r="G64" s="451"/>
      <c r="H64" s="279"/>
      <c r="I64" s="280"/>
      <c r="J64" s="241" t="s">
        <v>348</v>
      </c>
      <c r="K64" s="107"/>
      <c r="L64" s="107"/>
      <c r="M64" s="107"/>
      <c r="N64" s="246">
        <v>6000</v>
      </c>
      <c r="O64" s="107"/>
      <c r="P64" s="406"/>
      <c r="Q64" s="493"/>
      <c r="R64" s="482"/>
      <c r="S64" s="479"/>
    </row>
    <row r="65" spans="1:19" x14ac:dyDescent="0.25">
      <c r="A65" s="412"/>
      <c r="B65" s="412"/>
      <c r="C65" s="500"/>
      <c r="D65" s="504"/>
      <c r="E65" s="417"/>
      <c r="F65" s="414"/>
      <c r="G65" s="451"/>
      <c r="H65" s="313"/>
      <c r="I65" s="314"/>
      <c r="J65" s="241" t="s">
        <v>353</v>
      </c>
      <c r="K65" s="107"/>
      <c r="L65" s="107"/>
      <c r="M65" s="107"/>
      <c r="N65" s="246">
        <v>17000</v>
      </c>
      <c r="O65" s="107"/>
      <c r="P65" s="406"/>
      <c r="Q65" s="493"/>
      <c r="R65" s="482"/>
      <c r="S65" s="479"/>
    </row>
    <row r="66" spans="1:19" ht="18" thickBot="1" x14ac:dyDescent="0.3">
      <c r="A66" s="412"/>
      <c r="B66" s="412"/>
      <c r="C66" s="500"/>
      <c r="D66" s="504"/>
      <c r="E66" s="417"/>
      <c r="F66" s="414"/>
      <c r="G66" s="452"/>
      <c r="H66" s="188"/>
      <c r="I66" s="189"/>
      <c r="J66" s="235" t="s">
        <v>337</v>
      </c>
      <c r="K66" s="107"/>
      <c r="L66" s="107"/>
      <c r="M66" s="107"/>
      <c r="N66" s="339">
        <v>1</v>
      </c>
      <c r="O66" s="107"/>
      <c r="P66" s="250">
        <v>0.7581</v>
      </c>
      <c r="Q66" s="492"/>
      <c r="R66" s="483"/>
      <c r="S66" s="480"/>
    </row>
    <row r="67" spans="1:19" x14ac:dyDescent="0.25">
      <c r="A67" s="412"/>
      <c r="B67" s="412"/>
      <c r="C67" s="500"/>
      <c r="D67" s="504"/>
      <c r="E67" s="417"/>
      <c r="F67" s="414"/>
      <c r="G67" s="450" t="s">
        <v>147</v>
      </c>
      <c r="H67" s="447" t="s">
        <v>90</v>
      </c>
      <c r="I67" s="447" t="s">
        <v>91</v>
      </c>
      <c r="J67" s="65" t="s">
        <v>92</v>
      </c>
      <c r="K67" s="115">
        <v>0.31</v>
      </c>
      <c r="L67" s="115">
        <v>0.77</v>
      </c>
      <c r="M67" s="73">
        <v>0.8</v>
      </c>
      <c r="N67" s="73">
        <v>0.8</v>
      </c>
      <c r="O67" s="73">
        <v>0.8</v>
      </c>
      <c r="P67" s="74">
        <v>0.8</v>
      </c>
      <c r="Q67" s="492"/>
      <c r="R67" s="420" t="s">
        <v>68</v>
      </c>
      <c r="S67" s="478" t="s">
        <v>350</v>
      </c>
    </row>
    <row r="68" spans="1:19" x14ac:dyDescent="0.25">
      <c r="A68" s="412"/>
      <c r="B68" s="412"/>
      <c r="C68" s="501"/>
      <c r="D68" s="505"/>
      <c r="E68" s="417"/>
      <c r="F68" s="414"/>
      <c r="G68" s="451"/>
      <c r="H68" s="448"/>
      <c r="I68" s="448"/>
      <c r="J68" s="55" t="s">
        <v>173</v>
      </c>
      <c r="K68" s="68"/>
      <c r="L68" s="69">
        <v>0.98</v>
      </c>
      <c r="M68" s="68"/>
      <c r="N68" s="68"/>
      <c r="O68" s="68"/>
      <c r="P68" s="70"/>
      <c r="Q68" s="494"/>
      <c r="R68" s="421"/>
      <c r="S68" s="479"/>
    </row>
    <row r="69" spans="1:19" x14ac:dyDescent="0.25">
      <c r="A69" s="412"/>
      <c r="B69" s="412"/>
      <c r="C69" s="501"/>
      <c r="D69" s="505"/>
      <c r="E69" s="417"/>
      <c r="F69" s="414"/>
      <c r="G69" s="451"/>
      <c r="H69" s="448"/>
      <c r="I69" s="448"/>
      <c r="J69" s="55" t="s">
        <v>176</v>
      </c>
      <c r="K69" s="68"/>
      <c r="L69" s="69">
        <f>L68/L67</f>
        <v>1.2727272727272727</v>
      </c>
      <c r="M69" s="68"/>
      <c r="N69" s="68"/>
      <c r="O69" s="68"/>
      <c r="P69" s="70"/>
      <c r="Q69" s="494"/>
      <c r="R69" s="421"/>
      <c r="S69" s="479"/>
    </row>
    <row r="70" spans="1:19" x14ac:dyDescent="0.25">
      <c r="A70" s="412"/>
      <c r="B70" s="412"/>
      <c r="C70" s="501"/>
      <c r="D70" s="505"/>
      <c r="E70" s="417"/>
      <c r="F70" s="414"/>
      <c r="G70" s="451"/>
      <c r="H70" s="448"/>
      <c r="I70" s="448"/>
      <c r="J70" s="56" t="s">
        <v>174</v>
      </c>
      <c r="K70" s="68"/>
      <c r="L70" s="68"/>
      <c r="M70" s="71">
        <v>1.07</v>
      </c>
      <c r="N70" s="68"/>
      <c r="O70" s="68"/>
      <c r="P70" s="72"/>
      <c r="Q70" s="494"/>
      <c r="R70" s="421"/>
      <c r="S70" s="479"/>
    </row>
    <row r="71" spans="1:19" x14ac:dyDescent="0.25">
      <c r="A71" s="412"/>
      <c r="B71" s="412"/>
      <c r="C71" s="501"/>
      <c r="D71" s="505"/>
      <c r="E71" s="417"/>
      <c r="F71" s="414"/>
      <c r="G71" s="451"/>
      <c r="H71" s="448"/>
      <c r="I71" s="448"/>
      <c r="J71" s="240" t="s">
        <v>177</v>
      </c>
      <c r="K71" s="244"/>
      <c r="L71" s="244"/>
      <c r="M71" s="105">
        <f>M70/M67</f>
        <v>1.3374999999999999</v>
      </c>
      <c r="N71" s="244"/>
      <c r="O71" s="244"/>
      <c r="P71" s="106"/>
      <c r="Q71" s="494"/>
      <c r="R71" s="421"/>
      <c r="S71" s="479"/>
    </row>
    <row r="72" spans="1:19" ht="18" thickBot="1" x14ac:dyDescent="0.3">
      <c r="A72" s="412"/>
      <c r="B72" s="412"/>
      <c r="C72" s="502"/>
      <c r="D72" s="506"/>
      <c r="E72" s="417"/>
      <c r="F72" s="414"/>
      <c r="G72" s="451"/>
      <c r="H72" s="489"/>
      <c r="I72" s="490"/>
      <c r="J72" s="241" t="s">
        <v>175</v>
      </c>
      <c r="K72" s="242"/>
      <c r="L72" s="242"/>
      <c r="M72" s="242"/>
      <c r="N72" s="243">
        <v>0</v>
      </c>
      <c r="O72" s="242"/>
      <c r="P72" s="410">
        <v>1</v>
      </c>
      <c r="Q72" s="495"/>
      <c r="R72" s="421"/>
      <c r="S72" s="479"/>
    </row>
    <row r="73" spans="1:19" x14ac:dyDescent="0.25">
      <c r="A73" s="412"/>
      <c r="B73" s="412"/>
      <c r="C73" s="186"/>
      <c r="D73" s="187"/>
      <c r="E73" s="417"/>
      <c r="F73" s="414"/>
      <c r="G73" s="451"/>
      <c r="H73" s="179"/>
      <c r="I73" s="179"/>
      <c r="J73" s="241" t="s">
        <v>336</v>
      </c>
      <c r="K73" s="107"/>
      <c r="L73" s="107"/>
      <c r="M73" s="107"/>
      <c r="N73" s="237">
        <v>0.19</v>
      </c>
      <c r="O73" s="107"/>
      <c r="P73" s="410"/>
      <c r="Q73" s="251"/>
      <c r="R73" s="421"/>
      <c r="S73" s="479"/>
    </row>
    <row r="74" spans="1:19" x14ac:dyDescent="0.25">
      <c r="A74" s="412"/>
      <c r="B74" s="412"/>
      <c r="C74" s="277"/>
      <c r="D74" s="278"/>
      <c r="E74" s="417"/>
      <c r="F74" s="414"/>
      <c r="G74" s="451"/>
      <c r="H74" s="276"/>
      <c r="I74" s="276"/>
      <c r="J74" s="241" t="s">
        <v>348</v>
      </c>
      <c r="K74" s="107"/>
      <c r="L74" s="107"/>
      <c r="M74" s="107"/>
      <c r="N74" s="237">
        <v>0.74</v>
      </c>
      <c r="O74" s="107"/>
      <c r="P74" s="410"/>
      <c r="Q74" s="251"/>
      <c r="R74" s="421"/>
      <c r="S74" s="479"/>
    </row>
    <row r="75" spans="1:19" x14ac:dyDescent="0.25">
      <c r="A75" s="412"/>
      <c r="B75" s="412"/>
      <c r="C75" s="311"/>
      <c r="D75" s="312"/>
      <c r="E75" s="417"/>
      <c r="F75" s="414"/>
      <c r="G75" s="451"/>
      <c r="H75" s="304"/>
      <c r="I75" s="304"/>
      <c r="J75" s="241" t="s">
        <v>353</v>
      </c>
      <c r="K75" s="107"/>
      <c r="L75" s="107"/>
      <c r="M75" s="107"/>
      <c r="N75" s="339">
        <v>1</v>
      </c>
      <c r="O75" s="107"/>
      <c r="P75" s="410"/>
      <c r="Q75" s="251"/>
      <c r="R75" s="421"/>
      <c r="S75" s="479"/>
    </row>
    <row r="76" spans="1:19" ht="18" thickBot="1" x14ac:dyDescent="0.3">
      <c r="A76" s="412"/>
      <c r="B76" s="412"/>
      <c r="C76" s="186"/>
      <c r="D76" s="187"/>
      <c r="E76" s="418"/>
      <c r="F76" s="415"/>
      <c r="G76" s="452"/>
      <c r="H76" s="179"/>
      <c r="I76" s="179"/>
      <c r="J76" s="235" t="s">
        <v>337</v>
      </c>
      <c r="K76" s="107"/>
      <c r="L76" s="107"/>
      <c r="M76" s="107"/>
      <c r="N76" s="339">
        <v>1</v>
      </c>
      <c r="O76" s="107"/>
      <c r="P76" s="342">
        <v>1</v>
      </c>
      <c r="Q76" s="251"/>
      <c r="R76" s="422"/>
      <c r="S76" s="480"/>
    </row>
    <row r="77" spans="1:19" ht="18" customHeight="1" x14ac:dyDescent="0.25">
      <c r="A77" s="412"/>
      <c r="B77" s="496" t="s">
        <v>179</v>
      </c>
      <c r="C77" s="507" t="s">
        <v>93</v>
      </c>
      <c r="D77" s="503"/>
      <c r="E77" s="416" t="s">
        <v>212</v>
      </c>
      <c r="F77" s="413" t="s">
        <v>205</v>
      </c>
      <c r="G77" s="450" t="s">
        <v>67</v>
      </c>
      <c r="H77" s="60" t="s">
        <v>94</v>
      </c>
      <c r="I77" s="60"/>
      <c r="J77" s="60" t="s">
        <v>88</v>
      </c>
      <c r="K77" s="118">
        <v>84</v>
      </c>
      <c r="L77" s="118">
        <v>13</v>
      </c>
      <c r="M77" s="118">
        <v>30</v>
      </c>
      <c r="N77" s="118">
        <v>20</v>
      </c>
      <c r="O77" s="118">
        <v>37</v>
      </c>
      <c r="P77" s="119">
        <v>100</v>
      </c>
      <c r="Q77" s="81"/>
      <c r="R77" s="420" t="s">
        <v>149</v>
      </c>
      <c r="S77" s="589" t="s">
        <v>438</v>
      </c>
    </row>
    <row r="78" spans="1:19" x14ac:dyDescent="0.25">
      <c r="A78" s="412"/>
      <c r="B78" s="497"/>
      <c r="C78" s="508"/>
      <c r="D78" s="504"/>
      <c r="E78" s="417"/>
      <c r="F78" s="414"/>
      <c r="G78" s="451"/>
      <c r="H78" s="54"/>
      <c r="I78" s="54"/>
      <c r="J78" s="55" t="s">
        <v>173</v>
      </c>
      <c r="K78" s="68"/>
      <c r="L78" s="131">
        <v>13</v>
      </c>
      <c r="M78" s="68"/>
      <c r="N78" s="68"/>
      <c r="O78" s="68"/>
      <c r="P78" s="133">
        <v>13</v>
      </c>
      <c r="Q78" s="82"/>
      <c r="R78" s="421"/>
      <c r="S78" s="590"/>
    </row>
    <row r="79" spans="1:19" x14ac:dyDescent="0.25">
      <c r="A79" s="412"/>
      <c r="B79" s="497"/>
      <c r="C79" s="508"/>
      <c r="D79" s="504"/>
      <c r="E79" s="417"/>
      <c r="F79" s="414"/>
      <c r="G79" s="451"/>
      <c r="H79" s="54"/>
      <c r="I79" s="54"/>
      <c r="J79" s="55" t="s">
        <v>176</v>
      </c>
      <c r="K79" s="68"/>
      <c r="L79" s="69">
        <v>1</v>
      </c>
      <c r="M79" s="68"/>
      <c r="N79" s="68"/>
      <c r="O79" s="68"/>
      <c r="P79" s="70">
        <f>P78/P77</f>
        <v>0.13</v>
      </c>
      <c r="Q79" s="82"/>
      <c r="R79" s="421"/>
      <c r="S79" s="590"/>
    </row>
    <row r="80" spans="1:19" x14ac:dyDescent="0.25">
      <c r="A80" s="412"/>
      <c r="B80" s="497"/>
      <c r="C80" s="508"/>
      <c r="D80" s="504"/>
      <c r="E80" s="417"/>
      <c r="F80" s="414"/>
      <c r="G80" s="451"/>
      <c r="H80" s="54"/>
      <c r="I80" s="54"/>
      <c r="J80" s="56" t="s">
        <v>174</v>
      </c>
      <c r="K80" s="68"/>
      <c r="L80" s="68"/>
      <c r="M80" s="136">
        <v>30</v>
      </c>
      <c r="N80" s="68"/>
      <c r="O80" s="68"/>
      <c r="P80" s="135">
        <v>43</v>
      </c>
      <c r="Q80" s="82"/>
      <c r="R80" s="421"/>
      <c r="S80" s="590"/>
    </row>
    <row r="81" spans="1:19" x14ac:dyDescent="0.25">
      <c r="A81" s="412"/>
      <c r="B81" s="497"/>
      <c r="C81" s="508"/>
      <c r="D81" s="504"/>
      <c r="E81" s="417"/>
      <c r="F81" s="414"/>
      <c r="G81" s="451"/>
      <c r="H81" s="54"/>
      <c r="I81" s="54"/>
      <c r="J81" s="240" t="s">
        <v>177</v>
      </c>
      <c r="K81" s="244"/>
      <c r="L81" s="244"/>
      <c r="M81" s="105">
        <v>1</v>
      </c>
      <c r="N81" s="244"/>
      <c r="O81" s="244"/>
      <c r="P81" s="106">
        <f>P80/P77</f>
        <v>0.43</v>
      </c>
      <c r="Q81" s="82"/>
      <c r="R81" s="421"/>
      <c r="S81" s="590"/>
    </row>
    <row r="82" spans="1:19" ht="18" thickBot="1" x14ac:dyDescent="0.3">
      <c r="A82" s="412"/>
      <c r="B82" s="497"/>
      <c r="C82" s="508"/>
      <c r="D82" s="504"/>
      <c r="E82" s="417"/>
      <c r="F82" s="414"/>
      <c r="G82" s="451"/>
      <c r="H82" s="62"/>
      <c r="I82" s="254"/>
      <c r="J82" s="241" t="s">
        <v>175</v>
      </c>
      <c r="K82" s="242"/>
      <c r="L82" s="242"/>
      <c r="M82" s="242"/>
      <c r="N82" s="322">
        <v>0</v>
      </c>
      <c r="O82" s="242"/>
      <c r="P82" s="409">
        <v>58</v>
      </c>
      <c r="Q82" s="83"/>
      <c r="R82" s="421"/>
      <c r="S82" s="590"/>
    </row>
    <row r="83" spans="1:19" x14ac:dyDescent="0.25">
      <c r="A83" s="412"/>
      <c r="B83" s="497"/>
      <c r="C83" s="508"/>
      <c r="D83" s="504"/>
      <c r="E83" s="417"/>
      <c r="F83" s="414"/>
      <c r="G83" s="451"/>
      <c r="H83" s="179"/>
      <c r="I83" s="179"/>
      <c r="J83" s="241" t="s">
        <v>336</v>
      </c>
      <c r="K83" s="107"/>
      <c r="L83" s="107"/>
      <c r="M83" s="107"/>
      <c r="N83" s="246">
        <v>0</v>
      </c>
      <c r="O83" s="107"/>
      <c r="P83" s="409"/>
      <c r="Q83" s="253"/>
      <c r="R83" s="421"/>
      <c r="S83" s="590"/>
    </row>
    <row r="84" spans="1:19" x14ac:dyDescent="0.25">
      <c r="A84" s="412"/>
      <c r="B84" s="497"/>
      <c r="C84" s="508"/>
      <c r="D84" s="504"/>
      <c r="E84" s="417"/>
      <c r="F84" s="414"/>
      <c r="G84" s="451"/>
      <c r="H84" s="276"/>
      <c r="I84" s="276"/>
      <c r="J84" s="241" t="s">
        <v>348</v>
      </c>
      <c r="K84" s="107"/>
      <c r="L84" s="107"/>
      <c r="M84" s="107"/>
      <c r="N84" s="246">
        <v>0</v>
      </c>
      <c r="O84" s="107"/>
      <c r="P84" s="409"/>
      <c r="Q84" s="282"/>
      <c r="R84" s="421"/>
      <c r="S84" s="590"/>
    </row>
    <row r="85" spans="1:19" x14ac:dyDescent="0.25">
      <c r="A85" s="412"/>
      <c r="B85" s="497"/>
      <c r="C85" s="508"/>
      <c r="D85" s="504"/>
      <c r="E85" s="417"/>
      <c r="F85" s="414"/>
      <c r="G85" s="451"/>
      <c r="H85" s="304"/>
      <c r="I85" s="304"/>
      <c r="J85" s="241" t="s">
        <v>353</v>
      </c>
      <c r="K85" s="107"/>
      <c r="L85" s="107"/>
      <c r="M85" s="107"/>
      <c r="N85" s="246">
        <v>15</v>
      </c>
      <c r="O85" s="107"/>
      <c r="P85" s="409"/>
      <c r="Q85" s="315"/>
      <c r="R85" s="421"/>
      <c r="S85" s="590"/>
    </row>
    <row r="86" spans="1:19" ht="18" thickBot="1" x14ac:dyDescent="0.3">
      <c r="A86" s="412"/>
      <c r="B86" s="497"/>
      <c r="C86" s="508"/>
      <c r="D86" s="504"/>
      <c r="E86" s="417"/>
      <c r="F86" s="414"/>
      <c r="G86" s="452"/>
      <c r="H86" s="179"/>
      <c r="I86" s="179"/>
      <c r="J86" s="235" t="s">
        <v>337</v>
      </c>
      <c r="K86" s="107"/>
      <c r="L86" s="107"/>
      <c r="M86" s="107"/>
      <c r="N86" s="345">
        <v>0.75</v>
      </c>
      <c r="O86" s="107"/>
      <c r="P86" s="342">
        <v>0.57999999999999996</v>
      </c>
      <c r="Q86" s="253"/>
      <c r="R86" s="422"/>
      <c r="S86" s="591"/>
    </row>
    <row r="87" spans="1:19" ht="35.1" customHeight="1" x14ac:dyDescent="0.25">
      <c r="A87" s="412"/>
      <c r="B87" s="497"/>
      <c r="C87" s="508"/>
      <c r="D87" s="504"/>
      <c r="E87" s="417"/>
      <c r="F87" s="414"/>
      <c r="G87" s="450" t="s">
        <v>150</v>
      </c>
      <c r="H87" s="60" t="s">
        <v>96</v>
      </c>
      <c r="I87" s="60"/>
      <c r="J87" s="60" t="s">
        <v>88</v>
      </c>
      <c r="K87" s="120">
        <v>5</v>
      </c>
      <c r="L87" s="145" t="s">
        <v>202</v>
      </c>
      <c r="M87" s="129" t="s">
        <v>202</v>
      </c>
      <c r="N87" s="317">
        <v>5</v>
      </c>
      <c r="O87" s="145">
        <v>5</v>
      </c>
      <c r="P87" s="130">
        <v>10</v>
      </c>
      <c r="Q87" s="81"/>
      <c r="R87" s="420" t="s">
        <v>149</v>
      </c>
      <c r="S87" s="478" t="s">
        <v>350</v>
      </c>
    </row>
    <row r="88" spans="1:19" ht="18" customHeight="1" x14ac:dyDescent="0.25">
      <c r="A88" s="412"/>
      <c r="B88" s="497"/>
      <c r="C88" s="508"/>
      <c r="D88" s="504"/>
      <c r="E88" s="417"/>
      <c r="F88" s="414"/>
      <c r="G88" s="451"/>
      <c r="H88" s="54"/>
      <c r="I88" s="54"/>
      <c r="J88" s="55" t="s">
        <v>173</v>
      </c>
      <c r="K88" s="68"/>
      <c r="L88" s="69" t="s">
        <v>142</v>
      </c>
      <c r="M88" s="68"/>
      <c r="N88" s="68"/>
      <c r="O88" s="68"/>
      <c r="P88" s="70" t="s">
        <v>142</v>
      </c>
      <c r="Q88" s="82"/>
      <c r="R88" s="421"/>
      <c r="S88" s="479"/>
    </row>
    <row r="89" spans="1:19" x14ac:dyDescent="0.25">
      <c r="A89" s="412"/>
      <c r="B89" s="497"/>
      <c r="C89" s="508"/>
      <c r="D89" s="504"/>
      <c r="E89" s="417"/>
      <c r="F89" s="414"/>
      <c r="G89" s="451"/>
      <c r="H89" s="54"/>
      <c r="I89" s="54"/>
      <c r="J89" s="55" t="s">
        <v>176</v>
      </c>
      <c r="K89" s="68"/>
      <c r="L89" s="69" t="s">
        <v>142</v>
      </c>
      <c r="M89" s="68"/>
      <c r="N89" s="68"/>
      <c r="O89" s="68"/>
      <c r="P89" s="70" t="s">
        <v>142</v>
      </c>
      <c r="Q89" s="82"/>
      <c r="R89" s="421"/>
      <c r="S89" s="479"/>
    </row>
    <row r="90" spans="1:19" x14ac:dyDescent="0.25">
      <c r="A90" s="412"/>
      <c r="B90" s="497"/>
      <c r="C90" s="508"/>
      <c r="D90" s="504"/>
      <c r="E90" s="417"/>
      <c r="F90" s="414"/>
      <c r="G90" s="451"/>
      <c r="H90" s="54"/>
      <c r="I90" s="54"/>
      <c r="J90" s="56" t="s">
        <v>174</v>
      </c>
      <c r="K90" s="68"/>
      <c r="L90" s="68"/>
      <c r="M90" s="71" t="s">
        <v>142</v>
      </c>
      <c r="N90" s="68"/>
      <c r="O90" s="68"/>
      <c r="P90" s="72" t="s">
        <v>142</v>
      </c>
      <c r="Q90" s="82"/>
      <c r="R90" s="421"/>
      <c r="S90" s="479"/>
    </row>
    <row r="91" spans="1:19" x14ac:dyDescent="0.25">
      <c r="A91" s="412"/>
      <c r="B91" s="497"/>
      <c r="C91" s="508"/>
      <c r="D91" s="504"/>
      <c r="E91" s="417"/>
      <c r="F91" s="414"/>
      <c r="G91" s="451"/>
      <c r="H91" s="54"/>
      <c r="I91" s="54"/>
      <c r="J91" s="240" t="s">
        <v>177</v>
      </c>
      <c r="K91" s="244"/>
      <c r="L91" s="244"/>
      <c r="M91" s="105" t="s">
        <v>142</v>
      </c>
      <c r="N91" s="244"/>
      <c r="O91" s="244"/>
      <c r="P91" s="106" t="s">
        <v>142</v>
      </c>
      <c r="Q91" s="82"/>
      <c r="R91" s="421"/>
      <c r="S91" s="479"/>
    </row>
    <row r="92" spans="1:19" ht="18" thickBot="1" x14ac:dyDescent="0.3">
      <c r="A92" s="412"/>
      <c r="B92" s="497"/>
      <c r="C92" s="508"/>
      <c r="D92" s="504"/>
      <c r="E92" s="417"/>
      <c r="F92" s="414"/>
      <c r="G92" s="451"/>
      <c r="H92" s="62"/>
      <c r="I92" s="254"/>
      <c r="J92" s="241" t="s">
        <v>175</v>
      </c>
      <c r="K92" s="242"/>
      <c r="L92" s="242"/>
      <c r="M92" s="242"/>
      <c r="N92" s="322">
        <v>0</v>
      </c>
      <c r="O92" s="242"/>
      <c r="P92" s="409">
        <v>5</v>
      </c>
      <c r="Q92" s="83"/>
      <c r="R92" s="421"/>
      <c r="S92" s="479"/>
    </row>
    <row r="93" spans="1:19" x14ac:dyDescent="0.25">
      <c r="A93" s="412"/>
      <c r="B93" s="497"/>
      <c r="C93" s="508"/>
      <c r="D93" s="504"/>
      <c r="E93" s="417"/>
      <c r="F93" s="414"/>
      <c r="G93" s="451"/>
      <c r="H93" s="179"/>
      <c r="I93" s="179"/>
      <c r="J93" s="241" t="s">
        <v>336</v>
      </c>
      <c r="K93" s="107"/>
      <c r="L93" s="107"/>
      <c r="M93" s="107"/>
      <c r="N93" s="246">
        <v>0</v>
      </c>
      <c r="O93" s="107"/>
      <c r="P93" s="409"/>
      <c r="Q93" s="253"/>
      <c r="R93" s="421"/>
      <c r="S93" s="479"/>
    </row>
    <row r="94" spans="1:19" x14ac:dyDescent="0.25">
      <c r="A94" s="412"/>
      <c r="B94" s="497"/>
      <c r="C94" s="508"/>
      <c r="D94" s="504"/>
      <c r="E94" s="417"/>
      <c r="F94" s="414"/>
      <c r="G94" s="451"/>
      <c r="H94" s="276"/>
      <c r="I94" s="276"/>
      <c r="J94" s="241" t="s">
        <v>348</v>
      </c>
      <c r="K94" s="107"/>
      <c r="L94" s="107"/>
      <c r="M94" s="107"/>
      <c r="N94" s="246">
        <v>0</v>
      </c>
      <c r="O94" s="107"/>
      <c r="P94" s="409"/>
      <c r="Q94" s="282"/>
      <c r="R94" s="421"/>
      <c r="S94" s="479"/>
    </row>
    <row r="95" spans="1:19" x14ac:dyDescent="0.25">
      <c r="A95" s="412"/>
      <c r="B95" s="497"/>
      <c r="C95" s="508"/>
      <c r="D95" s="504"/>
      <c r="E95" s="417"/>
      <c r="F95" s="414"/>
      <c r="G95" s="451"/>
      <c r="H95" s="304"/>
      <c r="I95" s="304"/>
      <c r="J95" s="241" t="s">
        <v>353</v>
      </c>
      <c r="K95" s="107"/>
      <c r="L95" s="107"/>
      <c r="M95" s="107"/>
      <c r="N95" s="246">
        <v>5</v>
      </c>
      <c r="O95" s="107"/>
      <c r="P95" s="409"/>
      <c r="Q95" s="315"/>
      <c r="R95" s="421"/>
      <c r="S95" s="479"/>
    </row>
    <row r="96" spans="1:19" ht="18" thickBot="1" x14ac:dyDescent="0.3">
      <c r="A96" s="412"/>
      <c r="B96" s="497"/>
      <c r="C96" s="508"/>
      <c r="D96" s="504"/>
      <c r="E96" s="417"/>
      <c r="F96" s="414"/>
      <c r="G96" s="452"/>
      <c r="H96" s="179"/>
      <c r="I96" s="179"/>
      <c r="J96" s="235" t="s">
        <v>337</v>
      </c>
      <c r="K96" s="107"/>
      <c r="L96" s="107"/>
      <c r="M96" s="107"/>
      <c r="N96" s="339">
        <v>1</v>
      </c>
      <c r="O96" s="107"/>
      <c r="P96" s="342">
        <v>0.5</v>
      </c>
      <c r="Q96" s="253"/>
      <c r="R96" s="422"/>
      <c r="S96" s="480"/>
    </row>
    <row r="97" spans="1:19" ht="33" customHeight="1" x14ac:dyDescent="0.25">
      <c r="A97" s="412"/>
      <c r="B97" s="497"/>
      <c r="C97" s="508"/>
      <c r="D97" s="504"/>
      <c r="E97" s="417"/>
      <c r="F97" s="414"/>
      <c r="G97" s="450" t="s">
        <v>151</v>
      </c>
      <c r="H97" s="60" t="s">
        <v>97</v>
      </c>
      <c r="I97" s="60" t="s">
        <v>98</v>
      </c>
      <c r="J97" s="60" t="s">
        <v>92</v>
      </c>
      <c r="K97" s="76">
        <v>5</v>
      </c>
      <c r="L97" s="76" t="s">
        <v>202</v>
      </c>
      <c r="M97" s="76" t="s">
        <v>202</v>
      </c>
      <c r="N97" s="76">
        <v>10</v>
      </c>
      <c r="O97" s="76">
        <v>10</v>
      </c>
      <c r="P97" s="77">
        <v>20</v>
      </c>
      <c r="Q97" s="419"/>
      <c r="R97" s="420" t="s">
        <v>149</v>
      </c>
      <c r="S97" s="589" t="s">
        <v>439</v>
      </c>
    </row>
    <row r="98" spans="1:19" x14ac:dyDescent="0.25">
      <c r="A98" s="412"/>
      <c r="B98" s="497"/>
      <c r="C98" s="508"/>
      <c r="D98" s="504"/>
      <c r="E98" s="417"/>
      <c r="F98" s="414"/>
      <c r="G98" s="451"/>
      <c r="H98" s="180"/>
      <c r="I98" s="180"/>
      <c r="J98" s="55" t="s">
        <v>173</v>
      </c>
      <c r="K98" s="68"/>
      <c r="L98" s="69" t="s">
        <v>142</v>
      </c>
      <c r="M98" s="68"/>
      <c r="N98" s="68"/>
      <c r="O98" s="68"/>
      <c r="P98" s="70" t="s">
        <v>142</v>
      </c>
      <c r="Q98" s="419"/>
      <c r="R98" s="421"/>
      <c r="S98" s="590"/>
    </row>
    <row r="99" spans="1:19" x14ac:dyDescent="0.25">
      <c r="A99" s="412"/>
      <c r="B99" s="497"/>
      <c r="C99" s="508"/>
      <c r="D99" s="504"/>
      <c r="E99" s="417"/>
      <c r="F99" s="414"/>
      <c r="G99" s="451"/>
      <c r="H99" s="180"/>
      <c r="I99" s="180"/>
      <c r="J99" s="55" t="s">
        <v>176</v>
      </c>
      <c r="K99" s="68"/>
      <c r="L99" s="69" t="s">
        <v>142</v>
      </c>
      <c r="M99" s="68"/>
      <c r="N99" s="68"/>
      <c r="O99" s="68"/>
      <c r="P99" s="70" t="s">
        <v>142</v>
      </c>
      <c r="Q99" s="419"/>
      <c r="R99" s="421"/>
      <c r="S99" s="590"/>
    </row>
    <row r="100" spans="1:19" x14ac:dyDescent="0.25">
      <c r="A100" s="412"/>
      <c r="B100" s="497"/>
      <c r="C100" s="508"/>
      <c r="D100" s="504"/>
      <c r="E100" s="417"/>
      <c r="F100" s="414"/>
      <c r="G100" s="451"/>
      <c r="H100" s="180"/>
      <c r="I100" s="180"/>
      <c r="J100" s="56" t="s">
        <v>174</v>
      </c>
      <c r="K100" s="68"/>
      <c r="L100" s="68"/>
      <c r="M100" s="71" t="s">
        <v>142</v>
      </c>
      <c r="N100" s="68"/>
      <c r="O100" s="68"/>
      <c r="P100" s="72" t="s">
        <v>142</v>
      </c>
      <c r="Q100" s="419"/>
      <c r="R100" s="421"/>
      <c r="S100" s="590"/>
    </row>
    <row r="101" spans="1:19" x14ac:dyDescent="0.25">
      <c r="A101" s="412"/>
      <c r="B101" s="497"/>
      <c r="C101" s="508"/>
      <c r="D101" s="504"/>
      <c r="E101" s="417"/>
      <c r="F101" s="414"/>
      <c r="G101" s="451"/>
      <c r="H101" s="180"/>
      <c r="I101" s="180"/>
      <c r="J101" s="240" t="s">
        <v>177</v>
      </c>
      <c r="K101" s="244"/>
      <c r="L101" s="244"/>
      <c r="M101" s="105" t="s">
        <v>142</v>
      </c>
      <c r="N101" s="244"/>
      <c r="O101" s="244"/>
      <c r="P101" s="106" t="s">
        <v>142</v>
      </c>
      <c r="Q101" s="419"/>
      <c r="R101" s="421"/>
      <c r="S101" s="590"/>
    </row>
    <row r="102" spans="1:19" ht="18" thickBot="1" x14ac:dyDescent="0.3">
      <c r="A102" s="412"/>
      <c r="B102" s="497"/>
      <c r="C102" s="508"/>
      <c r="D102" s="504"/>
      <c r="E102" s="417"/>
      <c r="F102" s="414"/>
      <c r="G102" s="451"/>
      <c r="H102" s="185"/>
      <c r="I102" s="254"/>
      <c r="J102" s="241" t="s">
        <v>175</v>
      </c>
      <c r="K102" s="242"/>
      <c r="L102" s="242"/>
      <c r="M102" s="242"/>
      <c r="N102" s="243">
        <v>0</v>
      </c>
      <c r="O102" s="242"/>
      <c r="P102" s="409">
        <v>5</v>
      </c>
      <c r="Q102" s="419"/>
      <c r="R102" s="421"/>
      <c r="S102" s="590"/>
    </row>
    <row r="103" spans="1:19" x14ac:dyDescent="0.25">
      <c r="A103" s="412"/>
      <c r="B103" s="497"/>
      <c r="C103" s="181"/>
      <c r="D103" s="182"/>
      <c r="E103" s="417"/>
      <c r="F103" s="414"/>
      <c r="G103" s="451"/>
      <c r="H103" s="179"/>
      <c r="I103" s="179"/>
      <c r="J103" s="241" t="s">
        <v>336</v>
      </c>
      <c r="K103" s="107"/>
      <c r="L103" s="107"/>
      <c r="M103" s="107"/>
      <c r="N103" s="246">
        <v>2</v>
      </c>
      <c r="O103" s="107"/>
      <c r="P103" s="409"/>
      <c r="Q103" s="190"/>
      <c r="R103" s="421"/>
      <c r="S103" s="590"/>
    </row>
    <row r="104" spans="1:19" x14ac:dyDescent="0.25">
      <c r="A104" s="412"/>
      <c r="B104" s="497"/>
      <c r="C104" s="270"/>
      <c r="D104" s="271"/>
      <c r="E104" s="417"/>
      <c r="F104" s="414"/>
      <c r="G104" s="451"/>
      <c r="H104" s="276"/>
      <c r="I104" s="276"/>
      <c r="J104" s="241" t="s">
        <v>348</v>
      </c>
      <c r="K104" s="107"/>
      <c r="L104" s="107"/>
      <c r="M104" s="107"/>
      <c r="N104" s="246">
        <v>0</v>
      </c>
      <c r="O104" s="107"/>
      <c r="P104" s="409"/>
      <c r="Q104" s="281"/>
      <c r="R104" s="421"/>
      <c r="S104" s="590"/>
    </row>
    <row r="105" spans="1:19" x14ac:dyDescent="0.25">
      <c r="A105" s="412"/>
      <c r="B105" s="498"/>
      <c r="C105" s="305"/>
      <c r="D105" s="306"/>
      <c r="E105" s="417"/>
      <c r="F105" s="414"/>
      <c r="G105" s="451"/>
      <c r="H105" s="304"/>
      <c r="I105" s="304"/>
      <c r="J105" s="241" t="s">
        <v>353</v>
      </c>
      <c r="K105" s="107"/>
      <c r="L105" s="107"/>
      <c r="M105" s="107"/>
      <c r="N105" s="246">
        <v>5</v>
      </c>
      <c r="O105" s="107"/>
      <c r="P105" s="409"/>
      <c r="Q105" s="316"/>
      <c r="R105" s="421"/>
      <c r="S105" s="590"/>
    </row>
    <row r="106" spans="1:19" ht="18" thickBot="1" x14ac:dyDescent="0.3">
      <c r="A106" s="412"/>
      <c r="B106" s="498"/>
      <c r="C106" s="181"/>
      <c r="D106" s="182"/>
      <c r="E106" s="418"/>
      <c r="F106" s="415"/>
      <c r="G106" s="452"/>
      <c r="H106" s="185"/>
      <c r="I106" s="185"/>
      <c r="J106" s="235" t="s">
        <v>337</v>
      </c>
      <c r="K106" s="111"/>
      <c r="L106" s="111"/>
      <c r="M106" s="111"/>
      <c r="N106" s="344">
        <v>0.5</v>
      </c>
      <c r="O106" s="111"/>
      <c r="P106" s="343">
        <v>0.25</v>
      </c>
      <c r="Q106" s="190"/>
      <c r="R106" s="422"/>
      <c r="S106" s="591"/>
    </row>
    <row r="107" spans="1:19" ht="36" customHeight="1" x14ac:dyDescent="0.25">
      <c r="A107" s="412" t="s">
        <v>83</v>
      </c>
      <c r="B107" s="420" t="s">
        <v>153</v>
      </c>
      <c r="C107" s="508" t="s">
        <v>100</v>
      </c>
      <c r="D107" s="504" t="s">
        <v>101</v>
      </c>
      <c r="E107" s="416" t="s">
        <v>213</v>
      </c>
      <c r="F107" s="518" t="s">
        <v>206</v>
      </c>
      <c r="G107" s="525" t="s">
        <v>65</v>
      </c>
      <c r="H107" s="50" t="s">
        <v>102</v>
      </c>
      <c r="I107" s="50" t="s">
        <v>103</v>
      </c>
      <c r="J107" s="50" t="s">
        <v>92</v>
      </c>
      <c r="K107" s="75">
        <v>0.88</v>
      </c>
      <c r="L107" s="51">
        <v>0.89</v>
      </c>
      <c r="M107" s="51" t="s">
        <v>217</v>
      </c>
      <c r="N107" s="51" t="s">
        <v>218</v>
      </c>
      <c r="O107" s="51" t="s">
        <v>218</v>
      </c>
      <c r="P107" s="84">
        <v>0.9</v>
      </c>
      <c r="Q107" s="85"/>
      <c r="R107" s="521" t="s">
        <v>95</v>
      </c>
      <c r="S107" s="478" t="s">
        <v>350</v>
      </c>
    </row>
    <row r="108" spans="1:19" x14ac:dyDescent="0.25">
      <c r="A108" s="412"/>
      <c r="B108" s="421"/>
      <c r="C108" s="508"/>
      <c r="D108" s="504"/>
      <c r="E108" s="417"/>
      <c r="F108" s="519"/>
      <c r="G108" s="526"/>
      <c r="H108" s="50"/>
      <c r="I108" s="50"/>
      <c r="J108" s="55" t="s">
        <v>173</v>
      </c>
      <c r="K108" s="68"/>
      <c r="L108" s="131">
        <v>0.89</v>
      </c>
      <c r="M108" s="68"/>
      <c r="N108" s="68"/>
      <c r="O108" s="68"/>
      <c r="P108" s="70"/>
      <c r="Q108" s="85"/>
      <c r="R108" s="522"/>
      <c r="S108" s="479"/>
    </row>
    <row r="109" spans="1:19" x14ac:dyDescent="0.25">
      <c r="A109" s="412"/>
      <c r="B109" s="421"/>
      <c r="C109" s="508"/>
      <c r="D109" s="504"/>
      <c r="E109" s="417"/>
      <c r="F109" s="519"/>
      <c r="G109" s="526"/>
      <c r="H109" s="50"/>
      <c r="I109" s="50"/>
      <c r="J109" s="55" t="s">
        <v>176</v>
      </c>
      <c r="K109" s="68"/>
      <c r="L109" s="69">
        <v>1</v>
      </c>
      <c r="M109" s="68"/>
      <c r="N109" s="68"/>
      <c r="O109" s="68"/>
      <c r="P109" s="70"/>
      <c r="Q109" s="85"/>
      <c r="R109" s="522"/>
      <c r="S109" s="479"/>
    </row>
    <row r="110" spans="1:19" x14ac:dyDescent="0.25">
      <c r="A110" s="412"/>
      <c r="B110" s="421"/>
      <c r="C110" s="508"/>
      <c r="D110" s="504"/>
      <c r="E110" s="417"/>
      <c r="F110" s="519"/>
      <c r="G110" s="526"/>
      <c r="H110" s="50"/>
      <c r="I110" s="50"/>
      <c r="J110" s="56" t="s">
        <v>174</v>
      </c>
      <c r="K110" s="68"/>
      <c r="L110" s="68"/>
      <c r="M110" s="136">
        <v>0.91</v>
      </c>
      <c r="N110" s="68"/>
      <c r="O110" s="68"/>
      <c r="P110" s="72"/>
      <c r="Q110" s="85"/>
      <c r="R110" s="522"/>
      <c r="S110" s="479"/>
    </row>
    <row r="111" spans="1:19" x14ac:dyDescent="0.25">
      <c r="A111" s="412"/>
      <c r="B111" s="421"/>
      <c r="C111" s="508"/>
      <c r="D111" s="504"/>
      <c r="E111" s="417"/>
      <c r="F111" s="519"/>
      <c r="G111" s="526"/>
      <c r="H111" s="50"/>
      <c r="I111" s="50"/>
      <c r="J111" s="240" t="s">
        <v>177</v>
      </c>
      <c r="K111" s="244"/>
      <c r="L111" s="244"/>
      <c r="M111" s="105">
        <f>0.91/0.89</f>
        <v>1.0224719101123596</v>
      </c>
      <c r="N111" s="244"/>
      <c r="O111" s="244"/>
      <c r="P111" s="106"/>
      <c r="Q111" s="85"/>
      <c r="R111" s="522"/>
      <c r="S111" s="479"/>
    </row>
    <row r="112" spans="1:19" ht="18" thickBot="1" x14ac:dyDescent="0.3">
      <c r="A112" s="412"/>
      <c r="B112" s="421"/>
      <c r="C112" s="508"/>
      <c r="D112" s="504"/>
      <c r="E112" s="417"/>
      <c r="F112" s="519"/>
      <c r="G112" s="526"/>
      <c r="H112" s="62"/>
      <c r="I112" s="254"/>
      <c r="J112" s="241" t="s">
        <v>175</v>
      </c>
      <c r="K112" s="242"/>
      <c r="L112" s="242"/>
      <c r="M112" s="242"/>
      <c r="N112" s="243">
        <v>0</v>
      </c>
      <c r="O112" s="242"/>
      <c r="P112" s="404">
        <v>9.1999999999999998E-3</v>
      </c>
      <c r="Q112" s="85"/>
      <c r="R112" s="522"/>
      <c r="S112" s="479"/>
    </row>
    <row r="113" spans="1:19" x14ac:dyDescent="0.25">
      <c r="A113" s="412"/>
      <c r="B113" s="421"/>
      <c r="C113" s="508"/>
      <c r="D113" s="504"/>
      <c r="E113" s="417"/>
      <c r="F113" s="519"/>
      <c r="G113" s="526"/>
      <c r="H113" s="179"/>
      <c r="I113" s="179"/>
      <c r="J113" s="241" t="s">
        <v>336</v>
      </c>
      <c r="K113" s="107"/>
      <c r="L113" s="107"/>
      <c r="M113" s="107"/>
      <c r="N113" s="237">
        <v>0</v>
      </c>
      <c r="O113" s="107"/>
      <c r="P113" s="404"/>
      <c r="Q113" s="191"/>
      <c r="R113" s="522"/>
      <c r="S113" s="479"/>
    </row>
    <row r="114" spans="1:19" x14ac:dyDescent="0.25">
      <c r="A114" s="412"/>
      <c r="B114" s="421"/>
      <c r="C114" s="508"/>
      <c r="D114" s="504"/>
      <c r="E114" s="417"/>
      <c r="F114" s="519"/>
      <c r="G114" s="526"/>
      <c r="H114" s="276"/>
      <c r="I114" s="276"/>
      <c r="J114" s="241" t="s">
        <v>348</v>
      </c>
      <c r="K114" s="107"/>
      <c r="L114" s="107"/>
      <c r="M114" s="107"/>
      <c r="N114" s="237">
        <v>0</v>
      </c>
      <c r="O114" s="107"/>
      <c r="P114" s="404"/>
      <c r="Q114" s="273"/>
      <c r="R114" s="522"/>
      <c r="S114" s="479"/>
    </row>
    <row r="115" spans="1:19" x14ac:dyDescent="0.25">
      <c r="A115" s="412"/>
      <c r="B115" s="421"/>
      <c r="C115" s="508"/>
      <c r="D115" s="504"/>
      <c r="E115" s="417"/>
      <c r="F115" s="519"/>
      <c r="G115" s="526"/>
      <c r="H115" s="304"/>
      <c r="I115" s="304"/>
      <c r="J115" s="241" t="s">
        <v>353</v>
      </c>
      <c r="K115" s="107"/>
      <c r="L115" s="107"/>
      <c r="M115" s="107"/>
      <c r="N115" s="252">
        <v>9.1999999999999998E-3</v>
      </c>
      <c r="O115" s="107"/>
      <c r="P115" s="404"/>
      <c r="Q115" s="310"/>
      <c r="R115" s="522"/>
      <c r="S115" s="479"/>
    </row>
    <row r="116" spans="1:19" ht="18" thickBot="1" x14ac:dyDescent="0.3">
      <c r="A116" s="412"/>
      <c r="B116" s="421"/>
      <c r="C116" s="508"/>
      <c r="D116" s="504"/>
      <c r="E116" s="417"/>
      <c r="F116" s="519"/>
      <c r="G116" s="527"/>
      <c r="H116" s="179"/>
      <c r="I116" s="179"/>
      <c r="J116" s="235" t="s">
        <v>337</v>
      </c>
      <c r="K116" s="107"/>
      <c r="L116" s="107"/>
      <c r="M116" s="107"/>
      <c r="N116" s="339">
        <v>1</v>
      </c>
      <c r="O116" s="107"/>
      <c r="P116" s="342">
        <v>1</v>
      </c>
      <c r="Q116" s="191"/>
      <c r="R116" s="523"/>
      <c r="S116" s="480"/>
    </row>
    <row r="117" spans="1:19" ht="20.25" customHeight="1" x14ac:dyDescent="0.25">
      <c r="A117" s="412"/>
      <c r="B117" s="421"/>
      <c r="C117" s="508"/>
      <c r="D117" s="504"/>
      <c r="E117" s="417"/>
      <c r="F117" s="519"/>
      <c r="G117" s="525" t="s">
        <v>299</v>
      </c>
      <c r="H117" s="60" t="s">
        <v>104</v>
      </c>
      <c r="I117" s="60" t="s">
        <v>105</v>
      </c>
      <c r="J117" s="60" t="s">
        <v>92</v>
      </c>
      <c r="K117" s="76">
        <v>28998</v>
      </c>
      <c r="L117" s="80">
        <v>12000</v>
      </c>
      <c r="M117" s="80">
        <v>13000</v>
      </c>
      <c r="N117" s="80">
        <v>14500</v>
      </c>
      <c r="O117" s="80">
        <v>15500</v>
      </c>
      <c r="P117" s="77">
        <v>55000</v>
      </c>
      <c r="Q117" s="524" t="s">
        <v>106</v>
      </c>
      <c r="R117" s="521" t="s">
        <v>95</v>
      </c>
      <c r="S117" s="478" t="s">
        <v>350</v>
      </c>
    </row>
    <row r="118" spans="1:19" x14ac:dyDescent="0.25">
      <c r="A118" s="412"/>
      <c r="B118" s="421"/>
      <c r="C118" s="508"/>
      <c r="D118" s="504"/>
      <c r="E118" s="417"/>
      <c r="F118" s="519"/>
      <c r="G118" s="526"/>
      <c r="H118" s="52"/>
      <c r="I118" s="52"/>
      <c r="J118" s="55" t="s">
        <v>173</v>
      </c>
      <c r="K118" s="68"/>
      <c r="L118" s="131">
        <v>12388</v>
      </c>
      <c r="M118" s="68"/>
      <c r="N118" s="68"/>
      <c r="O118" s="68"/>
      <c r="P118" s="133">
        <v>12388</v>
      </c>
      <c r="Q118" s="524"/>
      <c r="R118" s="522"/>
      <c r="S118" s="479"/>
    </row>
    <row r="119" spans="1:19" x14ac:dyDescent="0.25">
      <c r="A119" s="412"/>
      <c r="B119" s="421"/>
      <c r="C119" s="508"/>
      <c r="D119" s="504"/>
      <c r="E119" s="417"/>
      <c r="F119" s="519"/>
      <c r="G119" s="526"/>
      <c r="H119" s="52"/>
      <c r="I119" s="52"/>
      <c r="J119" s="55" t="s">
        <v>176</v>
      </c>
      <c r="K119" s="68"/>
      <c r="L119" s="69">
        <f>L118/L117</f>
        <v>1.0323333333333333</v>
      </c>
      <c r="M119" s="68"/>
      <c r="N119" s="68"/>
      <c r="O119" s="68"/>
      <c r="P119" s="70">
        <f>P118/P117</f>
        <v>0.22523636363636362</v>
      </c>
      <c r="Q119" s="524"/>
      <c r="R119" s="522"/>
      <c r="S119" s="479"/>
    </row>
    <row r="120" spans="1:19" x14ac:dyDescent="0.25">
      <c r="A120" s="412"/>
      <c r="B120" s="421"/>
      <c r="C120" s="508"/>
      <c r="D120" s="504"/>
      <c r="E120" s="417"/>
      <c r="F120" s="519"/>
      <c r="G120" s="526"/>
      <c r="H120" s="52"/>
      <c r="I120" s="52"/>
      <c r="J120" s="56" t="s">
        <v>174</v>
      </c>
      <c r="K120" s="68"/>
      <c r="L120" s="68"/>
      <c r="M120" s="165">
        <v>15045</v>
      </c>
      <c r="N120" s="68"/>
      <c r="O120" s="68"/>
      <c r="P120" s="135">
        <v>27433</v>
      </c>
      <c r="Q120" s="524"/>
      <c r="R120" s="522"/>
      <c r="S120" s="479"/>
    </row>
    <row r="121" spans="1:19" ht="30.75" customHeight="1" x14ac:dyDescent="0.25">
      <c r="A121" s="412"/>
      <c r="B121" s="421"/>
      <c r="C121" s="508"/>
      <c r="D121" s="504"/>
      <c r="E121" s="417"/>
      <c r="F121" s="519"/>
      <c r="G121" s="526"/>
      <c r="H121" s="52"/>
      <c r="I121" s="52"/>
      <c r="J121" s="240" t="s">
        <v>177</v>
      </c>
      <c r="K121" s="244"/>
      <c r="L121" s="244"/>
      <c r="M121" s="105">
        <f>M120/M117</f>
        <v>1.1573076923076924</v>
      </c>
      <c r="N121" s="244"/>
      <c r="O121" s="244"/>
      <c r="P121" s="106">
        <f>P120/P117</f>
        <v>0.49878181818181816</v>
      </c>
      <c r="Q121" s="524"/>
      <c r="R121" s="522"/>
      <c r="S121" s="479"/>
    </row>
    <row r="122" spans="1:19" ht="30.75" customHeight="1" thickBot="1" x14ac:dyDescent="0.3">
      <c r="A122" s="412"/>
      <c r="B122" s="421"/>
      <c r="C122" s="508"/>
      <c r="D122" s="504"/>
      <c r="E122" s="417"/>
      <c r="F122" s="519"/>
      <c r="G122" s="526"/>
      <c r="H122" s="61"/>
      <c r="I122" s="257"/>
      <c r="J122" s="241" t="s">
        <v>175</v>
      </c>
      <c r="K122" s="242"/>
      <c r="L122" s="242"/>
      <c r="M122" s="242"/>
      <c r="N122" s="249">
        <v>4111</v>
      </c>
      <c r="O122" s="242"/>
      <c r="P122" s="409">
        <v>43079</v>
      </c>
      <c r="Q122" s="524"/>
      <c r="R122" s="522"/>
      <c r="S122" s="479"/>
    </row>
    <row r="123" spans="1:19" ht="30.75" customHeight="1" x14ac:dyDescent="0.25">
      <c r="A123" s="412"/>
      <c r="B123" s="421"/>
      <c r="C123" s="508"/>
      <c r="D123" s="504"/>
      <c r="E123" s="417"/>
      <c r="F123" s="519"/>
      <c r="G123" s="526"/>
      <c r="H123" s="179"/>
      <c r="I123" s="179"/>
      <c r="J123" s="241" t="s">
        <v>336</v>
      </c>
      <c r="K123" s="107"/>
      <c r="L123" s="107"/>
      <c r="M123" s="107"/>
      <c r="N123" s="246">
        <v>7887</v>
      </c>
      <c r="O123" s="107"/>
      <c r="P123" s="409"/>
      <c r="Q123" s="524"/>
      <c r="R123" s="522"/>
      <c r="S123" s="479"/>
    </row>
    <row r="124" spans="1:19" ht="30.75" customHeight="1" x14ac:dyDescent="0.25">
      <c r="A124" s="412"/>
      <c r="B124" s="421"/>
      <c r="C124" s="508"/>
      <c r="D124" s="504"/>
      <c r="E124" s="417"/>
      <c r="F124" s="519"/>
      <c r="G124" s="526"/>
      <c r="H124" s="276"/>
      <c r="I124" s="276"/>
      <c r="J124" s="241" t="s">
        <v>348</v>
      </c>
      <c r="K124" s="107"/>
      <c r="L124" s="107"/>
      <c r="M124" s="107"/>
      <c r="N124" s="246">
        <v>12010</v>
      </c>
      <c r="O124" s="107"/>
      <c r="P124" s="409"/>
      <c r="Q124" s="524"/>
      <c r="R124" s="522"/>
      <c r="S124" s="479"/>
    </row>
    <row r="125" spans="1:19" ht="30.75" customHeight="1" x14ac:dyDescent="0.25">
      <c r="A125" s="412"/>
      <c r="B125" s="421"/>
      <c r="C125" s="508"/>
      <c r="D125" s="504"/>
      <c r="E125" s="417"/>
      <c r="F125" s="519"/>
      <c r="G125" s="526"/>
      <c r="H125" s="304"/>
      <c r="I125" s="304"/>
      <c r="J125" s="241" t="s">
        <v>353</v>
      </c>
      <c r="K125" s="107"/>
      <c r="L125" s="107"/>
      <c r="M125" s="107"/>
      <c r="N125" s="246">
        <v>15646</v>
      </c>
      <c r="O125" s="107"/>
      <c r="P125" s="409"/>
      <c r="Q125" s="524"/>
      <c r="R125" s="522"/>
      <c r="S125" s="479"/>
    </row>
    <row r="126" spans="1:19" ht="30.75" customHeight="1" thickBot="1" x14ac:dyDescent="0.3">
      <c r="A126" s="412"/>
      <c r="B126" s="421"/>
      <c r="C126" s="508"/>
      <c r="D126" s="504"/>
      <c r="E126" s="417"/>
      <c r="F126" s="519"/>
      <c r="G126" s="527"/>
      <c r="H126" s="179"/>
      <c r="I126" s="179"/>
      <c r="J126" s="235" t="s">
        <v>337</v>
      </c>
      <c r="K126" s="107"/>
      <c r="L126" s="107"/>
      <c r="M126" s="107"/>
      <c r="N126" s="339">
        <v>1</v>
      </c>
      <c r="O126" s="107"/>
      <c r="P126" s="250">
        <v>0.7833</v>
      </c>
      <c r="Q126" s="524"/>
      <c r="R126" s="523"/>
      <c r="S126" s="480"/>
    </row>
    <row r="127" spans="1:19" ht="26.25" customHeight="1" x14ac:dyDescent="0.25">
      <c r="A127" s="412"/>
      <c r="B127" s="421"/>
      <c r="C127" s="508"/>
      <c r="D127" s="504"/>
      <c r="E127" s="417"/>
      <c r="F127" s="519"/>
      <c r="G127" s="450" t="s">
        <v>64</v>
      </c>
      <c r="H127" s="60" t="s">
        <v>107</v>
      </c>
      <c r="I127" s="60" t="s">
        <v>62</v>
      </c>
      <c r="J127" s="60" t="s">
        <v>92</v>
      </c>
      <c r="K127" s="76">
        <v>1200</v>
      </c>
      <c r="L127" s="76">
        <v>216</v>
      </c>
      <c r="M127" s="76">
        <v>317</v>
      </c>
      <c r="N127" s="76">
        <v>179</v>
      </c>
      <c r="O127" s="76">
        <v>179</v>
      </c>
      <c r="P127" s="78">
        <v>891</v>
      </c>
      <c r="Q127" s="524"/>
      <c r="R127" s="521" t="s">
        <v>95</v>
      </c>
      <c r="S127" s="478" t="s">
        <v>350</v>
      </c>
    </row>
    <row r="128" spans="1:19" x14ac:dyDescent="0.25">
      <c r="A128" s="412"/>
      <c r="B128" s="421"/>
      <c r="C128" s="508"/>
      <c r="D128" s="504"/>
      <c r="E128" s="417"/>
      <c r="F128" s="519"/>
      <c r="G128" s="451"/>
      <c r="H128" s="52"/>
      <c r="I128" s="52"/>
      <c r="J128" s="55" t="s">
        <v>173</v>
      </c>
      <c r="K128" s="68"/>
      <c r="L128" s="131">
        <v>217</v>
      </c>
      <c r="M128" s="68"/>
      <c r="N128" s="68"/>
      <c r="O128" s="68"/>
      <c r="P128" s="133">
        <v>217</v>
      </c>
      <c r="Q128" s="524"/>
      <c r="R128" s="522"/>
      <c r="S128" s="479"/>
    </row>
    <row r="129" spans="1:19" x14ac:dyDescent="0.25">
      <c r="A129" s="412"/>
      <c r="B129" s="421"/>
      <c r="C129" s="508"/>
      <c r="D129" s="504"/>
      <c r="E129" s="417"/>
      <c r="F129" s="519"/>
      <c r="G129" s="451"/>
      <c r="H129" s="52"/>
      <c r="I129" s="52"/>
      <c r="J129" s="55" t="s">
        <v>176</v>
      </c>
      <c r="K129" s="68"/>
      <c r="L129" s="69">
        <f>L128/L127</f>
        <v>1.0046296296296295</v>
      </c>
      <c r="M129" s="68"/>
      <c r="N129" s="68"/>
      <c r="O129" s="68"/>
      <c r="P129" s="70">
        <f>P128/P127</f>
        <v>0.24354657687991021</v>
      </c>
      <c r="Q129" s="524"/>
      <c r="R129" s="522"/>
      <c r="S129" s="479"/>
    </row>
    <row r="130" spans="1:19" x14ac:dyDescent="0.25">
      <c r="A130" s="412"/>
      <c r="B130" s="421"/>
      <c r="C130" s="508"/>
      <c r="D130" s="504"/>
      <c r="E130" s="417"/>
      <c r="F130" s="519"/>
      <c r="G130" s="451"/>
      <c r="H130" s="52"/>
      <c r="I130" s="52"/>
      <c r="J130" s="56" t="s">
        <v>174</v>
      </c>
      <c r="K130" s="68"/>
      <c r="L130" s="68"/>
      <c r="M130" s="136">
        <v>207</v>
      </c>
      <c r="N130" s="68"/>
      <c r="O130" s="68"/>
      <c r="P130" s="135">
        <v>424</v>
      </c>
      <c r="Q130" s="524"/>
      <c r="R130" s="522"/>
      <c r="S130" s="479"/>
    </row>
    <row r="131" spans="1:19" x14ac:dyDescent="0.25">
      <c r="A131" s="412"/>
      <c r="B131" s="421"/>
      <c r="C131" s="508"/>
      <c r="D131" s="504"/>
      <c r="E131" s="417"/>
      <c r="F131" s="519"/>
      <c r="G131" s="451"/>
      <c r="H131" s="52"/>
      <c r="I131" s="52"/>
      <c r="J131" s="240" t="s">
        <v>177</v>
      </c>
      <c r="K131" s="244"/>
      <c r="L131" s="244"/>
      <c r="M131" s="105">
        <f>M130/M127</f>
        <v>0.65299684542586756</v>
      </c>
      <c r="N131" s="244"/>
      <c r="O131" s="244"/>
      <c r="P131" s="106">
        <f>P130/P127</f>
        <v>0.47586980920314254</v>
      </c>
      <c r="Q131" s="524"/>
      <c r="R131" s="522"/>
      <c r="S131" s="479"/>
    </row>
    <row r="132" spans="1:19" ht="18" thickBot="1" x14ac:dyDescent="0.3">
      <c r="A132" s="412"/>
      <c r="B132" s="421"/>
      <c r="C132" s="508"/>
      <c r="D132" s="504"/>
      <c r="E132" s="417"/>
      <c r="F132" s="519"/>
      <c r="G132" s="451"/>
      <c r="H132" s="61"/>
      <c r="I132" s="257"/>
      <c r="J132" s="241" t="s">
        <v>175</v>
      </c>
      <c r="K132" s="242"/>
      <c r="L132" s="242"/>
      <c r="M132" s="242"/>
      <c r="N132" s="249">
        <v>67</v>
      </c>
      <c r="O132" s="242"/>
      <c r="P132" s="409">
        <v>606</v>
      </c>
      <c r="Q132" s="524"/>
      <c r="R132" s="522"/>
      <c r="S132" s="479"/>
    </row>
    <row r="133" spans="1:19" x14ac:dyDescent="0.25">
      <c r="A133" s="412"/>
      <c r="B133" s="421"/>
      <c r="C133" s="508"/>
      <c r="D133" s="504"/>
      <c r="E133" s="417"/>
      <c r="F133" s="519"/>
      <c r="G133" s="451"/>
      <c r="H133" s="179"/>
      <c r="I133" s="179"/>
      <c r="J133" s="241" t="s">
        <v>336</v>
      </c>
      <c r="K133" s="107"/>
      <c r="L133" s="107"/>
      <c r="M133" s="107"/>
      <c r="N133" s="246">
        <v>71</v>
      </c>
      <c r="O133" s="107"/>
      <c r="P133" s="409"/>
      <c r="Q133" s="524"/>
      <c r="R133" s="522"/>
      <c r="S133" s="479"/>
    </row>
    <row r="134" spans="1:19" x14ac:dyDescent="0.25">
      <c r="A134" s="412"/>
      <c r="B134" s="421"/>
      <c r="C134" s="508"/>
      <c r="D134" s="504"/>
      <c r="E134" s="417"/>
      <c r="F134" s="519"/>
      <c r="G134" s="451"/>
      <c r="H134" s="276"/>
      <c r="I134" s="276"/>
      <c r="J134" s="241" t="s">
        <v>348</v>
      </c>
      <c r="K134" s="107"/>
      <c r="L134" s="107"/>
      <c r="M134" s="107"/>
      <c r="N134" s="246" t="s">
        <v>351</v>
      </c>
      <c r="O134" s="107"/>
      <c r="P134" s="409"/>
      <c r="Q134" s="524"/>
      <c r="R134" s="522"/>
      <c r="S134" s="479"/>
    </row>
    <row r="135" spans="1:19" x14ac:dyDescent="0.25">
      <c r="A135" s="412"/>
      <c r="B135" s="421"/>
      <c r="C135" s="508"/>
      <c r="D135" s="504"/>
      <c r="E135" s="417"/>
      <c r="F135" s="519"/>
      <c r="G135" s="451"/>
      <c r="H135" s="304"/>
      <c r="I135" s="304"/>
      <c r="J135" s="241" t="s">
        <v>353</v>
      </c>
      <c r="K135" s="107"/>
      <c r="L135" s="107"/>
      <c r="M135" s="107"/>
      <c r="N135" s="246">
        <v>182</v>
      </c>
      <c r="O135" s="107"/>
      <c r="P135" s="409"/>
      <c r="Q135" s="524"/>
      <c r="R135" s="522"/>
      <c r="S135" s="479"/>
    </row>
    <row r="136" spans="1:19" ht="18" thickBot="1" x14ac:dyDescent="0.3">
      <c r="A136" s="412"/>
      <c r="B136" s="421"/>
      <c r="C136" s="508"/>
      <c r="D136" s="504"/>
      <c r="E136" s="417"/>
      <c r="F136" s="519"/>
      <c r="G136" s="452"/>
      <c r="H136" s="179"/>
      <c r="I136" s="179"/>
      <c r="J136" s="235" t="s">
        <v>337</v>
      </c>
      <c r="K136" s="107"/>
      <c r="L136" s="107"/>
      <c r="M136" s="107"/>
      <c r="N136" s="339">
        <v>1</v>
      </c>
      <c r="O136" s="107"/>
      <c r="P136" s="250">
        <v>0.68010000000000004</v>
      </c>
      <c r="Q136" s="524"/>
      <c r="R136" s="523"/>
      <c r="S136" s="480"/>
    </row>
    <row r="137" spans="1:19" ht="32.25" customHeight="1" x14ac:dyDescent="0.25">
      <c r="A137" s="412"/>
      <c r="B137" s="421"/>
      <c r="C137" s="508"/>
      <c r="D137" s="504"/>
      <c r="E137" s="417"/>
      <c r="F137" s="519"/>
      <c r="G137" s="427" t="s">
        <v>154</v>
      </c>
      <c r="H137" s="60" t="s">
        <v>108</v>
      </c>
      <c r="I137" s="60" t="s">
        <v>109</v>
      </c>
      <c r="J137" s="60" t="s">
        <v>92</v>
      </c>
      <c r="K137" s="76">
        <v>0</v>
      </c>
      <c r="L137" s="80" t="s">
        <v>142</v>
      </c>
      <c r="M137" s="80">
        <v>3</v>
      </c>
      <c r="N137" s="80">
        <v>3</v>
      </c>
      <c r="O137" s="80">
        <v>3</v>
      </c>
      <c r="P137" s="78">
        <v>9</v>
      </c>
      <c r="Q137" s="524"/>
      <c r="R137" s="521" t="s">
        <v>149</v>
      </c>
      <c r="S137" s="478" t="s">
        <v>350</v>
      </c>
    </row>
    <row r="138" spans="1:19" ht="26.25" customHeight="1" x14ac:dyDescent="0.25">
      <c r="A138" s="412"/>
      <c r="B138" s="421"/>
      <c r="C138" s="508"/>
      <c r="D138" s="504"/>
      <c r="E138" s="417"/>
      <c r="F138" s="519"/>
      <c r="G138" s="428"/>
      <c r="H138" s="52"/>
      <c r="I138" s="52"/>
      <c r="J138" s="55" t="s">
        <v>173</v>
      </c>
      <c r="K138" s="68"/>
      <c r="L138" s="69" t="s">
        <v>142</v>
      </c>
      <c r="M138" s="68"/>
      <c r="N138" s="68"/>
      <c r="O138" s="68"/>
      <c r="P138" s="70" t="s">
        <v>142</v>
      </c>
      <c r="Q138" s="524"/>
      <c r="R138" s="522"/>
      <c r="S138" s="479"/>
    </row>
    <row r="139" spans="1:19" ht="30" customHeight="1" x14ac:dyDescent="0.25">
      <c r="A139" s="412"/>
      <c r="B139" s="421"/>
      <c r="C139" s="508"/>
      <c r="D139" s="504"/>
      <c r="E139" s="417"/>
      <c r="F139" s="519"/>
      <c r="G139" s="428"/>
      <c r="H139" s="52"/>
      <c r="I139" s="52"/>
      <c r="J139" s="55" t="s">
        <v>176</v>
      </c>
      <c r="K139" s="68"/>
      <c r="L139" s="69" t="s">
        <v>142</v>
      </c>
      <c r="M139" s="68"/>
      <c r="N139" s="68"/>
      <c r="O139" s="68"/>
      <c r="P139" s="70" t="s">
        <v>142</v>
      </c>
      <c r="Q139" s="524"/>
      <c r="R139" s="522"/>
      <c r="S139" s="479"/>
    </row>
    <row r="140" spans="1:19" ht="21" customHeight="1" x14ac:dyDescent="0.25">
      <c r="A140" s="412"/>
      <c r="B140" s="421"/>
      <c r="C140" s="508"/>
      <c r="D140" s="504"/>
      <c r="E140" s="417"/>
      <c r="F140" s="519"/>
      <c r="G140" s="428"/>
      <c r="H140" s="52"/>
      <c r="I140" s="52"/>
      <c r="J140" s="56" t="s">
        <v>174</v>
      </c>
      <c r="K140" s="68"/>
      <c r="L140" s="68"/>
      <c r="M140" s="136">
        <v>0</v>
      </c>
      <c r="N140" s="68"/>
      <c r="O140" s="68"/>
      <c r="P140" s="72">
        <v>0</v>
      </c>
      <c r="Q140" s="524"/>
      <c r="R140" s="522"/>
      <c r="S140" s="479"/>
    </row>
    <row r="141" spans="1:19" ht="26.25" customHeight="1" x14ac:dyDescent="0.25">
      <c r="A141" s="412"/>
      <c r="B141" s="421"/>
      <c r="C141" s="508"/>
      <c r="D141" s="504"/>
      <c r="E141" s="417"/>
      <c r="F141" s="519"/>
      <c r="G141" s="428"/>
      <c r="H141" s="52"/>
      <c r="I141" s="52"/>
      <c r="J141" s="56" t="s">
        <v>177</v>
      </c>
      <c r="K141" s="68"/>
      <c r="L141" s="68"/>
      <c r="M141" s="71">
        <v>0</v>
      </c>
      <c r="N141" s="68"/>
      <c r="O141" s="68"/>
      <c r="P141" s="72">
        <v>0</v>
      </c>
      <c r="Q141" s="524"/>
      <c r="R141" s="522"/>
      <c r="S141" s="479"/>
    </row>
    <row r="142" spans="1:19" ht="24" customHeight="1" x14ac:dyDescent="0.25">
      <c r="A142" s="412"/>
      <c r="B142" s="421"/>
      <c r="C142" s="508"/>
      <c r="D142" s="504"/>
      <c r="E142" s="417"/>
      <c r="F142" s="519"/>
      <c r="G142" s="428"/>
      <c r="H142" s="49"/>
      <c r="I142" s="49"/>
      <c r="J142" s="258" t="s">
        <v>175</v>
      </c>
      <c r="K142" s="244"/>
      <c r="L142" s="244"/>
      <c r="M142" s="244"/>
      <c r="N142" s="346">
        <v>0</v>
      </c>
      <c r="O142" s="244"/>
      <c r="P142" s="528">
        <v>9</v>
      </c>
      <c r="Q142" s="524"/>
      <c r="R142" s="522"/>
      <c r="S142" s="479"/>
    </row>
    <row r="143" spans="1:19" ht="24" customHeight="1" x14ac:dyDescent="0.25">
      <c r="A143" s="412"/>
      <c r="B143" s="421"/>
      <c r="C143" s="181"/>
      <c r="D143" s="182"/>
      <c r="E143" s="417"/>
      <c r="F143" s="519"/>
      <c r="G143" s="428"/>
      <c r="H143" s="64"/>
      <c r="I143" s="64"/>
      <c r="J143" s="241" t="s">
        <v>336</v>
      </c>
      <c r="K143" s="242"/>
      <c r="L143" s="242"/>
      <c r="M143" s="242"/>
      <c r="N143" s="322">
        <v>0</v>
      </c>
      <c r="O143" s="242"/>
      <c r="P143" s="409"/>
      <c r="Q143" s="190"/>
      <c r="R143" s="522"/>
      <c r="S143" s="479"/>
    </row>
    <row r="144" spans="1:19" ht="24" customHeight="1" x14ac:dyDescent="0.25">
      <c r="A144" s="412"/>
      <c r="B144" s="421"/>
      <c r="C144" s="270"/>
      <c r="D144" s="271"/>
      <c r="E144" s="417"/>
      <c r="F144" s="519"/>
      <c r="G144" s="428"/>
      <c r="H144" s="274"/>
      <c r="I144" s="274"/>
      <c r="J144" s="241" t="s">
        <v>348</v>
      </c>
      <c r="K144" s="242"/>
      <c r="L144" s="242"/>
      <c r="M144" s="242"/>
      <c r="N144" s="322">
        <v>0</v>
      </c>
      <c r="O144" s="242"/>
      <c r="P144" s="409"/>
      <c r="Q144" s="281"/>
      <c r="R144" s="522"/>
      <c r="S144" s="479"/>
    </row>
    <row r="145" spans="1:19" ht="24" customHeight="1" x14ac:dyDescent="0.25">
      <c r="A145" s="412"/>
      <c r="B145" s="421"/>
      <c r="C145" s="305"/>
      <c r="D145" s="306"/>
      <c r="E145" s="417"/>
      <c r="F145" s="519"/>
      <c r="G145" s="428"/>
      <c r="H145" s="274"/>
      <c r="I145" s="274"/>
      <c r="J145" s="241" t="s">
        <v>353</v>
      </c>
      <c r="K145" s="242"/>
      <c r="L145" s="242"/>
      <c r="M145" s="242"/>
      <c r="N145" s="322">
        <v>9</v>
      </c>
      <c r="O145" s="242"/>
      <c r="P145" s="409"/>
      <c r="Q145" s="316"/>
      <c r="R145" s="522"/>
      <c r="S145" s="479"/>
    </row>
    <row r="146" spans="1:19" ht="24" customHeight="1" thickBot="1" x14ac:dyDescent="0.3">
      <c r="A146" s="517"/>
      <c r="B146" s="422"/>
      <c r="C146" s="181"/>
      <c r="D146" s="182"/>
      <c r="E146" s="418"/>
      <c r="F146" s="520"/>
      <c r="G146" s="429"/>
      <c r="H146" s="179"/>
      <c r="I146" s="179"/>
      <c r="J146" s="235" t="s">
        <v>337</v>
      </c>
      <c r="K146" s="107"/>
      <c r="L146" s="107"/>
      <c r="M146" s="107"/>
      <c r="N146" s="339">
        <v>1</v>
      </c>
      <c r="O146" s="107"/>
      <c r="P146" s="238">
        <v>1</v>
      </c>
      <c r="Q146" s="190"/>
      <c r="R146" s="523"/>
      <c r="S146" s="480"/>
    </row>
    <row r="147" spans="1:19" ht="36.950000000000003" customHeight="1" x14ac:dyDescent="0.25">
      <c r="A147" s="529" t="s">
        <v>180</v>
      </c>
      <c r="B147" s="529" t="s">
        <v>181</v>
      </c>
      <c r="C147" s="507" t="s">
        <v>110</v>
      </c>
      <c r="D147" s="532" t="s">
        <v>111</v>
      </c>
      <c r="E147" s="416" t="s">
        <v>214</v>
      </c>
      <c r="F147" s="413" t="s">
        <v>207</v>
      </c>
      <c r="G147" s="427" t="s">
        <v>300</v>
      </c>
      <c r="H147" s="60" t="s">
        <v>112</v>
      </c>
      <c r="I147" s="60" t="s">
        <v>113</v>
      </c>
      <c r="J147" s="60" t="s">
        <v>92</v>
      </c>
      <c r="K147" s="76">
        <v>84</v>
      </c>
      <c r="L147" s="60" t="s">
        <v>219</v>
      </c>
      <c r="M147" s="60">
        <v>20</v>
      </c>
      <c r="N147" s="60">
        <v>30</v>
      </c>
      <c r="O147" s="60" t="s">
        <v>220</v>
      </c>
      <c r="P147" s="78">
        <v>126</v>
      </c>
      <c r="Q147" s="534" t="s">
        <v>114</v>
      </c>
      <c r="R147" s="481" t="s">
        <v>158</v>
      </c>
      <c r="S147" s="478" t="s">
        <v>350</v>
      </c>
    </row>
    <row r="148" spans="1:19" x14ac:dyDescent="0.25">
      <c r="A148" s="530"/>
      <c r="B148" s="530"/>
      <c r="C148" s="508"/>
      <c r="D148" s="533"/>
      <c r="E148" s="417"/>
      <c r="F148" s="414"/>
      <c r="G148" s="428"/>
      <c r="H148" s="50"/>
      <c r="I148" s="50"/>
      <c r="J148" s="55" t="s">
        <v>173</v>
      </c>
      <c r="K148" s="68"/>
      <c r="L148" s="131">
        <v>16</v>
      </c>
      <c r="M148" s="68"/>
      <c r="N148" s="68"/>
      <c r="O148" s="68"/>
      <c r="P148" s="133">
        <v>16</v>
      </c>
      <c r="Q148" s="535"/>
      <c r="R148" s="482"/>
      <c r="S148" s="479"/>
    </row>
    <row r="149" spans="1:19" x14ac:dyDescent="0.25">
      <c r="A149" s="530"/>
      <c r="B149" s="530"/>
      <c r="C149" s="508"/>
      <c r="D149" s="533"/>
      <c r="E149" s="417"/>
      <c r="F149" s="414"/>
      <c r="G149" s="428"/>
      <c r="H149" s="50"/>
      <c r="I149" s="50"/>
      <c r="J149" s="55" t="s">
        <v>176</v>
      </c>
      <c r="K149" s="68"/>
      <c r="L149" s="69">
        <v>1.6</v>
      </c>
      <c r="M149" s="68"/>
      <c r="N149" s="68"/>
      <c r="O149" s="68"/>
      <c r="P149" s="70">
        <f>P148/P147</f>
        <v>0.12698412698412698</v>
      </c>
      <c r="Q149" s="535"/>
      <c r="R149" s="482"/>
      <c r="S149" s="479"/>
    </row>
    <row r="150" spans="1:19" x14ac:dyDescent="0.25">
      <c r="A150" s="530"/>
      <c r="B150" s="530"/>
      <c r="C150" s="508"/>
      <c r="D150" s="533"/>
      <c r="E150" s="417"/>
      <c r="F150" s="414"/>
      <c r="G150" s="428"/>
      <c r="H150" s="50"/>
      <c r="I150" s="50"/>
      <c r="J150" s="56" t="s">
        <v>174</v>
      </c>
      <c r="K150" s="68"/>
      <c r="L150" s="68"/>
      <c r="M150" s="136">
        <v>20</v>
      </c>
      <c r="N150" s="68"/>
      <c r="O150" s="68"/>
      <c r="P150" s="135">
        <v>36</v>
      </c>
      <c r="Q150" s="535"/>
      <c r="R150" s="482"/>
      <c r="S150" s="479"/>
    </row>
    <row r="151" spans="1:19" x14ac:dyDescent="0.25">
      <c r="A151" s="530"/>
      <c r="B151" s="530"/>
      <c r="C151" s="508"/>
      <c r="D151" s="533"/>
      <c r="E151" s="417"/>
      <c r="F151" s="414"/>
      <c r="G151" s="428"/>
      <c r="H151" s="179"/>
      <c r="I151" s="179"/>
      <c r="J151" s="240" t="s">
        <v>177</v>
      </c>
      <c r="K151" s="244"/>
      <c r="L151" s="244"/>
      <c r="M151" s="105">
        <f>M150/M147</f>
        <v>1</v>
      </c>
      <c r="N151" s="244"/>
      <c r="O151" s="244"/>
      <c r="P151" s="233">
        <f>P150/P147</f>
        <v>0.2857142857142857</v>
      </c>
      <c r="Q151" s="535"/>
      <c r="R151" s="482"/>
      <c r="S151" s="479"/>
    </row>
    <row r="152" spans="1:19" x14ac:dyDescent="0.25">
      <c r="A152" s="530"/>
      <c r="B152" s="530"/>
      <c r="C152" s="508"/>
      <c r="D152" s="533"/>
      <c r="E152" s="417"/>
      <c r="F152" s="414"/>
      <c r="G152" s="428"/>
      <c r="H152" s="64"/>
      <c r="I152" s="64"/>
      <c r="J152" s="241" t="s">
        <v>175</v>
      </c>
      <c r="K152" s="242" t="s">
        <v>63</v>
      </c>
      <c r="L152" s="242"/>
      <c r="M152" s="242"/>
      <c r="N152" s="249">
        <v>0</v>
      </c>
      <c r="O152" s="242"/>
      <c r="P152" s="406">
        <v>87</v>
      </c>
      <c r="Q152" s="535"/>
      <c r="R152" s="482"/>
      <c r="S152" s="479"/>
    </row>
    <row r="153" spans="1:19" x14ac:dyDescent="0.25">
      <c r="A153" s="530"/>
      <c r="B153" s="530"/>
      <c r="C153" s="508"/>
      <c r="D153" s="533"/>
      <c r="E153" s="417"/>
      <c r="F153" s="414"/>
      <c r="G153" s="428"/>
      <c r="H153" s="179"/>
      <c r="I153" s="179"/>
      <c r="J153" s="241" t="s">
        <v>336</v>
      </c>
      <c r="K153" s="107"/>
      <c r="L153" s="107"/>
      <c r="M153" s="107"/>
      <c r="N153" s="246">
        <v>0</v>
      </c>
      <c r="O153" s="107"/>
      <c r="P153" s="406"/>
      <c r="Q153" s="536"/>
      <c r="R153" s="482"/>
      <c r="S153" s="479"/>
    </row>
    <row r="154" spans="1:19" x14ac:dyDescent="0.25">
      <c r="A154" s="530"/>
      <c r="B154" s="530"/>
      <c r="C154" s="508"/>
      <c r="D154" s="533"/>
      <c r="E154" s="417"/>
      <c r="F154" s="414"/>
      <c r="G154" s="428"/>
      <c r="H154" s="276"/>
      <c r="I154" s="276"/>
      <c r="J154" s="241" t="s">
        <v>348</v>
      </c>
      <c r="K154" s="107"/>
      <c r="L154" s="107"/>
      <c r="M154" s="107"/>
      <c r="N154" s="246">
        <v>4</v>
      </c>
      <c r="O154" s="107"/>
      <c r="P154" s="406"/>
      <c r="Q154" s="536"/>
      <c r="R154" s="482"/>
      <c r="S154" s="479"/>
    </row>
    <row r="155" spans="1:19" x14ac:dyDescent="0.25">
      <c r="A155" s="530"/>
      <c r="B155" s="530"/>
      <c r="C155" s="508"/>
      <c r="D155" s="533"/>
      <c r="E155" s="417"/>
      <c r="F155" s="414"/>
      <c r="G155" s="428"/>
      <c r="H155" s="304"/>
      <c r="I155" s="304"/>
      <c r="J155" s="241" t="s">
        <v>353</v>
      </c>
      <c r="K155" s="107"/>
      <c r="L155" s="107"/>
      <c r="M155" s="107"/>
      <c r="N155" s="246">
        <v>51</v>
      </c>
      <c r="O155" s="107"/>
      <c r="P155" s="406"/>
      <c r="Q155" s="536"/>
      <c r="R155" s="482"/>
      <c r="S155" s="479"/>
    </row>
    <row r="156" spans="1:19" ht="18" thickBot="1" x14ac:dyDescent="0.3">
      <c r="A156" s="530"/>
      <c r="B156" s="530"/>
      <c r="C156" s="508"/>
      <c r="D156" s="533"/>
      <c r="E156" s="417"/>
      <c r="F156" s="414"/>
      <c r="G156" s="429"/>
      <c r="H156" s="179"/>
      <c r="I156" s="179"/>
      <c r="J156" s="235" t="s">
        <v>337</v>
      </c>
      <c r="K156" s="107"/>
      <c r="L156" s="107"/>
      <c r="M156" s="107"/>
      <c r="N156" s="339">
        <v>1</v>
      </c>
      <c r="O156" s="107"/>
      <c r="P156" s="250">
        <v>0.6905</v>
      </c>
      <c r="Q156" s="536"/>
      <c r="R156" s="483"/>
      <c r="S156" s="480"/>
    </row>
    <row r="157" spans="1:19" ht="32.1" customHeight="1" x14ac:dyDescent="0.25">
      <c r="A157" s="530"/>
      <c r="B157" s="530"/>
      <c r="C157" s="508"/>
      <c r="D157" s="533"/>
      <c r="E157" s="417"/>
      <c r="F157" s="414"/>
      <c r="G157" s="537" t="s">
        <v>301</v>
      </c>
      <c r="H157" s="86" t="s">
        <v>115</v>
      </c>
      <c r="I157" s="86" t="s">
        <v>116</v>
      </c>
      <c r="J157" s="86" t="s">
        <v>92</v>
      </c>
      <c r="K157" s="76">
        <v>20</v>
      </c>
      <c r="L157" s="60" t="s">
        <v>221</v>
      </c>
      <c r="M157" s="60" t="s">
        <v>222</v>
      </c>
      <c r="N157" s="60" t="s">
        <v>223</v>
      </c>
      <c r="O157" s="60" t="s">
        <v>224</v>
      </c>
      <c r="P157" s="78">
        <v>25</v>
      </c>
      <c r="Q157" s="536"/>
      <c r="R157" s="420" t="s">
        <v>158</v>
      </c>
      <c r="S157" s="478" t="s">
        <v>350</v>
      </c>
    </row>
    <row r="158" spans="1:19" x14ac:dyDescent="0.25">
      <c r="A158" s="530"/>
      <c r="B158" s="530"/>
      <c r="C158" s="508"/>
      <c r="D158" s="533"/>
      <c r="E158" s="417"/>
      <c r="F158" s="414"/>
      <c r="G158" s="538"/>
      <c r="H158" s="40"/>
      <c r="I158" s="40"/>
      <c r="J158" s="55" t="s">
        <v>173</v>
      </c>
      <c r="K158" s="68"/>
      <c r="L158" s="131">
        <v>1</v>
      </c>
      <c r="M158" s="68"/>
      <c r="N158" s="68"/>
      <c r="O158" s="68"/>
      <c r="P158" s="133">
        <v>1</v>
      </c>
      <c r="Q158" s="536"/>
      <c r="R158" s="421"/>
      <c r="S158" s="479"/>
    </row>
    <row r="159" spans="1:19" x14ac:dyDescent="0.25">
      <c r="A159" s="530"/>
      <c r="B159" s="530"/>
      <c r="C159" s="508"/>
      <c r="D159" s="533"/>
      <c r="E159" s="417"/>
      <c r="F159" s="414"/>
      <c r="G159" s="538"/>
      <c r="H159" s="40"/>
      <c r="I159" s="40"/>
      <c r="J159" s="55" t="s">
        <v>176</v>
      </c>
      <c r="K159" s="68"/>
      <c r="L159" s="69">
        <v>0.25</v>
      </c>
      <c r="M159" s="68"/>
      <c r="N159" s="68"/>
      <c r="O159" s="68"/>
      <c r="P159" s="70">
        <f>P158/P157</f>
        <v>0.04</v>
      </c>
      <c r="Q159" s="536"/>
      <c r="R159" s="421"/>
      <c r="S159" s="479"/>
    </row>
    <row r="160" spans="1:19" x14ac:dyDescent="0.25">
      <c r="A160" s="530"/>
      <c r="B160" s="530"/>
      <c r="C160" s="508"/>
      <c r="D160" s="533"/>
      <c r="E160" s="417"/>
      <c r="F160" s="414"/>
      <c r="G160" s="538"/>
      <c r="H160" s="40"/>
      <c r="I160" s="40"/>
      <c r="J160" s="56" t="s">
        <v>174</v>
      </c>
      <c r="K160" s="68"/>
      <c r="L160" s="68"/>
      <c r="M160" s="136">
        <v>14</v>
      </c>
      <c r="N160" s="68"/>
      <c r="O160" s="68"/>
      <c r="P160" s="135">
        <v>15</v>
      </c>
      <c r="Q160" s="536"/>
      <c r="R160" s="421"/>
      <c r="S160" s="479"/>
    </row>
    <row r="161" spans="1:19" x14ac:dyDescent="0.25">
      <c r="A161" s="530"/>
      <c r="B161" s="530"/>
      <c r="C161" s="508"/>
      <c r="D161" s="533"/>
      <c r="E161" s="417"/>
      <c r="F161" s="414"/>
      <c r="G161" s="538"/>
      <c r="H161" s="40"/>
      <c r="I161" s="40"/>
      <c r="J161" s="240" t="s">
        <v>177</v>
      </c>
      <c r="K161" s="244"/>
      <c r="L161" s="244"/>
      <c r="M161" s="105">
        <v>2</v>
      </c>
      <c r="N161" s="244"/>
      <c r="O161" s="244"/>
      <c r="P161" s="106">
        <f>P160/P157</f>
        <v>0.6</v>
      </c>
      <c r="Q161" s="536"/>
      <c r="R161" s="421"/>
      <c r="S161" s="479"/>
    </row>
    <row r="162" spans="1:19" ht="27" customHeight="1" thickBot="1" x14ac:dyDescent="0.3">
      <c r="A162" s="530"/>
      <c r="B162" s="530"/>
      <c r="C162" s="508"/>
      <c r="D162" s="533"/>
      <c r="E162" s="417"/>
      <c r="F162" s="414"/>
      <c r="G162" s="538"/>
      <c r="H162" s="87"/>
      <c r="I162" s="260"/>
      <c r="J162" s="241" t="s">
        <v>175</v>
      </c>
      <c r="K162" s="242"/>
      <c r="L162" s="242"/>
      <c r="M162" s="242"/>
      <c r="N162" s="249">
        <v>0</v>
      </c>
      <c r="O162" s="242"/>
      <c r="P162" s="409">
        <v>22</v>
      </c>
      <c r="Q162" s="536"/>
      <c r="R162" s="421"/>
      <c r="S162" s="479"/>
    </row>
    <row r="163" spans="1:19" x14ac:dyDescent="0.25">
      <c r="A163" s="530"/>
      <c r="B163" s="530"/>
      <c r="C163" s="508"/>
      <c r="D163" s="533"/>
      <c r="E163" s="417"/>
      <c r="F163" s="414"/>
      <c r="G163" s="538"/>
      <c r="H163" s="259"/>
      <c r="I163" s="259"/>
      <c r="J163" s="241" t="s">
        <v>336</v>
      </c>
      <c r="K163" s="107"/>
      <c r="L163" s="107"/>
      <c r="M163" s="107"/>
      <c r="N163" s="246">
        <v>0</v>
      </c>
      <c r="O163" s="107"/>
      <c r="P163" s="409"/>
      <c r="Q163" s="536"/>
      <c r="R163" s="421"/>
      <c r="S163" s="479"/>
    </row>
    <row r="164" spans="1:19" x14ac:dyDescent="0.25">
      <c r="A164" s="530"/>
      <c r="B164" s="530"/>
      <c r="C164" s="508"/>
      <c r="D164" s="533"/>
      <c r="E164" s="417"/>
      <c r="F164" s="414"/>
      <c r="G164" s="538"/>
      <c r="H164" s="259"/>
      <c r="I164" s="259"/>
      <c r="J164" s="241" t="s">
        <v>348</v>
      </c>
      <c r="K164" s="107"/>
      <c r="L164" s="107"/>
      <c r="M164" s="107"/>
      <c r="N164" s="246">
        <v>3</v>
      </c>
      <c r="O164" s="107"/>
      <c r="P164" s="409"/>
      <c r="Q164" s="536"/>
      <c r="R164" s="421"/>
      <c r="S164" s="479"/>
    </row>
    <row r="165" spans="1:19" x14ac:dyDescent="0.25">
      <c r="A165" s="530"/>
      <c r="B165" s="530"/>
      <c r="C165" s="508"/>
      <c r="D165" s="533"/>
      <c r="E165" s="417"/>
      <c r="F165" s="414"/>
      <c r="G165" s="538"/>
      <c r="H165" s="259"/>
      <c r="I165" s="259"/>
      <c r="J165" s="241" t="s">
        <v>353</v>
      </c>
      <c r="K165" s="107"/>
      <c r="L165" s="107"/>
      <c r="M165" s="107"/>
      <c r="N165" s="246">
        <v>7</v>
      </c>
      <c r="O165" s="107"/>
      <c r="P165" s="409"/>
      <c r="Q165" s="536"/>
      <c r="R165" s="421"/>
      <c r="S165" s="479"/>
    </row>
    <row r="166" spans="1:19" ht="18" thickBot="1" x14ac:dyDescent="0.3">
      <c r="A166" s="530"/>
      <c r="B166" s="530"/>
      <c r="C166" s="508"/>
      <c r="D166" s="533"/>
      <c r="E166" s="417"/>
      <c r="F166" s="414"/>
      <c r="G166" s="539"/>
      <c r="H166" s="259"/>
      <c r="I166" s="259"/>
      <c r="J166" s="235" t="s">
        <v>337</v>
      </c>
      <c r="K166" s="107"/>
      <c r="L166" s="107"/>
      <c r="M166" s="107"/>
      <c r="N166" s="339">
        <v>1</v>
      </c>
      <c r="O166" s="107"/>
      <c r="P166" s="238">
        <v>0.88</v>
      </c>
      <c r="Q166" s="536"/>
      <c r="R166" s="422"/>
      <c r="S166" s="480"/>
    </row>
    <row r="167" spans="1:19" ht="21.75" customHeight="1" x14ac:dyDescent="0.25">
      <c r="A167" s="530"/>
      <c r="B167" s="530"/>
      <c r="C167" s="508"/>
      <c r="D167" s="533"/>
      <c r="E167" s="417"/>
      <c r="F167" s="414"/>
      <c r="G167" s="450" t="s">
        <v>302</v>
      </c>
      <c r="H167" s="86" t="s">
        <v>117</v>
      </c>
      <c r="I167" s="86" t="s">
        <v>118</v>
      </c>
      <c r="J167" s="60" t="s">
        <v>92</v>
      </c>
      <c r="K167" s="76">
        <v>1</v>
      </c>
      <c r="L167" s="60">
        <v>1</v>
      </c>
      <c r="M167" s="60">
        <v>2</v>
      </c>
      <c r="N167" s="80">
        <v>1</v>
      </c>
      <c r="O167" s="80">
        <v>1</v>
      </c>
      <c r="P167" s="78">
        <v>5</v>
      </c>
      <c r="Q167" s="536"/>
      <c r="R167" s="420" t="s">
        <v>158</v>
      </c>
      <c r="S167" s="478" t="s">
        <v>350</v>
      </c>
    </row>
    <row r="168" spans="1:19" x14ac:dyDescent="0.25">
      <c r="A168" s="530"/>
      <c r="B168" s="530"/>
      <c r="C168" s="508"/>
      <c r="D168" s="533"/>
      <c r="E168" s="417"/>
      <c r="F168" s="414"/>
      <c r="G168" s="451"/>
      <c r="H168" s="40"/>
      <c r="I168" s="40"/>
      <c r="J168" s="55" t="s">
        <v>173</v>
      </c>
      <c r="K168" s="68"/>
      <c r="L168" s="131">
        <v>0</v>
      </c>
      <c r="M168" s="68"/>
      <c r="N168" s="68"/>
      <c r="O168" s="68"/>
      <c r="P168" s="133">
        <v>0</v>
      </c>
      <c r="Q168" s="536"/>
      <c r="R168" s="421"/>
      <c r="S168" s="479"/>
    </row>
    <row r="169" spans="1:19" x14ac:dyDescent="0.25">
      <c r="A169" s="530"/>
      <c r="B169" s="530"/>
      <c r="C169" s="508"/>
      <c r="D169" s="533"/>
      <c r="E169" s="417"/>
      <c r="F169" s="414"/>
      <c r="G169" s="451"/>
      <c r="H169" s="40"/>
      <c r="I169" s="40"/>
      <c r="J169" s="55" t="s">
        <v>176</v>
      </c>
      <c r="K169" s="68"/>
      <c r="L169" s="69">
        <v>0</v>
      </c>
      <c r="M169" s="68"/>
      <c r="N169" s="68"/>
      <c r="O169" s="68"/>
      <c r="P169" s="70">
        <v>0</v>
      </c>
      <c r="Q169" s="536"/>
      <c r="R169" s="421"/>
      <c r="S169" s="479"/>
    </row>
    <row r="170" spans="1:19" x14ac:dyDescent="0.25">
      <c r="A170" s="530"/>
      <c r="B170" s="530"/>
      <c r="C170" s="508"/>
      <c r="D170" s="533"/>
      <c r="E170" s="417"/>
      <c r="F170" s="414"/>
      <c r="G170" s="451"/>
      <c r="H170" s="40"/>
      <c r="I170" s="40"/>
      <c r="J170" s="56" t="s">
        <v>174</v>
      </c>
      <c r="K170" s="68"/>
      <c r="L170" s="68"/>
      <c r="M170" s="136">
        <v>3</v>
      </c>
      <c r="N170" s="68"/>
      <c r="O170" s="68"/>
      <c r="P170" s="135">
        <v>3</v>
      </c>
      <c r="Q170" s="536"/>
      <c r="R170" s="421"/>
      <c r="S170" s="479"/>
    </row>
    <row r="171" spans="1:19" x14ac:dyDescent="0.25">
      <c r="A171" s="530"/>
      <c r="B171" s="530"/>
      <c r="C171" s="508"/>
      <c r="D171" s="533"/>
      <c r="E171" s="417"/>
      <c r="F171" s="414"/>
      <c r="G171" s="451"/>
      <c r="H171" s="40"/>
      <c r="I171" s="40"/>
      <c r="J171" s="240" t="s">
        <v>177</v>
      </c>
      <c r="K171" s="244"/>
      <c r="L171" s="244"/>
      <c r="M171" s="105">
        <f>M170/M167</f>
        <v>1.5</v>
      </c>
      <c r="N171" s="244"/>
      <c r="O171" s="244"/>
      <c r="P171" s="106">
        <f>P170/P167</f>
        <v>0.6</v>
      </c>
      <c r="Q171" s="536"/>
      <c r="R171" s="421"/>
      <c r="S171" s="479"/>
    </row>
    <row r="172" spans="1:19" ht="18" thickBot="1" x14ac:dyDescent="0.3">
      <c r="A172" s="530"/>
      <c r="B172" s="530"/>
      <c r="C172" s="508"/>
      <c r="D172" s="533"/>
      <c r="E172" s="417"/>
      <c r="F172" s="414"/>
      <c r="G172" s="451"/>
      <c r="H172" s="87"/>
      <c r="I172" s="260"/>
      <c r="J172" s="241" t="s">
        <v>175</v>
      </c>
      <c r="K172" s="242"/>
      <c r="L172" s="242"/>
      <c r="M172" s="242"/>
      <c r="N172" s="262">
        <v>0</v>
      </c>
      <c r="O172" s="242"/>
      <c r="P172" s="409">
        <v>1</v>
      </c>
      <c r="Q172" s="536"/>
      <c r="R172" s="421"/>
      <c r="S172" s="479"/>
    </row>
    <row r="173" spans="1:19" x14ac:dyDescent="0.25">
      <c r="A173" s="530"/>
      <c r="B173" s="530"/>
      <c r="C173" s="181"/>
      <c r="D173" s="182"/>
      <c r="E173" s="417"/>
      <c r="F173" s="414"/>
      <c r="G173" s="451"/>
      <c r="H173" s="259"/>
      <c r="I173" s="259"/>
      <c r="J173" s="241" t="s">
        <v>336</v>
      </c>
      <c r="K173" s="107"/>
      <c r="L173" s="107"/>
      <c r="M173" s="107"/>
      <c r="N173" s="303">
        <v>0</v>
      </c>
      <c r="O173" s="107"/>
      <c r="P173" s="409"/>
      <c r="Q173" s="184"/>
      <c r="R173" s="421"/>
      <c r="S173" s="479"/>
    </row>
    <row r="174" spans="1:19" x14ac:dyDescent="0.25">
      <c r="A174" s="530"/>
      <c r="B174" s="530"/>
      <c r="C174" s="270"/>
      <c r="D174" s="271"/>
      <c r="E174" s="417"/>
      <c r="F174" s="414"/>
      <c r="G174" s="451"/>
      <c r="H174" s="259"/>
      <c r="I174" s="259"/>
      <c r="J174" s="241" t="s">
        <v>348</v>
      </c>
      <c r="K174" s="107"/>
      <c r="L174" s="107"/>
      <c r="M174" s="107"/>
      <c r="N174" s="303">
        <v>1</v>
      </c>
      <c r="O174" s="107"/>
      <c r="P174" s="409"/>
      <c r="Q174" s="272"/>
      <c r="R174" s="421"/>
      <c r="S174" s="479"/>
    </row>
    <row r="175" spans="1:19" x14ac:dyDescent="0.25">
      <c r="A175" s="530"/>
      <c r="B175" s="530"/>
      <c r="C175" s="305"/>
      <c r="D175" s="306"/>
      <c r="E175" s="417"/>
      <c r="F175" s="414"/>
      <c r="G175" s="451"/>
      <c r="H175" s="259"/>
      <c r="I175" s="259"/>
      <c r="J175" s="241" t="s">
        <v>353</v>
      </c>
      <c r="K175" s="107"/>
      <c r="L175" s="107"/>
      <c r="M175" s="107"/>
      <c r="N175" s="303">
        <v>0</v>
      </c>
      <c r="O175" s="107"/>
      <c r="P175" s="409"/>
      <c r="Q175" s="307"/>
      <c r="R175" s="421"/>
      <c r="S175" s="479"/>
    </row>
    <row r="176" spans="1:19" ht="18" thickBot="1" x14ac:dyDescent="0.3">
      <c r="A176" s="531"/>
      <c r="B176" s="531"/>
      <c r="C176" s="181"/>
      <c r="D176" s="182"/>
      <c r="E176" s="418"/>
      <c r="F176" s="415"/>
      <c r="G176" s="452"/>
      <c r="H176" s="259"/>
      <c r="I176" s="259"/>
      <c r="J176" s="235" t="s">
        <v>337</v>
      </c>
      <c r="K176" s="107"/>
      <c r="L176" s="107"/>
      <c r="M176" s="107"/>
      <c r="N176" s="237">
        <v>1</v>
      </c>
      <c r="O176" s="107"/>
      <c r="P176" s="238">
        <v>0.8</v>
      </c>
      <c r="Q176" s="184"/>
      <c r="R176" s="422"/>
      <c r="S176" s="480"/>
    </row>
    <row r="177" spans="1:19" s="34" customFormat="1" ht="30" customHeight="1" x14ac:dyDescent="0.25">
      <c r="A177" s="529" t="s">
        <v>99</v>
      </c>
      <c r="B177" s="529" t="s">
        <v>160</v>
      </c>
      <c r="C177" s="507" t="s">
        <v>119</v>
      </c>
      <c r="D177" s="503" t="s">
        <v>120</v>
      </c>
      <c r="E177" s="416" t="s">
        <v>215</v>
      </c>
      <c r="F177" s="413" t="s">
        <v>208</v>
      </c>
      <c r="G177" s="450" t="s">
        <v>161</v>
      </c>
      <c r="H177" s="60" t="s">
        <v>121</v>
      </c>
      <c r="I177" s="60" t="s">
        <v>122</v>
      </c>
      <c r="J177" s="60" t="s">
        <v>92</v>
      </c>
      <c r="K177" s="79">
        <v>2.1</v>
      </c>
      <c r="L177" s="79" t="s">
        <v>225</v>
      </c>
      <c r="M177" s="79" t="s">
        <v>226</v>
      </c>
      <c r="N177" s="79" t="s">
        <v>227</v>
      </c>
      <c r="O177" s="79" t="s">
        <v>228</v>
      </c>
      <c r="P177" s="77" t="s">
        <v>229</v>
      </c>
      <c r="Q177" s="534" t="s">
        <v>123</v>
      </c>
      <c r="R177" s="411" t="s">
        <v>158</v>
      </c>
      <c r="S177" s="478" t="s">
        <v>350</v>
      </c>
    </row>
    <row r="178" spans="1:19" s="34" customFormat="1" x14ac:dyDescent="0.25">
      <c r="A178" s="530"/>
      <c r="B178" s="530"/>
      <c r="C178" s="508"/>
      <c r="D178" s="504"/>
      <c r="E178" s="417"/>
      <c r="F178" s="414"/>
      <c r="G178" s="451"/>
      <c r="H178" s="50"/>
      <c r="I178" s="50"/>
      <c r="J178" s="55" t="s">
        <v>173</v>
      </c>
      <c r="K178" s="68"/>
      <c r="L178" s="131">
        <v>1</v>
      </c>
      <c r="M178" s="68"/>
      <c r="N178" s="68"/>
      <c r="O178" s="68"/>
      <c r="P178" s="133">
        <v>1</v>
      </c>
      <c r="Q178" s="545"/>
      <c r="R178" s="412"/>
      <c r="S178" s="479"/>
    </row>
    <row r="179" spans="1:19" s="34" customFormat="1" x14ac:dyDescent="0.25">
      <c r="A179" s="530"/>
      <c r="B179" s="530"/>
      <c r="C179" s="508"/>
      <c r="D179" s="504"/>
      <c r="E179" s="417"/>
      <c r="F179" s="414"/>
      <c r="G179" s="451"/>
      <c r="H179" s="50"/>
      <c r="I179" s="50"/>
      <c r="J179" s="55" t="s">
        <v>176</v>
      </c>
      <c r="K179" s="68"/>
      <c r="L179" s="69">
        <v>1</v>
      </c>
      <c r="M179" s="68"/>
      <c r="N179" s="68"/>
      <c r="O179" s="68"/>
      <c r="P179" s="70">
        <v>0.156</v>
      </c>
      <c r="Q179" s="545"/>
      <c r="R179" s="412"/>
      <c r="S179" s="479"/>
    </row>
    <row r="180" spans="1:19" s="34" customFormat="1" x14ac:dyDescent="0.25">
      <c r="A180" s="530"/>
      <c r="B180" s="530"/>
      <c r="C180" s="508"/>
      <c r="D180" s="504"/>
      <c r="E180" s="417"/>
      <c r="F180" s="414"/>
      <c r="G180" s="451"/>
      <c r="H180" s="50"/>
      <c r="I180" s="50"/>
      <c r="J180" s="56" t="s">
        <v>174</v>
      </c>
      <c r="K180" s="68"/>
      <c r="L180" s="68"/>
      <c r="M180" s="136">
        <v>1.5</v>
      </c>
      <c r="N180" s="68"/>
      <c r="O180" s="68"/>
      <c r="P180" s="135">
        <v>2.5</v>
      </c>
      <c r="Q180" s="545"/>
      <c r="R180" s="412"/>
      <c r="S180" s="479"/>
    </row>
    <row r="181" spans="1:19" s="34" customFormat="1" x14ac:dyDescent="0.25">
      <c r="A181" s="530"/>
      <c r="B181" s="530"/>
      <c r="C181" s="508"/>
      <c r="D181" s="504"/>
      <c r="E181" s="417"/>
      <c r="F181" s="414"/>
      <c r="G181" s="451"/>
      <c r="H181" s="50"/>
      <c r="I181" s="50"/>
      <c r="J181" s="240" t="s">
        <v>177</v>
      </c>
      <c r="K181" s="244"/>
      <c r="L181" s="244"/>
      <c r="M181" s="105">
        <v>1</v>
      </c>
      <c r="N181" s="244"/>
      <c r="O181" s="244"/>
      <c r="P181" s="106">
        <v>0.39100000000000001</v>
      </c>
      <c r="Q181" s="545"/>
      <c r="R181" s="412"/>
      <c r="S181" s="479"/>
    </row>
    <row r="182" spans="1:19" s="34" customFormat="1" ht="18" thickBot="1" x14ac:dyDescent="0.3">
      <c r="A182" s="530"/>
      <c r="B182" s="530"/>
      <c r="C182" s="508"/>
      <c r="D182" s="504"/>
      <c r="E182" s="417"/>
      <c r="F182" s="414"/>
      <c r="G182" s="451"/>
      <c r="H182" s="62"/>
      <c r="I182" s="254"/>
      <c r="J182" s="241" t="s">
        <v>175</v>
      </c>
      <c r="K182" s="242"/>
      <c r="L182" s="242"/>
      <c r="M182" s="242"/>
      <c r="N182" s="243">
        <v>0</v>
      </c>
      <c r="O182" s="242"/>
      <c r="P182" s="408">
        <v>4.3999999999999997E-2</v>
      </c>
      <c r="Q182" s="545"/>
      <c r="R182" s="412"/>
      <c r="S182" s="479"/>
    </row>
    <row r="183" spans="1:19" s="34" customFormat="1" x14ac:dyDescent="0.25">
      <c r="A183" s="530"/>
      <c r="B183" s="530"/>
      <c r="C183" s="508"/>
      <c r="D183" s="504"/>
      <c r="E183" s="417"/>
      <c r="F183" s="414"/>
      <c r="G183" s="451"/>
      <c r="H183" s="179"/>
      <c r="I183" s="179"/>
      <c r="J183" s="241" t="s">
        <v>336</v>
      </c>
      <c r="K183" s="107"/>
      <c r="L183" s="107"/>
      <c r="M183" s="107"/>
      <c r="N183" s="252">
        <v>6.3E-3</v>
      </c>
      <c r="O183" s="107"/>
      <c r="P183" s="408"/>
      <c r="Q183" s="546"/>
      <c r="R183" s="412"/>
      <c r="S183" s="479"/>
    </row>
    <row r="184" spans="1:19" s="34" customFormat="1" x14ac:dyDescent="0.25">
      <c r="A184" s="530"/>
      <c r="B184" s="530"/>
      <c r="C184" s="508"/>
      <c r="D184" s="504"/>
      <c r="E184" s="417"/>
      <c r="F184" s="414"/>
      <c r="G184" s="451"/>
      <c r="H184" s="276"/>
      <c r="I184" s="276"/>
      <c r="J184" s="241" t="s">
        <v>348</v>
      </c>
      <c r="K184" s="107"/>
      <c r="L184" s="107"/>
      <c r="M184" s="107"/>
      <c r="N184" s="252" t="s">
        <v>349</v>
      </c>
      <c r="O184" s="107"/>
      <c r="P184" s="408"/>
      <c r="Q184" s="546"/>
      <c r="R184" s="412"/>
      <c r="S184" s="479"/>
    </row>
    <row r="185" spans="1:19" s="34" customFormat="1" x14ac:dyDescent="0.25">
      <c r="A185" s="530"/>
      <c r="B185" s="530"/>
      <c r="C185" s="508"/>
      <c r="D185" s="504"/>
      <c r="E185" s="417"/>
      <c r="F185" s="414"/>
      <c r="G185" s="451"/>
      <c r="H185" s="304"/>
      <c r="I185" s="304"/>
      <c r="J185" s="241" t="s">
        <v>353</v>
      </c>
      <c r="K185" s="107"/>
      <c r="L185" s="107"/>
      <c r="M185" s="107"/>
      <c r="N185" s="252">
        <v>1.9E-2</v>
      </c>
      <c r="O185" s="107"/>
      <c r="P185" s="408"/>
      <c r="Q185" s="546"/>
      <c r="R185" s="412"/>
      <c r="S185" s="479"/>
    </row>
    <row r="186" spans="1:19" s="34" customFormat="1" ht="18" thickBot="1" x14ac:dyDescent="0.3">
      <c r="A186" s="530"/>
      <c r="B186" s="530"/>
      <c r="C186" s="508"/>
      <c r="D186" s="504"/>
      <c r="E186" s="417"/>
      <c r="F186" s="414"/>
      <c r="G186" s="452"/>
      <c r="H186" s="179"/>
      <c r="I186" s="179"/>
      <c r="J186" s="235" t="s">
        <v>337</v>
      </c>
      <c r="K186" s="107"/>
      <c r="L186" s="107"/>
      <c r="M186" s="107"/>
      <c r="N186" s="339">
        <v>1</v>
      </c>
      <c r="O186" s="107"/>
      <c r="P186" s="269">
        <v>0.6875</v>
      </c>
      <c r="Q186" s="546"/>
      <c r="R186" s="517"/>
      <c r="S186" s="480"/>
    </row>
    <row r="187" spans="1:19" s="34" customFormat="1" ht="23.25" customHeight="1" x14ac:dyDescent="0.25">
      <c r="A187" s="530"/>
      <c r="B187" s="530"/>
      <c r="C187" s="508"/>
      <c r="D187" s="504"/>
      <c r="E187" s="417"/>
      <c r="F187" s="414"/>
      <c r="G187" s="540" t="s">
        <v>303</v>
      </c>
      <c r="H187" s="60" t="s">
        <v>124</v>
      </c>
      <c r="I187" s="60" t="s">
        <v>125</v>
      </c>
      <c r="J187" s="60" t="s">
        <v>92</v>
      </c>
      <c r="K187" s="125">
        <v>1.2E-2</v>
      </c>
      <c r="L187" s="125">
        <v>1.4999999999999999E-2</v>
      </c>
      <c r="M187" s="125">
        <v>1.6E-2</v>
      </c>
      <c r="N187" s="125">
        <v>1.7999999999999999E-2</v>
      </c>
      <c r="O187" s="125">
        <v>0.02</v>
      </c>
      <c r="P187" s="126">
        <v>0.02</v>
      </c>
      <c r="Q187" s="536"/>
      <c r="R187" s="529" t="s">
        <v>182</v>
      </c>
      <c r="S187" s="478" t="s">
        <v>350</v>
      </c>
    </row>
    <row r="188" spans="1:19" s="34" customFormat="1" x14ac:dyDescent="0.25">
      <c r="A188" s="530"/>
      <c r="B188" s="530"/>
      <c r="C188" s="508"/>
      <c r="D188" s="504"/>
      <c r="E188" s="417"/>
      <c r="F188" s="414"/>
      <c r="G188" s="541"/>
      <c r="H188" s="52"/>
      <c r="I188" s="52"/>
      <c r="J188" s="55" t="s">
        <v>173</v>
      </c>
      <c r="K188" s="68"/>
      <c r="L188" s="69">
        <v>2.4E-2</v>
      </c>
      <c r="M188" s="68"/>
      <c r="N188" s="68"/>
      <c r="O188" s="68"/>
      <c r="P188" s="70">
        <v>2.4E-2</v>
      </c>
      <c r="Q188" s="536"/>
      <c r="R188" s="530"/>
      <c r="S188" s="479"/>
    </row>
    <row r="189" spans="1:19" s="34" customFormat="1" x14ac:dyDescent="0.25">
      <c r="A189" s="530"/>
      <c r="B189" s="530"/>
      <c r="C189" s="508"/>
      <c r="D189" s="504"/>
      <c r="E189" s="417"/>
      <c r="F189" s="414"/>
      <c r="G189" s="541"/>
      <c r="H189" s="52"/>
      <c r="I189" s="52"/>
      <c r="J189" s="55" t="s">
        <v>176</v>
      </c>
      <c r="K189" s="68"/>
      <c r="L189" s="69">
        <f>L188/L187</f>
        <v>1.6</v>
      </c>
      <c r="M189" s="68"/>
      <c r="N189" s="68"/>
      <c r="O189" s="68"/>
      <c r="P189" s="70"/>
      <c r="Q189" s="536"/>
      <c r="R189" s="530"/>
      <c r="S189" s="479"/>
    </row>
    <row r="190" spans="1:19" s="34" customFormat="1" x14ac:dyDescent="0.25">
      <c r="A190" s="530"/>
      <c r="B190" s="530"/>
      <c r="C190" s="508"/>
      <c r="D190" s="504"/>
      <c r="E190" s="417"/>
      <c r="F190" s="414"/>
      <c r="G190" s="541"/>
      <c r="H190" s="52"/>
      <c r="I190" s="52"/>
      <c r="J190" s="56" t="s">
        <v>174</v>
      </c>
      <c r="K190" s="68"/>
      <c r="L190" s="68"/>
      <c r="M190" s="71">
        <v>2.4E-2</v>
      </c>
      <c r="N190" s="68"/>
      <c r="O190" s="68"/>
      <c r="P190" s="72">
        <v>2.4E-2</v>
      </c>
      <c r="Q190" s="536"/>
      <c r="R190" s="530"/>
      <c r="S190" s="479"/>
    </row>
    <row r="191" spans="1:19" s="34" customFormat="1" x14ac:dyDescent="0.25">
      <c r="A191" s="530"/>
      <c r="B191" s="530"/>
      <c r="C191" s="508"/>
      <c r="D191" s="504"/>
      <c r="E191" s="417"/>
      <c r="F191" s="414"/>
      <c r="G191" s="541"/>
      <c r="H191" s="52"/>
      <c r="I191" s="52"/>
      <c r="J191" s="240" t="s">
        <v>177</v>
      </c>
      <c r="K191" s="244"/>
      <c r="L191" s="244"/>
      <c r="M191" s="105">
        <f>M190/M187</f>
        <v>1.5</v>
      </c>
      <c r="N191" s="244"/>
      <c r="O191" s="244"/>
      <c r="P191" s="106"/>
      <c r="Q191" s="536"/>
      <c r="R191" s="530"/>
      <c r="S191" s="479"/>
    </row>
    <row r="192" spans="1:19" s="34" customFormat="1" ht="18" thickBot="1" x14ac:dyDescent="0.3">
      <c r="A192" s="530"/>
      <c r="B192" s="530"/>
      <c r="C192" s="508"/>
      <c r="D192" s="504"/>
      <c r="E192" s="417"/>
      <c r="F192" s="414"/>
      <c r="G192" s="541"/>
      <c r="H192" s="61"/>
      <c r="I192" s="257"/>
      <c r="J192" s="241" t="s">
        <v>175</v>
      </c>
      <c r="K192" s="242"/>
      <c r="L192" s="242"/>
      <c r="M192" s="242"/>
      <c r="N192" s="243">
        <v>0</v>
      </c>
      <c r="O192" s="242"/>
      <c r="P192" s="404">
        <v>2.4E-2</v>
      </c>
      <c r="Q192" s="536"/>
      <c r="R192" s="530"/>
      <c r="S192" s="479"/>
    </row>
    <row r="193" spans="1:19" s="34" customFormat="1" x14ac:dyDescent="0.25">
      <c r="A193" s="530"/>
      <c r="B193" s="530"/>
      <c r="C193" s="508"/>
      <c r="D193" s="504"/>
      <c r="E193" s="417"/>
      <c r="F193" s="414"/>
      <c r="G193" s="541"/>
      <c r="H193" s="179"/>
      <c r="I193" s="179"/>
      <c r="J193" s="241" t="s">
        <v>336</v>
      </c>
      <c r="K193" s="107"/>
      <c r="L193" s="107"/>
      <c r="M193" s="107"/>
      <c r="N193" s="237">
        <v>0</v>
      </c>
      <c r="O193" s="107"/>
      <c r="P193" s="404"/>
      <c r="Q193" s="536"/>
      <c r="R193" s="530"/>
      <c r="S193" s="479"/>
    </row>
    <row r="194" spans="1:19" s="34" customFormat="1" x14ac:dyDescent="0.25">
      <c r="A194" s="530"/>
      <c r="B194" s="530"/>
      <c r="C194" s="508"/>
      <c r="D194" s="504"/>
      <c r="E194" s="417"/>
      <c r="F194" s="414"/>
      <c r="G194" s="541"/>
      <c r="H194" s="276"/>
      <c r="I194" s="276"/>
      <c r="J194" s="241" t="s">
        <v>348</v>
      </c>
      <c r="K194" s="107"/>
      <c r="L194" s="107"/>
      <c r="M194" s="107"/>
      <c r="N194" s="252">
        <v>2.4E-2</v>
      </c>
      <c r="O194" s="107"/>
      <c r="P194" s="404"/>
      <c r="Q194" s="536"/>
      <c r="R194" s="530"/>
      <c r="S194" s="479"/>
    </row>
    <row r="195" spans="1:19" s="34" customFormat="1" x14ac:dyDescent="0.25">
      <c r="A195" s="530"/>
      <c r="B195" s="530"/>
      <c r="C195" s="508"/>
      <c r="D195" s="504"/>
      <c r="E195" s="417"/>
      <c r="F195" s="414"/>
      <c r="G195" s="541"/>
      <c r="H195" s="304"/>
      <c r="I195" s="304"/>
      <c r="J195" s="241" t="s">
        <v>353</v>
      </c>
      <c r="K195" s="107"/>
      <c r="L195" s="107"/>
      <c r="M195" s="107"/>
      <c r="N195" s="237">
        <v>0</v>
      </c>
      <c r="O195" s="107"/>
      <c r="P195" s="309"/>
      <c r="Q195" s="536"/>
      <c r="R195" s="530"/>
      <c r="S195" s="479"/>
    </row>
    <row r="196" spans="1:19" s="34" customFormat="1" ht="18" thickBot="1" x14ac:dyDescent="0.3">
      <c r="A196" s="530"/>
      <c r="B196" s="530"/>
      <c r="C196" s="508"/>
      <c r="D196" s="504"/>
      <c r="E196" s="417"/>
      <c r="F196" s="414"/>
      <c r="G196" s="542"/>
      <c r="H196" s="179"/>
      <c r="I196" s="179"/>
      <c r="J196" s="235" t="s">
        <v>337</v>
      </c>
      <c r="K196" s="107"/>
      <c r="L196" s="107"/>
      <c r="M196" s="107"/>
      <c r="N196" s="237">
        <v>1</v>
      </c>
      <c r="O196" s="107"/>
      <c r="P196" s="238" t="s">
        <v>338</v>
      </c>
      <c r="Q196" s="536"/>
      <c r="R196" s="531"/>
      <c r="S196" s="480"/>
    </row>
    <row r="197" spans="1:19" s="34" customFormat="1" ht="23.25" customHeight="1" x14ac:dyDescent="0.25">
      <c r="A197" s="530"/>
      <c r="B197" s="530"/>
      <c r="C197" s="543"/>
      <c r="D197" s="544"/>
      <c r="E197" s="417"/>
      <c r="F197" s="414"/>
      <c r="G197" s="450" t="s">
        <v>304</v>
      </c>
      <c r="H197" s="60" t="s">
        <v>124</v>
      </c>
      <c r="I197" s="60" t="s">
        <v>125</v>
      </c>
      <c r="J197" s="60" t="s">
        <v>329</v>
      </c>
      <c r="K197" s="127">
        <v>1.6999999999999999E-3</v>
      </c>
      <c r="L197" s="127">
        <v>2.5000000000000001E-3</v>
      </c>
      <c r="M197" s="127">
        <v>2.8E-3</v>
      </c>
      <c r="N197" s="127">
        <v>3.2000000000000002E-3</v>
      </c>
      <c r="O197" s="127">
        <v>3.5000000000000001E-3</v>
      </c>
      <c r="P197" s="128">
        <v>3.5000000000000001E-3</v>
      </c>
      <c r="Q197" s="536"/>
      <c r="R197" s="529" t="s">
        <v>182</v>
      </c>
      <c r="S197" s="584" t="s">
        <v>440</v>
      </c>
    </row>
    <row r="198" spans="1:19" s="34" customFormat="1" x14ac:dyDescent="0.25">
      <c r="A198" s="530"/>
      <c r="B198" s="530"/>
      <c r="C198" s="121"/>
      <c r="D198" s="146"/>
      <c r="E198" s="417"/>
      <c r="F198" s="414"/>
      <c r="G198" s="451"/>
      <c r="H198" s="53"/>
      <c r="I198" s="53"/>
      <c r="J198" s="55" t="s">
        <v>173</v>
      </c>
      <c r="K198" s="68"/>
      <c r="L198" s="143">
        <v>1.6000000000000001E-3</v>
      </c>
      <c r="M198" s="68"/>
      <c r="N198" s="68"/>
      <c r="O198" s="68"/>
      <c r="P198" s="144">
        <v>1.6000000000000001E-3</v>
      </c>
      <c r="Q198" s="137"/>
      <c r="R198" s="530"/>
      <c r="S198" s="585"/>
    </row>
    <row r="199" spans="1:19" s="34" customFormat="1" x14ac:dyDescent="0.25">
      <c r="A199" s="530"/>
      <c r="B199" s="530"/>
      <c r="C199" s="121"/>
      <c r="D199" s="146"/>
      <c r="E199" s="417"/>
      <c r="F199" s="414"/>
      <c r="G199" s="451"/>
      <c r="H199" s="53"/>
      <c r="I199" s="53"/>
      <c r="J199" s="55" t="s">
        <v>176</v>
      </c>
      <c r="K199" s="68"/>
      <c r="L199" s="69">
        <f>L198/L197</f>
        <v>0.64</v>
      </c>
      <c r="M199" s="68"/>
      <c r="N199" s="68"/>
      <c r="O199" s="68"/>
      <c r="P199" s="70">
        <f>P198/P197</f>
        <v>0.45714285714285713</v>
      </c>
      <c r="Q199" s="137"/>
      <c r="R199" s="530"/>
      <c r="S199" s="585"/>
    </row>
    <row r="200" spans="1:19" s="34" customFormat="1" x14ac:dyDescent="0.25">
      <c r="A200" s="530"/>
      <c r="B200" s="530"/>
      <c r="C200" s="121"/>
      <c r="D200" s="146"/>
      <c r="E200" s="417"/>
      <c r="F200" s="414"/>
      <c r="G200" s="451"/>
      <c r="H200" s="53"/>
      <c r="I200" s="53"/>
      <c r="J200" s="56" t="s">
        <v>174</v>
      </c>
      <c r="K200" s="68"/>
      <c r="L200" s="68"/>
      <c r="M200" s="232">
        <v>1.8E-3</v>
      </c>
      <c r="N200" s="68"/>
      <c r="O200" s="68"/>
      <c r="P200" s="234">
        <v>1.8E-3</v>
      </c>
      <c r="Q200" s="137"/>
      <c r="R200" s="530"/>
      <c r="S200" s="585"/>
    </row>
    <row r="201" spans="1:19" s="34" customFormat="1" x14ac:dyDescent="0.25">
      <c r="A201" s="530"/>
      <c r="B201" s="530"/>
      <c r="C201" s="121"/>
      <c r="D201" s="146"/>
      <c r="E201" s="417"/>
      <c r="F201" s="414"/>
      <c r="G201" s="451"/>
      <c r="H201" s="53"/>
      <c r="I201" s="53"/>
      <c r="J201" s="240" t="s">
        <v>177</v>
      </c>
      <c r="K201" s="244"/>
      <c r="L201" s="244"/>
      <c r="M201" s="105">
        <f>M200/M197</f>
        <v>0.64285714285714279</v>
      </c>
      <c r="N201" s="244"/>
      <c r="O201" s="244"/>
      <c r="P201" s="106" t="s">
        <v>339</v>
      </c>
      <c r="Q201" s="137"/>
      <c r="R201" s="530"/>
      <c r="S201" s="585"/>
    </row>
    <row r="202" spans="1:19" s="34" customFormat="1" ht="18" thickBot="1" x14ac:dyDescent="0.3">
      <c r="A202" s="530"/>
      <c r="B202" s="530"/>
      <c r="C202" s="122"/>
      <c r="D202" s="147"/>
      <c r="E202" s="417"/>
      <c r="F202" s="414"/>
      <c r="G202" s="451"/>
      <c r="H202" s="61"/>
      <c r="I202" s="257"/>
      <c r="J202" s="241" t="s">
        <v>175</v>
      </c>
      <c r="K202" s="242"/>
      <c r="L202" s="242"/>
      <c r="M202" s="242"/>
      <c r="N202" s="243">
        <v>0</v>
      </c>
      <c r="O202" s="242"/>
      <c r="P202" s="404">
        <v>0</v>
      </c>
      <c r="Q202" s="138"/>
      <c r="R202" s="530"/>
      <c r="S202" s="585"/>
    </row>
    <row r="203" spans="1:19" s="34" customFormat="1" x14ac:dyDescent="0.25">
      <c r="A203" s="530"/>
      <c r="B203" s="530"/>
      <c r="C203" s="181"/>
      <c r="D203" s="182"/>
      <c r="E203" s="417"/>
      <c r="F203" s="414"/>
      <c r="G203" s="451"/>
      <c r="H203" s="179"/>
      <c r="I203" s="179"/>
      <c r="J203" s="241" t="s">
        <v>336</v>
      </c>
      <c r="K203" s="107"/>
      <c r="L203" s="107"/>
      <c r="M203" s="107"/>
      <c r="N203" s="237">
        <v>0</v>
      </c>
      <c r="O203" s="107"/>
      <c r="P203" s="404"/>
      <c r="Q203" s="183"/>
      <c r="R203" s="530"/>
      <c r="S203" s="585"/>
    </row>
    <row r="204" spans="1:19" s="34" customFormat="1" x14ac:dyDescent="0.25">
      <c r="A204" s="530"/>
      <c r="B204" s="530"/>
      <c r="C204" s="270"/>
      <c r="D204" s="271"/>
      <c r="E204" s="417"/>
      <c r="F204" s="414"/>
      <c r="G204" s="451"/>
      <c r="H204" s="276"/>
      <c r="I204" s="276"/>
      <c r="J204" s="241" t="s">
        <v>348</v>
      </c>
      <c r="K204" s="107"/>
      <c r="L204" s="107"/>
      <c r="M204" s="107"/>
      <c r="N204" s="252">
        <v>0</v>
      </c>
      <c r="O204" s="107"/>
      <c r="P204" s="404"/>
      <c r="Q204" s="275"/>
      <c r="R204" s="530"/>
      <c r="S204" s="585"/>
    </row>
    <row r="205" spans="1:19" s="34" customFormat="1" x14ac:dyDescent="0.25">
      <c r="A205" s="530"/>
      <c r="B205" s="530"/>
      <c r="C205" s="305"/>
      <c r="D205" s="306"/>
      <c r="E205" s="417"/>
      <c r="F205" s="414"/>
      <c r="G205" s="451"/>
      <c r="H205" s="304"/>
      <c r="I205" s="304"/>
      <c r="J205" s="241" t="s">
        <v>353</v>
      </c>
      <c r="K205" s="107"/>
      <c r="L205" s="107"/>
      <c r="M205" s="107"/>
      <c r="N205" s="347">
        <v>1.8E-3</v>
      </c>
      <c r="O205" s="107"/>
      <c r="P205" s="404"/>
      <c r="Q205" s="308"/>
      <c r="R205" s="530"/>
      <c r="S205" s="585"/>
    </row>
    <row r="206" spans="1:19" s="34" customFormat="1" ht="18" thickBot="1" x14ac:dyDescent="0.3">
      <c r="A206" s="530"/>
      <c r="B206" s="530"/>
      <c r="C206" s="181"/>
      <c r="D206" s="182"/>
      <c r="E206" s="417"/>
      <c r="F206" s="414"/>
      <c r="G206" s="452"/>
      <c r="H206" s="179"/>
      <c r="I206" s="179"/>
      <c r="J206" s="235" t="s">
        <v>337</v>
      </c>
      <c r="K206" s="107"/>
      <c r="L206" s="107"/>
      <c r="M206" s="107"/>
      <c r="N206" s="347">
        <v>0.5625</v>
      </c>
      <c r="O206" s="107"/>
      <c r="P206" s="348">
        <v>0.51429999999999998</v>
      </c>
      <c r="Q206" s="183"/>
      <c r="R206" s="531"/>
      <c r="S206" s="586"/>
    </row>
    <row r="207" spans="1:19" s="34" customFormat="1" ht="23.25" customHeight="1" x14ac:dyDescent="0.25">
      <c r="A207" s="530"/>
      <c r="B207" s="530"/>
      <c r="C207" s="507" t="s">
        <v>126</v>
      </c>
      <c r="D207" s="503" t="s">
        <v>127</v>
      </c>
      <c r="E207" s="417"/>
      <c r="F207" s="414"/>
      <c r="G207" s="450" t="s">
        <v>305</v>
      </c>
      <c r="H207" s="60" t="s">
        <v>124</v>
      </c>
      <c r="I207" s="60" t="s">
        <v>125</v>
      </c>
      <c r="J207" s="60" t="s">
        <v>330</v>
      </c>
      <c r="K207" s="88">
        <v>25</v>
      </c>
      <c r="L207" s="88">
        <v>11</v>
      </c>
      <c r="M207" s="88">
        <v>14</v>
      </c>
      <c r="N207" s="318">
        <v>21</v>
      </c>
      <c r="O207" s="88">
        <v>18</v>
      </c>
      <c r="P207" s="77">
        <v>64</v>
      </c>
      <c r="Q207" s="547" t="s">
        <v>123</v>
      </c>
      <c r="R207" s="529" t="s">
        <v>158</v>
      </c>
      <c r="S207" s="589" t="s">
        <v>441</v>
      </c>
    </row>
    <row r="208" spans="1:19" s="34" customFormat="1" x14ac:dyDescent="0.25">
      <c r="A208" s="530"/>
      <c r="B208" s="530"/>
      <c r="C208" s="508"/>
      <c r="D208" s="504"/>
      <c r="E208" s="417"/>
      <c r="F208" s="414"/>
      <c r="G208" s="451"/>
      <c r="H208" s="53"/>
      <c r="I208" s="53"/>
      <c r="J208" s="55" t="s">
        <v>173</v>
      </c>
      <c r="K208" s="68"/>
      <c r="L208" s="131">
        <v>18</v>
      </c>
      <c r="M208" s="68"/>
      <c r="N208" s="68"/>
      <c r="O208" s="68"/>
      <c r="P208" s="133">
        <v>18</v>
      </c>
      <c r="Q208" s="548"/>
      <c r="R208" s="530"/>
      <c r="S208" s="590"/>
    </row>
    <row r="209" spans="1:19" s="34" customFormat="1" ht="24.75" customHeight="1" x14ac:dyDescent="0.25">
      <c r="A209" s="530"/>
      <c r="B209" s="530"/>
      <c r="C209" s="508"/>
      <c r="D209" s="504"/>
      <c r="E209" s="417"/>
      <c r="F209" s="414"/>
      <c r="G209" s="451"/>
      <c r="H209" s="53"/>
      <c r="I209" s="53"/>
      <c r="J209" s="55" t="s">
        <v>176</v>
      </c>
      <c r="K209" s="68"/>
      <c r="L209" s="69">
        <f>L208/L207</f>
        <v>1.6363636363636365</v>
      </c>
      <c r="M209" s="68"/>
      <c r="N209" s="68"/>
      <c r="O209" s="68"/>
      <c r="P209" s="70">
        <f>P208/P207</f>
        <v>0.28125</v>
      </c>
      <c r="Q209" s="548"/>
      <c r="R209" s="530"/>
      <c r="S209" s="590"/>
    </row>
    <row r="210" spans="1:19" s="34" customFormat="1" ht="26.25" customHeight="1" x14ac:dyDescent="0.25">
      <c r="A210" s="530"/>
      <c r="B210" s="530"/>
      <c r="C210" s="508"/>
      <c r="D210" s="504"/>
      <c r="E210" s="417"/>
      <c r="F210" s="414"/>
      <c r="G210" s="451"/>
      <c r="H210" s="53"/>
      <c r="I210" s="53"/>
      <c r="J210" s="56" t="s">
        <v>174</v>
      </c>
      <c r="K210" s="68"/>
      <c r="L210" s="68"/>
      <c r="M210" s="136">
        <v>15</v>
      </c>
      <c r="N210" s="68"/>
      <c r="O210" s="68"/>
      <c r="P210" s="135">
        <v>33</v>
      </c>
      <c r="Q210" s="548"/>
      <c r="R210" s="530"/>
      <c r="S210" s="590"/>
    </row>
    <row r="211" spans="1:19" s="34" customFormat="1" ht="24.75" customHeight="1" x14ac:dyDescent="0.25">
      <c r="A211" s="530"/>
      <c r="B211" s="530"/>
      <c r="C211" s="508"/>
      <c r="D211" s="504"/>
      <c r="E211" s="417"/>
      <c r="F211" s="414"/>
      <c r="G211" s="451"/>
      <c r="H211" s="53"/>
      <c r="I211" s="53"/>
      <c r="J211" s="240" t="s">
        <v>177</v>
      </c>
      <c r="K211" s="244"/>
      <c r="L211" s="244"/>
      <c r="M211" s="105">
        <f>M210/M207</f>
        <v>1.0714285714285714</v>
      </c>
      <c r="N211" s="244"/>
      <c r="O211" s="244"/>
      <c r="P211" s="233">
        <f>P210/P207</f>
        <v>0.515625</v>
      </c>
      <c r="Q211" s="548"/>
      <c r="R211" s="530"/>
      <c r="S211" s="590"/>
    </row>
    <row r="212" spans="1:19" s="34" customFormat="1" ht="27" customHeight="1" thickBot="1" x14ac:dyDescent="0.3">
      <c r="A212" s="530"/>
      <c r="B212" s="530"/>
      <c r="C212" s="508"/>
      <c r="D212" s="504"/>
      <c r="E212" s="417"/>
      <c r="F212" s="414"/>
      <c r="G212" s="451"/>
      <c r="H212" s="61"/>
      <c r="I212" s="257"/>
      <c r="J212" s="241" t="s">
        <v>175</v>
      </c>
      <c r="K212" s="242"/>
      <c r="L212" s="242"/>
      <c r="M212" s="242"/>
      <c r="N212" s="262">
        <v>0</v>
      </c>
      <c r="O212" s="242"/>
      <c r="P212" s="405">
        <v>49</v>
      </c>
      <c r="Q212" s="548"/>
      <c r="R212" s="530"/>
      <c r="S212" s="590"/>
    </row>
    <row r="213" spans="1:19" s="34" customFormat="1" ht="27" customHeight="1" x14ac:dyDescent="0.25">
      <c r="A213" s="530"/>
      <c r="B213" s="530"/>
      <c r="C213" s="508"/>
      <c r="D213" s="504"/>
      <c r="E213" s="417"/>
      <c r="F213" s="414"/>
      <c r="G213" s="451"/>
      <c r="H213" s="179"/>
      <c r="I213" s="179"/>
      <c r="J213" s="241" t="s">
        <v>336</v>
      </c>
      <c r="K213" s="107"/>
      <c r="L213" s="242"/>
      <c r="M213" s="107"/>
      <c r="N213" s="303">
        <v>0</v>
      </c>
      <c r="O213" s="107"/>
      <c r="P213" s="405"/>
      <c r="Q213" s="548"/>
      <c r="R213" s="530"/>
      <c r="S213" s="590"/>
    </row>
    <row r="214" spans="1:19" s="34" customFormat="1" ht="27" customHeight="1" x14ac:dyDescent="0.25">
      <c r="A214" s="530"/>
      <c r="B214" s="530"/>
      <c r="C214" s="508"/>
      <c r="D214" s="504"/>
      <c r="E214" s="417"/>
      <c r="F214" s="414"/>
      <c r="G214" s="451"/>
      <c r="H214" s="276"/>
      <c r="I214" s="276"/>
      <c r="J214" s="241" t="s">
        <v>348</v>
      </c>
      <c r="K214" s="107"/>
      <c r="L214" s="242"/>
      <c r="M214" s="107"/>
      <c r="N214" s="303">
        <v>10</v>
      </c>
      <c r="O214" s="107"/>
      <c r="P214" s="405"/>
      <c r="Q214" s="548"/>
      <c r="R214" s="530"/>
      <c r="S214" s="590"/>
    </row>
    <row r="215" spans="1:19" s="34" customFormat="1" ht="27" customHeight="1" x14ac:dyDescent="0.25">
      <c r="A215" s="530"/>
      <c r="B215" s="530"/>
      <c r="C215" s="508"/>
      <c r="D215" s="504"/>
      <c r="E215" s="417"/>
      <c r="F215" s="414"/>
      <c r="G215" s="451"/>
      <c r="H215" s="304"/>
      <c r="I215" s="304"/>
      <c r="J215" s="241" t="s">
        <v>353</v>
      </c>
      <c r="K215" s="107"/>
      <c r="L215" s="242"/>
      <c r="M215" s="107"/>
      <c r="N215" s="303">
        <v>16</v>
      </c>
      <c r="O215" s="107"/>
      <c r="P215" s="405"/>
      <c r="Q215" s="548"/>
      <c r="R215" s="530"/>
      <c r="S215" s="590"/>
    </row>
    <row r="216" spans="1:19" s="34" customFormat="1" ht="27" customHeight="1" thickBot="1" x14ac:dyDescent="0.3">
      <c r="A216" s="530"/>
      <c r="B216" s="530"/>
      <c r="C216" s="508"/>
      <c r="D216" s="504"/>
      <c r="E216" s="417"/>
      <c r="F216" s="414"/>
      <c r="G216" s="452"/>
      <c r="H216" s="179"/>
      <c r="I216" s="179"/>
      <c r="J216" s="235" t="s">
        <v>337</v>
      </c>
      <c r="K216" s="107"/>
      <c r="L216" s="242"/>
      <c r="M216" s="107"/>
      <c r="N216" s="347">
        <v>0.76190000000000002</v>
      </c>
      <c r="O216" s="107"/>
      <c r="P216" s="335">
        <v>0.76559999999999995</v>
      </c>
      <c r="Q216" s="548"/>
      <c r="R216" s="531"/>
      <c r="S216" s="591"/>
    </row>
    <row r="217" spans="1:19" s="34" customFormat="1" ht="30" customHeight="1" x14ac:dyDescent="0.25">
      <c r="A217" s="530"/>
      <c r="B217" s="530"/>
      <c r="C217" s="508"/>
      <c r="D217" s="504"/>
      <c r="E217" s="417"/>
      <c r="F217" s="414"/>
      <c r="G217" s="450" t="s">
        <v>165</v>
      </c>
      <c r="H217" s="60" t="s">
        <v>128</v>
      </c>
      <c r="I217" s="60" t="s">
        <v>129</v>
      </c>
      <c r="J217" s="60" t="s">
        <v>88</v>
      </c>
      <c r="K217" s="76">
        <v>4000</v>
      </c>
      <c r="L217" s="93">
        <v>600</v>
      </c>
      <c r="M217" s="89">
        <v>1500</v>
      </c>
      <c r="N217" s="94">
        <v>1500</v>
      </c>
      <c r="O217" s="94">
        <v>600</v>
      </c>
      <c r="P217" s="261">
        <v>4200</v>
      </c>
      <c r="Q217" s="548"/>
      <c r="R217" s="529" t="s">
        <v>158</v>
      </c>
      <c r="S217" s="582" t="s">
        <v>442</v>
      </c>
    </row>
    <row r="218" spans="1:19" s="34" customFormat="1" x14ac:dyDescent="0.25">
      <c r="A218" s="530"/>
      <c r="B218" s="530"/>
      <c r="C218" s="508"/>
      <c r="D218" s="504"/>
      <c r="E218" s="417"/>
      <c r="F218" s="414"/>
      <c r="G218" s="451"/>
      <c r="H218" s="52"/>
      <c r="I218" s="52"/>
      <c r="J218" s="55" t="s">
        <v>173</v>
      </c>
      <c r="K218" s="68"/>
      <c r="L218" s="131">
        <v>600</v>
      </c>
      <c r="M218" s="68"/>
      <c r="N218" s="68"/>
      <c r="O218" s="68"/>
      <c r="P218" s="133">
        <v>600</v>
      </c>
      <c r="Q218" s="548"/>
      <c r="R218" s="530"/>
      <c r="S218" s="583"/>
    </row>
    <row r="219" spans="1:19" s="34" customFormat="1" x14ac:dyDescent="0.25">
      <c r="A219" s="530"/>
      <c r="B219" s="530"/>
      <c r="C219" s="508"/>
      <c r="D219" s="504"/>
      <c r="E219" s="417"/>
      <c r="F219" s="414"/>
      <c r="G219" s="451"/>
      <c r="H219" s="52"/>
      <c r="I219" s="52"/>
      <c r="J219" s="55" t="s">
        <v>176</v>
      </c>
      <c r="K219" s="68"/>
      <c r="L219" s="69">
        <v>1</v>
      </c>
      <c r="M219" s="68"/>
      <c r="N219" s="68"/>
      <c r="O219" s="68"/>
      <c r="P219" s="144">
        <f>P218/P217</f>
        <v>0.14285714285714285</v>
      </c>
      <c r="Q219" s="548"/>
      <c r="R219" s="530"/>
      <c r="S219" s="583"/>
    </row>
    <row r="220" spans="1:19" s="34" customFormat="1" x14ac:dyDescent="0.25">
      <c r="A220" s="530"/>
      <c r="B220" s="530"/>
      <c r="C220" s="508"/>
      <c r="D220" s="504"/>
      <c r="E220" s="417"/>
      <c r="F220" s="414"/>
      <c r="G220" s="451"/>
      <c r="H220" s="52"/>
      <c r="I220" s="52"/>
      <c r="J220" s="56" t="s">
        <v>174</v>
      </c>
      <c r="K220" s="68"/>
      <c r="L220" s="68"/>
      <c r="M220" s="136">
        <v>1100</v>
      </c>
      <c r="N220" s="68"/>
      <c r="O220" s="68"/>
      <c r="P220" s="135">
        <v>1700</v>
      </c>
      <c r="Q220" s="548"/>
      <c r="R220" s="530"/>
      <c r="S220" s="583"/>
    </row>
    <row r="221" spans="1:19" s="34" customFormat="1" ht="27" customHeight="1" x14ac:dyDescent="0.25">
      <c r="A221" s="530"/>
      <c r="B221" s="530"/>
      <c r="C221" s="508"/>
      <c r="D221" s="504"/>
      <c r="E221" s="417"/>
      <c r="F221" s="414"/>
      <c r="G221" s="451"/>
      <c r="H221" s="52"/>
      <c r="I221" s="52"/>
      <c r="J221" s="240" t="s">
        <v>177</v>
      </c>
      <c r="K221" s="244"/>
      <c r="L221" s="244"/>
      <c r="M221" s="105">
        <f>M220/M217</f>
        <v>0.73333333333333328</v>
      </c>
      <c r="N221" s="244"/>
      <c r="O221" s="244"/>
      <c r="P221" s="233">
        <f>P220/P217</f>
        <v>0.40476190476190477</v>
      </c>
      <c r="Q221" s="548"/>
      <c r="R221" s="530"/>
      <c r="S221" s="583"/>
    </row>
    <row r="222" spans="1:19" s="34" customFormat="1" ht="27.75" customHeight="1" thickBot="1" x14ac:dyDescent="0.3">
      <c r="A222" s="530"/>
      <c r="B222" s="530"/>
      <c r="C222" s="508"/>
      <c r="D222" s="504"/>
      <c r="E222" s="417"/>
      <c r="F222" s="414"/>
      <c r="G222" s="451"/>
      <c r="H222" s="61"/>
      <c r="I222" s="257"/>
      <c r="J222" s="241" t="s">
        <v>175</v>
      </c>
      <c r="K222" s="242"/>
      <c r="L222" s="242"/>
      <c r="M222" s="242"/>
      <c r="N222" s="262">
        <v>0</v>
      </c>
      <c r="O222" s="242"/>
      <c r="P222" s="405">
        <v>3600</v>
      </c>
      <c r="Q222" s="548"/>
      <c r="R222" s="530"/>
      <c r="S222" s="583"/>
    </row>
    <row r="223" spans="1:19" s="34" customFormat="1" ht="27.75" customHeight="1" x14ac:dyDescent="0.25">
      <c r="A223" s="530"/>
      <c r="B223" s="530"/>
      <c r="C223" s="508"/>
      <c r="D223" s="504"/>
      <c r="E223" s="417"/>
      <c r="F223" s="414"/>
      <c r="G223" s="451"/>
      <c r="H223" s="179"/>
      <c r="I223" s="179"/>
      <c r="J223" s="241" t="s">
        <v>336</v>
      </c>
      <c r="K223" s="107"/>
      <c r="L223" s="107"/>
      <c r="M223" s="107"/>
      <c r="N223" s="303">
        <v>0</v>
      </c>
      <c r="O223" s="107"/>
      <c r="P223" s="405"/>
      <c r="Q223" s="548"/>
      <c r="R223" s="530"/>
      <c r="S223" s="583"/>
    </row>
    <row r="224" spans="1:19" s="34" customFormat="1" ht="27.75" customHeight="1" x14ac:dyDescent="0.25">
      <c r="A224" s="530"/>
      <c r="B224" s="530"/>
      <c r="C224" s="508"/>
      <c r="D224" s="504"/>
      <c r="E224" s="417"/>
      <c r="F224" s="414"/>
      <c r="G224" s="451"/>
      <c r="H224" s="276"/>
      <c r="I224" s="276"/>
      <c r="J224" s="241" t="s">
        <v>348</v>
      </c>
      <c r="K224" s="107"/>
      <c r="L224" s="107"/>
      <c r="M224" s="107"/>
      <c r="N224" s="303">
        <v>1365</v>
      </c>
      <c r="O224" s="107"/>
      <c r="P224" s="405"/>
      <c r="Q224" s="548"/>
      <c r="R224" s="530"/>
      <c r="S224" s="583"/>
    </row>
    <row r="225" spans="1:19" s="34" customFormat="1" ht="27.75" customHeight="1" x14ac:dyDescent="0.25">
      <c r="A225" s="530"/>
      <c r="B225" s="530"/>
      <c r="C225" s="508"/>
      <c r="D225" s="504"/>
      <c r="E225" s="417"/>
      <c r="F225" s="414"/>
      <c r="G225" s="451"/>
      <c r="H225" s="304"/>
      <c r="I225" s="304"/>
      <c r="J225" s="241" t="s">
        <v>353</v>
      </c>
      <c r="K225" s="107"/>
      <c r="L225" s="107"/>
      <c r="M225" s="107"/>
      <c r="N225" s="303">
        <v>1900</v>
      </c>
      <c r="O225" s="107"/>
      <c r="P225" s="405"/>
      <c r="Q225" s="548"/>
      <c r="R225" s="530"/>
      <c r="S225" s="583"/>
    </row>
    <row r="226" spans="1:19" s="34" customFormat="1" ht="35.25" customHeight="1" thickBot="1" x14ac:dyDescent="0.3">
      <c r="A226" s="530"/>
      <c r="B226" s="530"/>
      <c r="C226" s="508"/>
      <c r="D226" s="504"/>
      <c r="E226" s="417"/>
      <c r="F226" s="414"/>
      <c r="G226" s="452"/>
      <c r="H226" s="179"/>
      <c r="I226" s="179"/>
      <c r="J226" s="235" t="s">
        <v>337</v>
      </c>
      <c r="K226" s="107"/>
      <c r="L226" s="107"/>
      <c r="M226" s="107"/>
      <c r="N226" s="339" t="s">
        <v>432</v>
      </c>
      <c r="O226" s="107"/>
      <c r="P226" s="250">
        <v>0.85709999999999997</v>
      </c>
      <c r="Q226" s="548"/>
      <c r="R226" s="531"/>
      <c r="S226" s="592"/>
    </row>
    <row r="227" spans="1:19" s="34" customFormat="1" ht="26.25" customHeight="1" x14ac:dyDescent="0.25">
      <c r="A227" s="530"/>
      <c r="B227" s="530"/>
      <c r="C227" s="543"/>
      <c r="D227" s="544"/>
      <c r="E227" s="417"/>
      <c r="F227" s="414"/>
      <c r="G227" s="450" t="s">
        <v>166</v>
      </c>
      <c r="H227" s="60" t="s">
        <v>130</v>
      </c>
      <c r="I227" s="60" t="s">
        <v>131</v>
      </c>
      <c r="J227" s="60" t="s">
        <v>92</v>
      </c>
      <c r="K227" s="129">
        <v>1720</v>
      </c>
      <c r="L227" s="129">
        <v>500</v>
      </c>
      <c r="M227" s="129">
        <v>520</v>
      </c>
      <c r="N227" s="129">
        <v>530</v>
      </c>
      <c r="O227" s="129">
        <v>550</v>
      </c>
      <c r="P227" s="130">
        <v>2100</v>
      </c>
      <c r="Q227" s="546"/>
      <c r="R227" s="411" t="s">
        <v>158</v>
      </c>
      <c r="S227" s="478" t="s">
        <v>433</v>
      </c>
    </row>
    <row r="228" spans="1:19" s="34" customFormat="1" x14ac:dyDescent="0.25">
      <c r="A228" s="530"/>
      <c r="B228" s="530"/>
      <c r="C228" s="121"/>
      <c r="D228" s="141"/>
      <c r="E228" s="417"/>
      <c r="F228" s="414"/>
      <c r="G228" s="451"/>
      <c r="H228" s="49"/>
      <c r="I228" s="49"/>
      <c r="J228" s="55" t="s">
        <v>173</v>
      </c>
      <c r="K228" s="68"/>
      <c r="L228" s="131">
        <v>422</v>
      </c>
      <c r="M228" s="68"/>
      <c r="N228" s="68"/>
      <c r="O228" s="68"/>
      <c r="P228" s="133">
        <v>422</v>
      </c>
      <c r="Q228" s="139"/>
      <c r="R228" s="412"/>
      <c r="S228" s="479"/>
    </row>
    <row r="229" spans="1:19" s="34" customFormat="1" x14ac:dyDescent="0.25">
      <c r="A229" s="530"/>
      <c r="B229" s="530"/>
      <c r="C229" s="121"/>
      <c r="D229" s="141"/>
      <c r="E229" s="417"/>
      <c r="F229" s="414"/>
      <c r="G229" s="451"/>
      <c r="H229" s="49"/>
      <c r="I229" s="49"/>
      <c r="J229" s="55" t="s">
        <v>176</v>
      </c>
      <c r="K229" s="68"/>
      <c r="L229" s="69">
        <f>L228/L227</f>
        <v>0.84399999999999997</v>
      </c>
      <c r="M229" s="68"/>
      <c r="N229" s="68"/>
      <c r="O229" s="68"/>
      <c r="P229" s="70">
        <f>P228/P227</f>
        <v>0.20095238095238097</v>
      </c>
      <c r="Q229" s="139"/>
      <c r="R229" s="412"/>
      <c r="S229" s="479"/>
    </row>
    <row r="230" spans="1:19" s="34" customFormat="1" x14ac:dyDescent="0.25">
      <c r="A230" s="530"/>
      <c r="B230" s="530"/>
      <c r="C230" s="121"/>
      <c r="D230" s="141"/>
      <c r="E230" s="417"/>
      <c r="F230" s="414"/>
      <c r="G230" s="451"/>
      <c r="H230" s="49"/>
      <c r="I230" s="49"/>
      <c r="J230" s="56" t="s">
        <v>174</v>
      </c>
      <c r="K230" s="68"/>
      <c r="L230" s="68"/>
      <c r="M230" s="136">
        <v>369</v>
      </c>
      <c r="N230" s="68"/>
      <c r="O230" s="68"/>
      <c r="P230" s="135">
        <v>791</v>
      </c>
      <c r="Q230" s="139"/>
      <c r="R230" s="412"/>
      <c r="S230" s="479"/>
    </row>
    <row r="231" spans="1:19" s="34" customFormat="1" x14ac:dyDescent="0.25">
      <c r="A231" s="530"/>
      <c r="B231" s="530"/>
      <c r="C231" s="121"/>
      <c r="D231" s="141"/>
      <c r="E231" s="417"/>
      <c r="F231" s="414"/>
      <c r="G231" s="451"/>
      <c r="H231" s="49"/>
      <c r="I231" s="49"/>
      <c r="J231" s="240" t="s">
        <v>177</v>
      </c>
      <c r="K231" s="244"/>
      <c r="L231" s="244"/>
      <c r="M231" s="105">
        <f>M230/M227</f>
        <v>0.70961538461538465</v>
      </c>
      <c r="N231" s="244"/>
      <c r="O231" s="244"/>
      <c r="P231" s="106">
        <f>P230/P227</f>
        <v>0.37666666666666665</v>
      </c>
      <c r="Q231" s="139"/>
      <c r="R231" s="412"/>
      <c r="S231" s="479"/>
    </row>
    <row r="232" spans="1:19" s="34" customFormat="1" ht="18" thickBot="1" x14ac:dyDescent="0.3">
      <c r="A232" s="530"/>
      <c r="B232" s="530"/>
      <c r="C232" s="122"/>
      <c r="D232" s="142"/>
      <c r="E232" s="417"/>
      <c r="F232" s="414"/>
      <c r="G232" s="451"/>
      <c r="H232" s="61"/>
      <c r="I232" s="257"/>
      <c r="J232" s="241" t="s">
        <v>175</v>
      </c>
      <c r="K232" s="242"/>
      <c r="L232" s="242"/>
      <c r="M232" s="242"/>
      <c r="N232" s="262">
        <v>73</v>
      </c>
      <c r="O232" s="242"/>
      <c r="P232" s="406">
        <v>1354</v>
      </c>
      <c r="Q232" s="140"/>
      <c r="R232" s="412"/>
      <c r="S232" s="479"/>
    </row>
    <row r="233" spans="1:19" s="34" customFormat="1" x14ac:dyDescent="0.25">
      <c r="A233" s="530"/>
      <c r="B233" s="530"/>
      <c r="C233" s="181"/>
      <c r="D233" s="182"/>
      <c r="E233" s="417"/>
      <c r="F233" s="414"/>
      <c r="G233" s="451"/>
      <c r="H233" s="179"/>
      <c r="I233" s="179"/>
      <c r="J233" s="241" t="s">
        <v>336</v>
      </c>
      <c r="K233" s="107"/>
      <c r="L233" s="107"/>
      <c r="M233" s="107"/>
      <c r="N233" s="246">
        <v>142</v>
      </c>
      <c r="O233" s="107"/>
      <c r="P233" s="406"/>
      <c r="Q233" s="183"/>
      <c r="R233" s="412"/>
      <c r="S233" s="479"/>
    </row>
    <row r="234" spans="1:19" s="34" customFormat="1" x14ac:dyDescent="0.25">
      <c r="A234" s="530"/>
      <c r="B234" s="530"/>
      <c r="C234" s="270"/>
      <c r="D234" s="271"/>
      <c r="E234" s="417"/>
      <c r="F234" s="414"/>
      <c r="G234" s="451"/>
      <c r="H234" s="276"/>
      <c r="I234" s="276"/>
      <c r="J234" s="241" t="s">
        <v>348</v>
      </c>
      <c r="K234" s="107"/>
      <c r="L234" s="107"/>
      <c r="M234" s="107"/>
      <c r="N234" s="246">
        <v>241</v>
      </c>
      <c r="O234" s="107"/>
      <c r="P234" s="406"/>
      <c r="Q234" s="275"/>
      <c r="R234" s="412"/>
      <c r="S234" s="479"/>
    </row>
    <row r="235" spans="1:19" s="34" customFormat="1" x14ac:dyDescent="0.25">
      <c r="A235" s="530"/>
      <c r="B235" s="530"/>
      <c r="C235" s="305"/>
      <c r="D235" s="306"/>
      <c r="E235" s="417"/>
      <c r="F235" s="414"/>
      <c r="G235" s="451"/>
      <c r="H235" s="304"/>
      <c r="I235" s="304"/>
      <c r="J235" s="241" t="s">
        <v>353</v>
      </c>
      <c r="K235" s="107"/>
      <c r="L235" s="107"/>
      <c r="M235" s="107"/>
      <c r="N235" s="246">
        <v>563</v>
      </c>
      <c r="O235" s="107"/>
      <c r="P235" s="406"/>
      <c r="Q235" s="308"/>
      <c r="R235" s="412"/>
      <c r="S235" s="479"/>
    </row>
    <row r="236" spans="1:19" s="34" customFormat="1" ht="27" customHeight="1" thickBot="1" x14ac:dyDescent="0.3">
      <c r="A236" s="531"/>
      <c r="B236" s="531"/>
      <c r="C236" s="181"/>
      <c r="D236" s="182"/>
      <c r="E236" s="418"/>
      <c r="F236" s="415"/>
      <c r="G236" s="452"/>
      <c r="H236" s="179"/>
      <c r="I236" s="179"/>
      <c r="J236" s="235" t="s">
        <v>337</v>
      </c>
      <c r="K236" s="107"/>
      <c r="L236" s="107"/>
      <c r="M236" s="107"/>
      <c r="N236" s="339">
        <v>1</v>
      </c>
      <c r="O236" s="107"/>
      <c r="P236" s="250">
        <v>0.64480000000000004</v>
      </c>
      <c r="Q236" s="183"/>
      <c r="R236" s="517"/>
      <c r="S236" s="480"/>
    </row>
    <row r="237" spans="1:19" s="34" customFormat="1" ht="14.25" customHeight="1" x14ac:dyDescent="0.25">
      <c r="A237" s="430" t="s">
        <v>183</v>
      </c>
      <c r="B237" s="433" t="s">
        <v>168</v>
      </c>
      <c r="C237" s="442" t="s">
        <v>132</v>
      </c>
      <c r="D237" s="445" t="s">
        <v>133</v>
      </c>
      <c r="E237" s="436" t="s">
        <v>216</v>
      </c>
      <c r="F237" s="439" t="s">
        <v>209</v>
      </c>
      <c r="G237" s="427" t="s">
        <v>306</v>
      </c>
      <c r="H237" s="447" t="s">
        <v>134</v>
      </c>
      <c r="I237" s="447" t="s">
        <v>135</v>
      </c>
      <c r="J237" s="447" t="s">
        <v>136</v>
      </c>
      <c r="K237" s="423">
        <v>0</v>
      </c>
      <c r="L237" s="423">
        <v>0</v>
      </c>
      <c r="M237" s="423">
        <v>0.5</v>
      </c>
      <c r="N237" s="423">
        <v>0.75</v>
      </c>
      <c r="O237" s="423">
        <v>1</v>
      </c>
      <c r="P237" s="425">
        <v>1</v>
      </c>
      <c r="Q237" s="549" t="s">
        <v>137</v>
      </c>
      <c r="R237" s="430" t="s">
        <v>167</v>
      </c>
      <c r="S237" s="582" t="s">
        <v>443</v>
      </c>
    </row>
    <row r="238" spans="1:19" s="34" customFormat="1" ht="12.75" customHeight="1" x14ac:dyDescent="0.25">
      <c r="A238" s="431"/>
      <c r="B238" s="434"/>
      <c r="C238" s="443"/>
      <c r="D238" s="446"/>
      <c r="E238" s="437"/>
      <c r="F238" s="440"/>
      <c r="G238" s="428"/>
      <c r="H238" s="448"/>
      <c r="I238" s="448"/>
      <c r="J238" s="448"/>
      <c r="K238" s="424"/>
      <c r="L238" s="424"/>
      <c r="M238" s="424"/>
      <c r="N238" s="424"/>
      <c r="O238" s="424"/>
      <c r="P238" s="426"/>
      <c r="Q238" s="550"/>
      <c r="R238" s="431"/>
      <c r="S238" s="583"/>
    </row>
    <row r="239" spans="1:19" s="34" customFormat="1" ht="5.0999999999999996" customHeight="1" x14ac:dyDescent="0.25">
      <c r="A239" s="431"/>
      <c r="B239" s="434"/>
      <c r="C239" s="443"/>
      <c r="D239" s="446"/>
      <c r="E239" s="437"/>
      <c r="F239" s="440"/>
      <c r="G239" s="428"/>
      <c r="H239" s="448"/>
      <c r="I239" s="448"/>
      <c r="J239" s="448"/>
      <c r="K239" s="424"/>
      <c r="L239" s="424"/>
      <c r="M239" s="424"/>
      <c r="N239" s="424"/>
      <c r="O239" s="424"/>
      <c r="P239" s="426"/>
      <c r="Q239" s="550"/>
      <c r="R239" s="431"/>
      <c r="S239" s="583"/>
    </row>
    <row r="240" spans="1:19" s="34" customFormat="1" ht="0.95" hidden="1" customHeight="1" x14ac:dyDescent="0.25">
      <c r="A240" s="431"/>
      <c r="B240" s="434"/>
      <c r="C240" s="443"/>
      <c r="D240" s="446"/>
      <c r="E240" s="437"/>
      <c r="F240" s="440"/>
      <c r="G240" s="428"/>
      <c r="H240" s="448"/>
      <c r="I240" s="448"/>
      <c r="J240" s="448"/>
      <c r="K240" s="424"/>
      <c r="L240" s="424"/>
      <c r="M240" s="424"/>
      <c r="N240" s="424"/>
      <c r="O240" s="424"/>
      <c r="P240" s="426"/>
      <c r="Q240" s="550"/>
      <c r="R240" s="431"/>
      <c r="S240" s="583"/>
    </row>
    <row r="241" spans="1:19" s="34" customFormat="1" ht="0.95" customHeight="1" x14ac:dyDescent="0.25">
      <c r="A241" s="431"/>
      <c r="B241" s="434"/>
      <c r="C241" s="443"/>
      <c r="D241" s="446"/>
      <c r="E241" s="437"/>
      <c r="F241" s="440"/>
      <c r="G241" s="428"/>
      <c r="H241" s="448"/>
      <c r="I241" s="448"/>
      <c r="J241" s="448"/>
      <c r="K241" s="424"/>
      <c r="L241" s="424"/>
      <c r="M241" s="424"/>
      <c r="N241" s="424"/>
      <c r="O241" s="424"/>
      <c r="P241" s="426"/>
      <c r="Q241" s="550"/>
      <c r="R241" s="431"/>
      <c r="S241" s="583"/>
    </row>
    <row r="242" spans="1:19" s="34" customFormat="1" ht="0.95" customHeight="1" x14ac:dyDescent="0.25">
      <c r="A242" s="431"/>
      <c r="B242" s="434"/>
      <c r="C242" s="443"/>
      <c r="D242" s="446"/>
      <c r="E242" s="437"/>
      <c r="F242" s="440"/>
      <c r="G242" s="428"/>
      <c r="H242" s="448"/>
      <c r="I242" s="448"/>
      <c r="J242" s="448"/>
      <c r="K242" s="424"/>
      <c r="L242" s="424"/>
      <c r="M242" s="424"/>
      <c r="N242" s="424"/>
      <c r="O242" s="424"/>
      <c r="P242" s="426"/>
      <c r="Q242" s="550"/>
      <c r="R242" s="431"/>
      <c r="S242" s="583"/>
    </row>
    <row r="243" spans="1:19" s="34" customFormat="1" ht="6" hidden="1" customHeight="1" x14ac:dyDescent="0.25">
      <c r="A243" s="431"/>
      <c r="B243" s="434"/>
      <c r="C243" s="443"/>
      <c r="D243" s="446"/>
      <c r="E243" s="437"/>
      <c r="F243" s="440"/>
      <c r="G243" s="428"/>
      <c r="H243" s="448"/>
      <c r="I243" s="448"/>
      <c r="J243" s="448"/>
      <c r="K243" s="424"/>
      <c r="L243" s="424"/>
      <c r="M243" s="424"/>
      <c r="N243" s="424"/>
      <c r="O243" s="424"/>
      <c r="P243" s="426"/>
      <c r="Q243" s="550"/>
      <c r="R243" s="431"/>
      <c r="S243" s="583"/>
    </row>
    <row r="244" spans="1:19" s="34" customFormat="1" ht="39.950000000000003" hidden="1" customHeight="1" x14ac:dyDescent="0.25">
      <c r="A244" s="431"/>
      <c r="B244" s="434"/>
      <c r="C244" s="444"/>
      <c r="D244" s="446"/>
      <c r="E244" s="437"/>
      <c r="F244" s="440"/>
      <c r="G244" s="428"/>
      <c r="H244" s="449"/>
      <c r="I244" s="449"/>
      <c r="J244" s="449"/>
      <c r="K244" s="424"/>
      <c r="L244" s="424"/>
      <c r="M244" s="424"/>
      <c r="N244" s="424"/>
      <c r="O244" s="424"/>
      <c r="P244" s="426"/>
      <c r="Q244" s="550"/>
      <c r="R244" s="431"/>
      <c r="S244" s="583"/>
    </row>
    <row r="245" spans="1:19" s="34" customFormat="1" ht="37.5" customHeight="1" x14ac:dyDescent="0.25">
      <c r="A245" s="431"/>
      <c r="B245" s="434"/>
      <c r="C245" s="90"/>
      <c r="D245" s="91"/>
      <c r="E245" s="437"/>
      <c r="F245" s="440"/>
      <c r="G245" s="428"/>
      <c r="H245" s="64"/>
      <c r="I245" s="64"/>
      <c r="J245" s="55" t="s">
        <v>173</v>
      </c>
      <c r="K245" s="68"/>
      <c r="L245" s="69" t="s">
        <v>142</v>
      </c>
      <c r="M245" s="68"/>
      <c r="N245" s="68"/>
      <c r="O245" s="68"/>
      <c r="P245" s="70" t="s">
        <v>142</v>
      </c>
      <c r="Q245" s="92"/>
      <c r="R245" s="431"/>
      <c r="S245" s="583"/>
    </row>
    <row r="246" spans="1:19" s="34" customFormat="1" ht="39" customHeight="1" x14ac:dyDescent="0.25">
      <c r="A246" s="431"/>
      <c r="B246" s="434"/>
      <c r="C246" s="90"/>
      <c r="D246" s="91"/>
      <c r="E246" s="437"/>
      <c r="F246" s="440"/>
      <c r="G246" s="428"/>
      <c r="H246" s="64"/>
      <c r="I246" s="64"/>
      <c r="J246" s="55" t="s">
        <v>176</v>
      </c>
      <c r="K246" s="68"/>
      <c r="L246" s="69" t="s">
        <v>142</v>
      </c>
      <c r="M246" s="68"/>
      <c r="N246" s="68"/>
      <c r="O246" s="68"/>
      <c r="P246" s="70" t="s">
        <v>142</v>
      </c>
      <c r="Q246" s="92"/>
      <c r="R246" s="431"/>
      <c r="S246" s="583"/>
    </row>
    <row r="247" spans="1:19" s="34" customFormat="1" ht="36" customHeight="1" x14ac:dyDescent="0.25">
      <c r="A247" s="431"/>
      <c r="B247" s="434"/>
      <c r="C247" s="90"/>
      <c r="D247" s="91"/>
      <c r="E247" s="437"/>
      <c r="F247" s="440"/>
      <c r="G247" s="428"/>
      <c r="H247" s="64"/>
      <c r="I247" s="64"/>
      <c r="J247" s="56" t="s">
        <v>174</v>
      </c>
      <c r="K247" s="68"/>
      <c r="L247" s="68"/>
      <c r="M247" s="71">
        <v>0.38</v>
      </c>
      <c r="N247" s="68"/>
      <c r="O247" s="68"/>
      <c r="P247" s="72">
        <v>0.38</v>
      </c>
      <c r="Q247" s="92"/>
      <c r="R247" s="431"/>
      <c r="S247" s="583"/>
    </row>
    <row r="248" spans="1:19" s="34" customFormat="1" ht="36" customHeight="1" x14ac:dyDescent="0.25">
      <c r="A248" s="431"/>
      <c r="B248" s="434"/>
      <c r="C248" s="90"/>
      <c r="D248" s="91"/>
      <c r="E248" s="437"/>
      <c r="F248" s="440"/>
      <c r="G248" s="428"/>
      <c r="H248" s="64"/>
      <c r="I248" s="64"/>
      <c r="J248" s="240" t="s">
        <v>177</v>
      </c>
      <c r="K248" s="244"/>
      <c r="L248" s="244"/>
      <c r="M248" s="105">
        <f>M247/M237</f>
        <v>0.76</v>
      </c>
      <c r="N248" s="244"/>
      <c r="O248" s="244"/>
      <c r="P248" s="106">
        <f>P247/P237</f>
        <v>0.38</v>
      </c>
      <c r="Q248" s="92"/>
      <c r="R248" s="431"/>
      <c r="S248" s="583"/>
    </row>
    <row r="249" spans="1:19" s="34" customFormat="1" ht="33.75" customHeight="1" thickBot="1" x14ac:dyDescent="0.3">
      <c r="A249" s="431"/>
      <c r="B249" s="434"/>
      <c r="C249" s="99"/>
      <c r="D249" s="100"/>
      <c r="E249" s="437"/>
      <c r="F249" s="440"/>
      <c r="G249" s="428"/>
      <c r="H249" s="101"/>
      <c r="I249" s="101"/>
      <c r="J249" s="241" t="s">
        <v>175</v>
      </c>
      <c r="K249" s="242"/>
      <c r="L249" s="242"/>
      <c r="M249" s="242"/>
      <c r="N249" s="349">
        <v>0</v>
      </c>
      <c r="O249" s="242"/>
      <c r="P249" s="407">
        <v>1</v>
      </c>
      <c r="Q249" s="102"/>
      <c r="R249" s="431"/>
      <c r="S249" s="583"/>
    </row>
    <row r="250" spans="1:19" s="34" customFormat="1" ht="33.75" customHeight="1" x14ac:dyDescent="0.25">
      <c r="A250" s="431"/>
      <c r="B250" s="434"/>
      <c r="C250" s="97"/>
      <c r="D250" s="123"/>
      <c r="E250" s="437"/>
      <c r="F250" s="440"/>
      <c r="G250" s="428"/>
      <c r="H250" s="64"/>
      <c r="I250" s="64"/>
      <c r="J250" s="241" t="s">
        <v>336</v>
      </c>
      <c r="K250" s="107"/>
      <c r="L250" s="107"/>
      <c r="M250" s="107"/>
      <c r="N250" s="339">
        <v>0.23</v>
      </c>
      <c r="O250" s="107"/>
      <c r="P250" s="407"/>
      <c r="Q250" s="124"/>
      <c r="R250" s="431"/>
      <c r="S250" s="583"/>
    </row>
    <row r="251" spans="1:19" s="34" customFormat="1" ht="33.75" customHeight="1" x14ac:dyDescent="0.25">
      <c r="A251" s="431"/>
      <c r="B251" s="434"/>
      <c r="C251" s="97"/>
      <c r="D251" s="123"/>
      <c r="E251" s="437"/>
      <c r="F251" s="440"/>
      <c r="G251" s="428"/>
      <c r="H251" s="274"/>
      <c r="I251" s="274"/>
      <c r="J251" s="241" t="s">
        <v>348</v>
      </c>
      <c r="K251" s="107"/>
      <c r="L251" s="107"/>
      <c r="M251" s="107"/>
      <c r="N251" s="339">
        <v>0.8</v>
      </c>
      <c r="O251" s="107"/>
      <c r="P251" s="407"/>
      <c r="Q251" s="124"/>
      <c r="R251" s="431"/>
      <c r="S251" s="583"/>
    </row>
    <row r="252" spans="1:19" s="34" customFormat="1" ht="33.75" customHeight="1" x14ac:dyDescent="0.25">
      <c r="A252" s="431"/>
      <c r="B252" s="434"/>
      <c r="C252" s="97"/>
      <c r="D252" s="123"/>
      <c r="E252" s="437"/>
      <c r="F252" s="440"/>
      <c r="G252" s="428"/>
      <c r="H252" s="274"/>
      <c r="I252" s="274"/>
      <c r="J252" s="241" t="s">
        <v>353</v>
      </c>
      <c r="K252" s="107"/>
      <c r="L252" s="107"/>
      <c r="M252" s="107"/>
      <c r="N252" s="339">
        <v>1</v>
      </c>
      <c r="O252" s="107"/>
      <c r="P252" s="407"/>
      <c r="Q252" s="124"/>
      <c r="R252" s="431"/>
      <c r="S252" s="583"/>
    </row>
    <row r="253" spans="1:19" s="34" customFormat="1" ht="33.75" customHeight="1" thickBot="1" x14ac:dyDescent="0.3">
      <c r="A253" s="431"/>
      <c r="B253" s="434"/>
      <c r="C253" s="97"/>
      <c r="D253" s="123"/>
      <c r="E253" s="437"/>
      <c r="F253" s="440"/>
      <c r="G253" s="429"/>
      <c r="H253" s="64"/>
      <c r="I253" s="64"/>
      <c r="J253" s="235" t="s">
        <v>337</v>
      </c>
      <c r="K253" s="107"/>
      <c r="L253" s="107"/>
      <c r="M253" s="107"/>
      <c r="N253" s="339" t="s">
        <v>434</v>
      </c>
      <c r="O253" s="107"/>
      <c r="P253" s="342">
        <v>1</v>
      </c>
      <c r="Q253" s="124"/>
      <c r="R253" s="432"/>
      <c r="S253" s="583"/>
    </row>
    <row r="254" spans="1:19" s="34" customFormat="1" ht="26.25" customHeight="1" x14ac:dyDescent="0.25">
      <c r="A254" s="431"/>
      <c r="B254" s="434"/>
      <c r="C254" s="97"/>
      <c r="D254" s="123"/>
      <c r="E254" s="437"/>
      <c r="F254" s="440"/>
      <c r="G254" s="427" t="s">
        <v>170</v>
      </c>
      <c r="H254" s="60" t="s">
        <v>130</v>
      </c>
      <c r="I254" s="60" t="s">
        <v>131</v>
      </c>
      <c r="J254" s="60" t="s">
        <v>329</v>
      </c>
      <c r="K254" s="98">
        <v>1</v>
      </c>
      <c r="L254" s="98">
        <v>1</v>
      </c>
      <c r="M254" s="98">
        <v>1</v>
      </c>
      <c r="N254" s="98">
        <v>1</v>
      </c>
      <c r="O254" s="98">
        <v>1</v>
      </c>
      <c r="P254" s="103">
        <f>+O254</f>
        <v>1</v>
      </c>
      <c r="Q254" s="124"/>
      <c r="R254" s="430" t="s">
        <v>171</v>
      </c>
      <c r="S254" s="593" t="s">
        <v>444</v>
      </c>
    </row>
    <row r="255" spans="1:19" s="34" customFormat="1" ht="26.25" customHeight="1" x14ac:dyDescent="0.25">
      <c r="A255" s="431"/>
      <c r="B255" s="434"/>
      <c r="C255" s="121"/>
      <c r="D255" s="141"/>
      <c r="E255" s="437"/>
      <c r="F255" s="440"/>
      <c r="G255" s="428"/>
      <c r="H255" s="49"/>
      <c r="I255" s="49"/>
      <c r="J255" s="55" t="s">
        <v>173</v>
      </c>
      <c r="K255" s="68"/>
      <c r="L255" s="69">
        <v>0.97</v>
      </c>
      <c r="M255" s="68"/>
      <c r="N255" s="68"/>
      <c r="O255" s="68"/>
      <c r="P255" s="70" t="s">
        <v>142</v>
      </c>
      <c r="Q255" s="95"/>
      <c r="R255" s="431"/>
      <c r="S255" s="594"/>
    </row>
    <row r="256" spans="1:19" s="34" customFormat="1" ht="26.25" customHeight="1" x14ac:dyDescent="0.25">
      <c r="A256" s="431"/>
      <c r="B256" s="434"/>
      <c r="C256" s="121"/>
      <c r="D256" s="141"/>
      <c r="E256" s="437"/>
      <c r="F256" s="440"/>
      <c r="G256" s="428"/>
      <c r="H256" s="49"/>
      <c r="I256" s="49"/>
      <c r="J256" s="55" t="s">
        <v>176</v>
      </c>
      <c r="K256" s="68"/>
      <c r="L256" s="69">
        <f>L255/L254</f>
        <v>0.97</v>
      </c>
      <c r="M256" s="68"/>
      <c r="N256" s="68"/>
      <c r="O256" s="68"/>
      <c r="P256" s="70" t="s">
        <v>142</v>
      </c>
      <c r="Q256" s="95"/>
      <c r="R256" s="431"/>
      <c r="S256" s="594"/>
    </row>
    <row r="257" spans="1:20" s="34" customFormat="1" ht="24.75" customHeight="1" x14ac:dyDescent="0.25">
      <c r="A257" s="431"/>
      <c r="B257" s="434"/>
      <c r="C257" s="121"/>
      <c r="D257" s="141"/>
      <c r="E257" s="437"/>
      <c r="F257" s="440"/>
      <c r="G257" s="428"/>
      <c r="H257" s="49"/>
      <c r="I257" s="49"/>
      <c r="J257" s="56" t="s">
        <v>174</v>
      </c>
      <c r="K257" s="68"/>
      <c r="L257" s="68"/>
      <c r="M257" s="71">
        <v>0.98</v>
      </c>
      <c r="N257" s="68"/>
      <c r="O257" s="68"/>
      <c r="P257" s="72" t="s">
        <v>142</v>
      </c>
      <c r="Q257" s="95"/>
      <c r="R257" s="431"/>
      <c r="S257" s="594"/>
      <c r="T257" s="267"/>
    </row>
    <row r="258" spans="1:20" s="34" customFormat="1" ht="26.25" customHeight="1" x14ac:dyDescent="0.25">
      <c r="A258" s="431"/>
      <c r="B258" s="434"/>
      <c r="C258" s="121"/>
      <c r="D258" s="141"/>
      <c r="E258" s="437"/>
      <c r="F258" s="440"/>
      <c r="G258" s="428"/>
      <c r="H258" s="49"/>
      <c r="I258" s="49"/>
      <c r="J258" s="240" t="s">
        <v>177</v>
      </c>
      <c r="K258" s="244"/>
      <c r="L258" s="244"/>
      <c r="M258" s="105">
        <v>0.98</v>
      </c>
      <c r="N258" s="244"/>
      <c r="O258" s="244"/>
      <c r="P258" s="106" t="s">
        <v>142</v>
      </c>
      <c r="Q258" s="95"/>
      <c r="R258" s="431"/>
      <c r="S258" s="594"/>
    </row>
    <row r="259" spans="1:20" s="34" customFormat="1" ht="27.75" customHeight="1" thickBot="1" x14ac:dyDescent="0.3">
      <c r="A259" s="431"/>
      <c r="B259" s="434"/>
      <c r="C259" s="122"/>
      <c r="D259" s="142"/>
      <c r="E259" s="437"/>
      <c r="F259" s="440"/>
      <c r="G259" s="428"/>
      <c r="H259" s="61"/>
      <c r="I259" s="257"/>
      <c r="J259" s="241" t="s">
        <v>175</v>
      </c>
      <c r="K259" s="242"/>
      <c r="L259" s="242"/>
      <c r="M259" s="242"/>
      <c r="N259" s="265">
        <v>0.71630000000000005</v>
      </c>
      <c r="O259" s="242"/>
      <c r="P259" s="408">
        <v>0.91169999999999995</v>
      </c>
      <c r="Q259" s="96"/>
      <c r="R259" s="431"/>
      <c r="S259" s="594"/>
    </row>
    <row r="260" spans="1:20" s="34" customFormat="1" ht="27.75" customHeight="1" x14ac:dyDescent="0.25">
      <c r="A260" s="431"/>
      <c r="B260" s="434"/>
      <c r="C260" s="263"/>
      <c r="D260" s="264"/>
      <c r="E260" s="437"/>
      <c r="F260" s="440"/>
      <c r="G260" s="428"/>
      <c r="H260" s="64"/>
      <c r="I260" s="64"/>
      <c r="J260" s="241" t="s">
        <v>336</v>
      </c>
      <c r="K260" s="242"/>
      <c r="L260" s="242"/>
      <c r="M260" s="242"/>
      <c r="N260" s="265">
        <v>0.80910000000000004</v>
      </c>
      <c r="O260" s="242"/>
      <c r="P260" s="408"/>
      <c r="Q260" s="183"/>
      <c r="R260" s="431"/>
      <c r="S260" s="594"/>
    </row>
    <row r="261" spans="1:20" s="34" customFormat="1" ht="27.75" customHeight="1" x14ac:dyDescent="0.25">
      <c r="A261" s="431"/>
      <c r="B261" s="434"/>
      <c r="C261" s="263"/>
      <c r="D261" s="264"/>
      <c r="E261" s="437"/>
      <c r="F261" s="440"/>
      <c r="G261" s="428"/>
      <c r="H261" s="274"/>
      <c r="I261" s="274"/>
      <c r="J261" s="241" t="s">
        <v>348</v>
      </c>
      <c r="K261" s="242"/>
      <c r="L261" s="242"/>
      <c r="M261" s="242"/>
      <c r="N261" s="265">
        <v>0.85109999999999997</v>
      </c>
      <c r="O261" s="242"/>
      <c r="P261" s="408"/>
      <c r="Q261" s="275"/>
      <c r="R261" s="431"/>
      <c r="S261" s="594"/>
    </row>
    <row r="262" spans="1:20" s="34" customFormat="1" ht="27.75" customHeight="1" x14ac:dyDescent="0.25">
      <c r="A262" s="431"/>
      <c r="B262" s="434"/>
      <c r="C262" s="263"/>
      <c r="D262" s="264"/>
      <c r="E262" s="437"/>
      <c r="F262" s="440"/>
      <c r="G262" s="428"/>
      <c r="H262" s="274"/>
      <c r="I262" s="274"/>
      <c r="J262" s="241" t="s">
        <v>353</v>
      </c>
      <c r="K262" s="242"/>
      <c r="L262" s="242"/>
      <c r="M262" s="242"/>
      <c r="N262" s="309">
        <v>0.91169999999999995</v>
      </c>
      <c r="O262" s="242"/>
      <c r="P262" s="408"/>
      <c r="Q262" s="308"/>
      <c r="R262" s="431"/>
      <c r="S262" s="594"/>
    </row>
    <row r="263" spans="1:20" s="34" customFormat="1" ht="27.75" customHeight="1" thickBot="1" x14ac:dyDescent="0.3">
      <c r="A263" s="432"/>
      <c r="B263" s="435"/>
      <c r="C263" s="263"/>
      <c r="D263" s="264"/>
      <c r="E263" s="438"/>
      <c r="F263" s="441"/>
      <c r="G263" s="429"/>
      <c r="H263" s="64"/>
      <c r="I263" s="64"/>
      <c r="J263" s="235" t="s">
        <v>337</v>
      </c>
      <c r="K263" s="242"/>
      <c r="L263" s="242"/>
      <c r="M263" s="242"/>
      <c r="N263" s="350">
        <v>0.91169999999999995</v>
      </c>
      <c r="O263" s="242"/>
      <c r="P263" s="268">
        <v>0.91169999999999995</v>
      </c>
      <c r="Q263" s="183"/>
      <c r="R263" s="432"/>
      <c r="S263" s="594"/>
    </row>
    <row r="264" spans="1:20" s="34" customFormat="1" ht="24.75" customHeight="1" x14ac:dyDescent="0.25">
      <c r="A264" s="596" t="s">
        <v>445</v>
      </c>
      <c r="B264" s="596"/>
      <c r="C264" s="596"/>
      <c r="D264" s="596"/>
      <c r="E264" s="596"/>
      <c r="F264" s="596"/>
      <c r="G264" s="596"/>
      <c r="H264" s="596"/>
      <c r="I264" s="596"/>
      <c r="J264" s="596"/>
      <c r="K264" s="596"/>
      <c r="L264" s="596"/>
      <c r="M264" s="596"/>
      <c r="N264" s="596"/>
      <c r="O264" s="596"/>
      <c r="P264" s="596"/>
      <c r="Q264" s="596"/>
      <c r="R264" s="596"/>
      <c r="S264" s="266"/>
    </row>
    <row r="265" spans="1:20" s="34" customFormat="1" x14ac:dyDescent="0.25">
      <c r="A265" s="600" t="s">
        <v>446</v>
      </c>
      <c r="B265" s="595"/>
      <c r="C265" s="595"/>
      <c r="D265" s="595"/>
      <c r="E265" s="595"/>
      <c r="F265" s="597"/>
      <c r="G265" s="598"/>
      <c r="H265" s="599"/>
      <c r="I265" s="598"/>
      <c r="J265" s="598"/>
      <c r="K265" s="597"/>
      <c r="L265" s="597"/>
      <c r="M265" s="597"/>
      <c r="N265" s="597"/>
      <c r="O265" s="597"/>
      <c r="P265" s="597"/>
      <c r="Q265" s="597"/>
      <c r="R265" s="597"/>
    </row>
    <row r="266" spans="1:20" s="34" customFormat="1" x14ac:dyDescent="0.25">
      <c r="B266" s="41"/>
      <c r="C266" s="41"/>
      <c r="D266" s="41"/>
      <c r="E266" s="41"/>
      <c r="F266" s="12"/>
      <c r="G266" s="42"/>
      <c r="H266" s="43"/>
      <c r="I266" s="42"/>
      <c r="J266" s="42"/>
      <c r="K266" s="12"/>
      <c r="L266" s="12"/>
      <c r="M266" s="12"/>
      <c r="N266" s="12"/>
      <c r="O266" s="12"/>
      <c r="P266" s="12"/>
      <c r="Q266" s="12"/>
      <c r="R266" s="12"/>
    </row>
    <row r="267" spans="1:20" s="34" customFormat="1" x14ac:dyDescent="0.25">
      <c r="B267" s="41"/>
      <c r="C267" s="41"/>
      <c r="D267" s="41"/>
      <c r="E267" s="41"/>
      <c r="F267" s="12"/>
      <c r="G267" s="42"/>
      <c r="H267" s="43"/>
      <c r="I267" s="42"/>
      <c r="J267" s="42"/>
      <c r="K267" s="12"/>
      <c r="L267" s="12"/>
      <c r="M267" s="12"/>
      <c r="N267" s="12"/>
      <c r="O267" s="12"/>
      <c r="P267" s="12"/>
      <c r="Q267" s="12"/>
      <c r="R267" s="12"/>
    </row>
    <row r="268" spans="1:20" s="34" customFormat="1" x14ac:dyDescent="0.25">
      <c r="B268" s="41"/>
      <c r="C268" s="41"/>
      <c r="D268" s="41"/>
      <c r="E268" s="41"/>
      <c r="F268" s="12"/>
      <c r="G268" s="42"/>
      <c r="H268" s="43"/>
      <c r="I268" s="42"/>
      <c r="J268" s="42"/>
      <c r="K268" s="12"/>
      <c r="L268" s="12"/>
      <c r="M268" s="12"/>
      <c r="N268" s="12"/>
      <c r="O268" s="12"/>
      <c r="P268" s="12"/>
      <c r="Q268" s="12"/>
      <c r="R268" s="12"/>
    </row>
    <row r="269" spans="1:20" s="34" customFormat="1" x14ac:dyDescent="0.25">
      <c r="B269" s="41"/>
      <c r="C269" s="41"/>
      <c r="D269" s="41"/>
      <c r="E269" s="41"/>
      <c r="F269" s="12"/>
      <c r="G269" s="42"/>
      <c r="H269" s="43"/>
      <c r="I269" s="42"/>
      <c r="J269" s="42"/>
      <c r="K269" s="12"/>
      <c r="L269" s="12"/>
      <c r="M269" s="12"/>
      <c r="N269" s="12"/>
      <c r="O269" s="12"/>
      <c r="P269" s="12"/>
      <c r="Q269" s="12"/>
      <c r="R269" s="12"/>
    </row>
    <row r="270" spans="1:20" s="34" customFormat="1" x14ac:dyDescent="0.25">
      <c r="B270" s="41"/>
      <c r="C270" s="41"/>
      <c r="D270" s="41"/>
      <c r="E270" s="41"/>
      <c r="F270" s="12"/>
      <c r="G270" s="42"/>
      <c r="H270" s="43"/>
      <c r="I270" s="42"/>
      <c r="J270" s="42"/>
      <c r="K270" s="12"/>
      <c r="L270" s="12"/>
      <c r="M270" s="12"/>
      <c r="N270" s="12"/>
      <c r="O270" s="12"/>
      <c r="P270" s="12"/>
      <c r="Q270" s="12"/>
      <c r="R270" s="12"/>
    </row>
    <row r="271" spans="1:20" s="34" customFormat="1" x14ac:dyDescent="0.25">
      <c r="B271" s="41"/>
      <c r="C271" s="41"/>
      <c r="D271" s="41"/>
      <c r="E271" s="41"/>
      <c r="F271" s="12"/>
      <c r="G271" s="42"/>
      <c r="H271" s="43"/>
      <c r="I271" s="42"/>
      <c r="J271" s="42"/>
      <c r="K271" s="12"/>
      <c r="L271" s="12"/>
      <c r="M271" s="12"/>
      <c r="N271" s="12"/>
      <c r="O271" s="12"/>
      <c r="P271" s="12"/>
      <c r="Q271" s="12"/>
      <c r="R271" s="12"/>
    </row>
    <row r="272" spans="1:20" s="34" customFormat="1" x14ac:dyDescent="0.25">
      <c r="B272" s="41"/>
      <c r="C272" s="41"/>
      <c r="D272" s="41"/>
      <c r="E272" s="41"/>
      <c r="F272" s="12"/>
      <c r="G272" s="42"/>
      <c r="H272" s="43"/>
      <c r="I272" s="42"/>
      <c r="J272" s="42"/>
      <c r="K272" s="12"/>
      <c r="L272" s="12"/>
      <c r="M272" s="12"/>
      <c r="N272" s="12"/>
      <c r="O272" s="12"/>
      <c r="P272" s="12"/>
      <c r="Q272" s="12"/>
      <c r="R272" s="12"/>
    </row>
    <row r="273" spans="1:18" s="34" customFormat="1" x14ac:dyDescent="0.25">
      <c r="B273" s="41"/>
      <c r="C273" s="41"/>
      <c r="D273" s="41"/>
      <c r="E273" s="41"/>
      <c r="F273" s="12"/>
      <c r="G273" s="42"/>
      <c r="H273" s="43"/>
      <c r="I273" s="42"/>
      <c r="J273" s="42"/>
      <c r="K273" s="12"/>
      <c r="L273" s="12"/>
      <c r="M273" s="12"/>
      <c r="N273" s="12"/>
      <c r="O273" s="12"/>
      <c r="P273" s="12"/>
      <c r="Q273" s="12"/>
      <c r="R273" s="12"/>
    </row>
    <row r="274" spans="1:18" s="34" customFormat="1" x14ac:dyDescent="0.25">
      <c r="B274" s="41"/>
      <c r="C274" s="41"/>
      <c r="D274" s="41"/>
      <c r="E274" s="41"/>
      <c r="F274" s="12"/>
      <c r="G274" s="42"/>
      <c r="H274" s="43"/>
      <c r="I274" s="42"/>
      <c r="J274" s="42"/>
      <c r="K274" s="12"/>
      <c r="L274" s="12"/>
      <c r="M274" s="12"/>
      <c r="N274" s="12"/>
      <c r="O274" s="12"/>
      <c r="P274" s="12"/>
      <c r="Q274" s="12"/>
      <c r="R274" s="12"/>
    </row>
    <row r="275" spans="1:18" s="34" customFormat="1" x14ac:dyDescent="0.25">
      <c r="B275" s="41"/>
      <c r="C275" s="41"/>
      <c r="D275" s="41"/>
      <c r="E275" s="41"/>
      <c r="F275" s="12"/>
      <c r="G275" s="42"/>
      <c r="H275" s="43"/>
      <c r="I275" s="42"/>
      <c r="J275" s="42"/>
      <c r="K275" s="12"/>
      <c r="L275" s="12"/>
      <c r="M275" s="12"/>
      <c r="N275" s="12"/>
      <c r="O275" s="12"/>
      <c r="P275" s="12"/>
      <c r="Q275" s="12"/>
      <c r="R275" s="12"/>
    </row>
    <row r="276" spans="1:18" s="34" customFormat="1" x14ac:dyDescent="0.25">
      <c r="B276" s="41"/>
      <c r="C276" s="41"/>
      <c r="D276" s="41"/>
      <c r="E276" s="41"/>
      <c r="F276" s="12"/>
      <c r="G276" s="42"/>
      <c r="H276" s="43"/>
      <c r="I276" s="42"/>
      <c r="J276" s="42"/>
      <c r="K276" s="12"/>
      <c r="L276" s="12"/>
      <c r="M276" s="12"/>
      <c r="N276" s="12"/>
      <c r="O276" s="12"/>
      <c r="P276" s="12"/>
      <c r="Q276" s="12"/>
      <c r="R276" s="12"/>
    </row>
    <row r="277" spans="1:18" s="34" customFormat="1" x14ac:dyDescent="0.25">
      <c r="B277" s="41"/>
      <c r="C277" s="41"/>
      <c r="D277" s="41"/>
      <c r="E277" s="41"/>
      <c r="F277" s="12"/>
      <c r="G277" s="42"/>
      <c r="H277" s="43"/>
      <c r="I277" s="42"/>
      <c r="J277" s="42"/>
      <c r="K277" s="12"/>
      <c r="L277" s="12"/>
      <c r="M277" s="12"/>
      <c r="N277" s="12"/>
      <c r="O277" s="12"/>
      <c r="P277" s="12"/>
      <c r="Q277" s="12"/>
      <c r="R277" s="12"/>
    </row>
    <row r="278" spans="1:18" s="34" customFormat="1" x14ac:dyDescent="0.25">
      <c r="B278" s="41"/>
      <c r="C278" s="41"/>
      <c r="D278" s="41"/>
      <c r="E278" s="41"/>
      <c r="F278" s="12"/>
      <c r="G278" s="42"/>
      <c r="H278" s="43"/>
      <c r="I278" s="42"/>
      <c r="J278" s="42"/>
      <c r="K278" s="12"/>
      <c r="L278" s="12"/>
      <c r="M278" s="12"/>
      <c r="N278" s="12"/>
      <c r="O278" s="12"/>
      <c r="P278" s="12"/>
      <c r="Q278" s="12"/>
      <c r="R278" s="12"/>
    </row>
    <row r="279" spans="1:18" x14ac:dyDescent="0.25">
      <c r="A279" s="34"/>
    </row>
  </sheetData>
  <mergeCells count="175">
    <mergeCell ref="S254:S263"/>
    <mergeCell ref="G207:G216"/>
    <mergeCell ref="R207:R216"/>
    <mergeCell ref="S207:S216"/>
    <mergeCell ref="G217:G226"/>
    <mergeCell ref="R217:R226"/>
    <mergeCell ref="S217:S226"/>
    <mergeCell ref="S237:S253"/>
    <mergeCell ref="Q237:Q244"/>
    <mergeCell ref="J237:J244"/>
    <mergeCell ref="I237:I244"/>
    <mergeCell ref="A177:A236"/>
    <mergeCell ref="B177:B236"/>
    <mergeCell ref="E177:E236"/>
    <mergeCell ref="F177:F236"/>
    <mergeCell ref="G227:G236"/>
    <mergeCell ref="R227:R236"/>
    <mergeCell ref="S227:S236"/>
    <mergeCell ref="G177:G186"/>
    <mergeCell ref="R177:R186"/>
    <mergeCell ref="S177:S186"/>
    <mergeCell ref="G187:G196"/>
    <mergeCell ref="R187:R196"/>
    <mergeCell ref="G197:G206"/>
    <mergeCell ref="R197:R206"/>
    <mergeCell ref="S187:S196"/>
    <mergeCell ref="C177:C197"/>
    <mergeCell ref="D177:D197"/>
    <mergeCell ref="Q177:Q197"/>
    <mergeCell ref="C207:C227"/>
    <mergeCell ref="D207:D227"/>
    <mergeCell ref="Q207:Q227"/>
    <mergeCell ref="P192:P194"/>
    <mergeCell ref="S197:S206"/>
    <mergeCell ref="P182:P185"/>
    <mergeCell ref="R157:R166"/>
    <mergeCell ref="S157:S166"/>
    <mergeCell ref="A147:A176"/>
    <mergeCell ref="B147:B176"/>
    <mergeCell ref="E147:E176"/>
    <mergeCell ref="F147:F176"/>
    <mergeCell ref="G167:G176"/>
    <mergeCell ref="R167:R176"/>
    <mergeCell ref="S167:S176"/>
    <mergeCell ref="S147:S156"/>
    <mergeCell ref="R147:R156"/>
    <mergeCell ref="G147:G156"/>
    <mergeCell ref="C147:C172"/>
    <mergeCell ref="D147:D172"/>
    <mergeCell ref="Q147:Q172"/>
    <mergeCell ref="G157:G166"/>
    <mergeCell ref="P152:P155"/>
    <mergeCell ref="P162:P165"/>
    <mergeCell ref="P172:P175"/>
    <mergeCell ref="A107:A146"/>
    <mergeCell ref="B107:B146"/>
    <mergeCell ref="E107:E146"/>
    <mergeCell ref="F107:F146"/>
    <mergeCell ref="G137:G146"/>
    <mergeCell ref="R137:R146"/>
    <mergeCell ref="S137:S146"/>
    <mergeCell ref="Q117:Q142"/>
    <mergeCell ref="C107:C142"/>
    <mergeCell ref="D107:D142"/>
    <mergeCell ref="G117:G126"/>
    <mergeCell ref="P132:P135"/>
    <mergeCell ref="P142:P145"/>
    <mergeCell ref="R117:R126"/>
    <mergeCell ref="S117:S126"/>
    <mergeCell ref="G127:G136"/>
    <mergeCell ref="R127:R136"/>
    <mergeCell ref="S127:S136"/>
    <mergeCell ref="G107:G116"/>
    <mergeCell ref="R107:R116"/>
    <mergeCell ref="S107:S116"/>
    <mergeCell ref="B77:B106"/>
    <mergeCell ref="R67:R76"/>
    <mergeCell ref="S67:S76"/>
    <mergeCell ref="C7:C72"/>
    <mergeCell ref="D7:D72"/>
    <mergeCell ref="C77:C102"/>
    <mergeCell ref="D77:D102"/>
    <mergeCell ref="B7:B76"/>
    <mergeCell ref="E7:E76"/>
    <mergeCell ref="F7:F76"/>
    <mergeCell ref="G77:G86"/>
    <mergeCell ref="G7:G16"/>
    <mergeCell ref="R7:R16"/>
    <mergeCell ref="S7:S16"/>
    <mergeCell ref="G17:G26"/>
    <mergeCell ref="R17:R26"/>
    <mergeCell ref="S17:S26"/>
    <mergeCell ref="R87:R96"/>
    <mergeCell ref="I7:I12"/>
    <mergeCell ref="P12:P15"/>
    <mergeCell ref="P22:P25"/>
    <mergeCell ref="P32:P35"/>
    <mergeCell ref="G27:G36"/>
    <mergeCell ref="G37:G46"/>
    <mergeCell ref="S87:S96"/>
    <mergeCell ref="G97:G106"/>
    <mergeCell ref="R97:R106"/>
    <mergeCell ref="S97:S106"/>
    <mergeCell ref="R57:R66"/>
    <mergeCell ref="R47:R56"/>
    <mergeCell ref="S47:S56"/>
    <mergeCell ref="S57:S66"/>
    <mergeCell ref="S5:S6"/>
    <mergeCell ref="R5:R6"/>
    <mergeCell ref="G47:G56"/>
    <mergeCell ref="H67:H72"/>
    <mergeCell ref="I67:I72"/>
    <mergeCell ref="S27:S36"/>
    <mergeCell ref="R37:R46"/>
    <mergeCell ref="Q7:Q72"/>
    <mergeCell ref="R77:R86"/>
    <mergeCell ref="S77:S86"/>
    <mergeCell ref="S37:S46"/>
    <mergeCell ref="G67:G76"/>
    <mergeCell ref="G87:G96"/>
    <mergeCell ref="H7:H12"/>
    <mergeCell ref="A1:C3"/>
    <mergeCell ref="D1:Q3"/>
    <mergeCell ref="A5:A6"/>
    <mergeCell ref="B5:B6"/>
    <mergeCell ref="C5:C6"/>
    <mergeCell ref="D5:D6"/>
    <mergeCell ref="F5:F6"/>
    <mergeCell ref="G5:G6"/>
    <mergeCell ref="H5:H6"/>
    <mergeCell ref="I5:I6"/>
    <mergeCell ref="J5:J6"/>
    <mergeCell ref="K5:K6"/>
    <mergeCell ref="L5:P5"/>
    <mergeCell ref="Q5:Q6"/>
    <mergeCell ref="E5:E6"/>
    <mergeCell ref="A7:A106"/>
    <mergeCell ref="F77:F106"/>
    <mergeCell ref="E77:E106"/>
    <mergeCell ref="Q97:Q102"/>
    <mergeCell ref="R27:R36"/>
    <mergeCell ref="A264:R264"/>
    <mergeCell ref="K237:K244"/>
    <mergeCell ref="L237:L244"/>
    <mergeCell ref="M237:M244"/>
    <mergeCell ref="N237:N244"/>
    <mergeCell ref="O237:O244"/>
    <mergeCell ref="P237:P244"/>
    <mergeCell ref="G237:G253"/>
    <mergeCell ref="R237:R253"/>
    <mergeCell ref="A237:A263"/>
    <mergeCell ref="B237:B263"/>
    <mergeCell ref="E237:E263"/>
    <mergeCell ref="F237:F263"/>
    <mergeCell ref="G254:G263"/>
    <mergeCell ref="R254:R263"/>
    <mergeCell ref="C237:C244"/>
    <mergeCell ref="D237:D244"/>
    <mergeCell ref="H237:H244"/>
    <mergeCell ref="G57:G66"/>
    <mergeCell ref="P202:P205"/>
    <mergeCell ref="P212:P215"/>
    <mergeCell ref="P222:P225"/>
    <mergeCell ref="P232:P235"/>
    <mergeCell ref="P249:P252"/>
    <mergeCell ref="P259:P262"/>
    <mergeCell ref="P42:P45"/>
    <mergeCell ref="P52:P55"/>
    <mergeCell ref="P62:P65"/>
    <mergeCell ref="P72:P75"/>
    <mergeCell ref="P82:P85"/>
    <mergeCell ref="P92:P95"/>
    <mergeCell ref="P102:P105"/>
    <mergeCell ref="P112:P115"/>
    <mergeCell ref="P122:P125"/>
  </mergeCells>
  <printOptions horizontalCentered="1" verticalCentered="1"/>
  <pageMargins left="0.23622047244094491" right="0.23622047244094491" top="0.74803149606299213" bottom="0.74803149606299213" header="0.31496062992125984" footer="0.31496062992125984"/>
  <pageSetup paperSize="122" scale="20" fitToWidth="0" fitToHeight="0" orientation="landscape" r:id="rId1"/>
  <rowBreaks count="1" manualBreakCount="1">
    <brk id="146" max="1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pageSetUpPr fitToPage="1"/>
  </sheetPr>
  <dimension ref="A1:W37"/>
  <sheetViews>
    <sheetView view="pageBreakPreview" zoomScale="60" zoomScaleNormal="60" zoomScalePageLayoutView="60" workbookViewId="0">
      <pane xSplit="1" ySplit="8" topLeftCell="B9" activePane="bottomRight" state="frozen"/>
      <selection pane="topRight" activeCell="B1" sqref="B1"/>
      <selection pane="bottomLeft" activeCell="A9" sqref="A9"/>
      <selection pane="bottomRight" activeCell="G14" sqref="G14"/>
    </sheetView>
  </sheetViews>
  <sheetFormatPr baseColWidth="10" defaultColWidth="11.42578125" defaultRowHeight="17.25" x14ac:dyDescent="0.3"/>
  <cols>
    <col min="1" max="1" width="31.42578125" style="1" customWidth="1"/>
    <col min="2" max="2" width="39.42578125" style="1" customWidth="1"/>
    <col min="3" max="3" width="16.7109375" style="12" customWidth="1"/>
    <col min="4" max="4" width="13.42578125" style="12" customWidth="1"/>
    <col min="5" max="9" width="11.7109375" style="13" customWidth="1"/>
    <col min="10" max="10" width="20.42578125" style="12" customWidth="1"/>
    <col min="11" max="12" width="14" style="12" customWidth="1"/>
    <col min="13" max="13" width="16.140625" style="13" customWidth="1"/>
    <col min="14" max="14" width="14.42578125" style="12" customWidth="1"/>
    <col min="15" max="15" width="14.42578125" style="13" customWidth="1"/>
    <col min="16" max="16" width="15.7109375" style="12" customWidth="1"/>
    <col min="17" max="17" width="14.42578125" style="13" customWidth="1"/>
    <col min="18" max="19" width="17.140625" style="12" customWidth="1"/>
    <col min="20" max="20" width="117" style="1" customWidth="1"/>
    <col min="21" max="21" width="23.28515625" style="14" customWidth="1"/>
    <col min="22" max="16384" width="11.42578125" style="1"/>
  </cols>
  <sheetData>
    <row r="1" spans="1:23" ht="25.5" customHeight="1" x14ac:dyDescent="0.3">
      <c r="A1" s="572"/>
      <c r="B1" s="572"/>
      <c r="C1" s="573" t="s">
        <v>3</v>
      </c>
      <c r="D1" s="574"/>
      <c r="E1" s="574"/>
      <c r="F1" s="574"/>
      <c r="G1" s="574"/>
      <c r="H1" s="574"/>
      <c r="I1" s="574"/>
      <c r="J1" s="574"/>
      <c r="K1" s="574"/>
      <c r="L1" s="574"/>
      <c r="M1" s="574"/>
      <c r="N1" s="574"/>
      <c r="O1" s="574"/>
      <c r="P1" s="574"/>
      <c r="Q1" s="574"/>
      <c r="R1" s="574"/>
      <c r="S1" s="575"/>
      <c r="T1" s="568" t="s">
        <v>4</v>
      </c>
      <c r="U1" s="569"/>
    </row>
    <row r="2" spans="1:23" ht="25.5" customHeight="1" x14ac:dyDescent="0.3">
      <c r="A2" s="572"/>
      <c r="B2" s="572"/>
      <c r="C2" s="576"/>
      <c r="D2" s="577"/>
      <c r="E2" s="577"/>
      <c r="F2" s="577"/>
      <c r="G2" s="577"/>
      <c r="H2" s="577"/>
      <c r="I2" s="577"/>
      <c r="J2" s="577"/>
      <c r="K2" s="577"/>
      <c r="L2" s="577"/>
      <c r="M2" s="577"/>
      <c r="N2" s="577"/>
      <c r="O2" s="577"/>
      <c r="P2" s="577"/>
      <c r="Q2" s="577"/>
      <c r="R2" s="577"/>
      <c r="S2" s="578"/>
      <c r="T2" s="568" t="s">
        <v>5</v>
      </c>
      <c r="U2" s="569"/>
    </row>
    <row r="3" spans="1:23" s="2" customFormat="1" ht="25.5" customHeight="1" x14ac:dyDescent="0.3">
      <c r="A3" s="572"/>
      <c r="B3" s="572"/>
      <c r="C3" s="579"/>
      <c r="D3" s="580"/>
      <c r="E3" s="580"/>
      <c r="F3" s="580"/>
      <c r="G3" s="580"/>
      <c r="H3" s="580"/>
      <c r="I3" s="580"/>
      <c r="J3" s="580"/>
      <c r="K3" s="580"/>
      <c r="L3" s="580"/>
      <c r="M3" s="580"/>
      <c r="N3" s="580"/>
      <c r="O3" s="580"/>
      <c r="P3" s="580"/>
      <c r="Q3" s="580"/>
      <c r="R3" s="580"/>
      <c r="S3" s="581"/>
      <c r="T3" s="568" t="s">
        <v>6</v>
      </c>
      <c r="U3" s="569"/>
    </row>
    <row r="4" spans="1:23" s="2" customFormat="1" ht="13.35" customHeight="1" x14ac:dyDescent="0.3">
      <c r="A4" s="3"/>
      <c r="B4" s="3"/>
      <c r="C4" s="3"/>
      <c r="D4" s="3"/>
      <c r="E4" s="4"/>
      <c r="F4" s="4"/>
      <c r="G4" s="4"/>
      <c r="H4" s="4"/>
      <c r="I4" s="4"/>
      <c r="J4" s="3"/>
      <c r="K4" s="3"/>
      <c r="L4" s="3"/>
      <c r="M4" s="4"/>
      <c r="N4" s="3"/>
      <c r="O4" s="4"/>
      <c r="P4" s="3"/>
      <c r="Q4" s="4"/>
      <c r="R4" s="3"/>
      <c r="S4" s="3"/>
      <c r="T4" s="3"/>
      <c r="U4" s="3"/>
    </row>
    <row r="5" spans="1:23" s="2" customFormat="1" ht="35.25" customHeight="1" x14ac:dyDescent="0.3">
      <c r="A5" s="570" t="s">
        <v>49</v>
      </c>
      <c r="B5" s="571"/>
      <c r="C5" s="571"/>
      <c r="D5" s="571"/>
      <c r="E5" s="571"/>
      <c r="F5" s="571"/>
      <c r="G5" s="571"/>
      <c r="H5" s="571"/>
      <c r="I5" s="571"/>
      <c r="J5" s="571"/>
      <c r="K5" s="571"/>
      <c r="L5" s="571"/>
      <c r="M5" s="571"/>
      <c r="N5" s="571"/>
      <c r="O5" s="571"/>
      <c r="P5" s="571"/>
      <c r="Q5" s="571"/>
      <c r="R5" s="571"/>
      <c r="S5" s="571"/>
      <c r="T5" s="571"/>
      <c r="U5" s="5"/>
    </row>
    <row r="6" spans="1:23" x14ac:dyDescent="0.3">
      <c r="A6" s="3"/>
      <c r="B6" s="3"/>
      <c r="C6" s="3"/>
      <c r="D6" s="3"/>
      <c r="E6" s="4"/>
      <c r="F6" s="4"/>
      <c r="G6" s="4"/>
      <c r="H6" s="4"/>
      <c r="I6" s="4"/>
      <c r="J6" s="3"/>
      <c r="K6" s="3"/>
      <c r="L6" s="3"/>
      <c r="M6" s="4"/>
      <c r="N6" s="3"/>
      <c r="O6" s="4"/>
      <c r="P6" s="3"/>
      <c r="Q6" s="4"/>
      <c r="R6" s="3"/>
      <c r="S6" s="3"/>
      <c r="T6" s="3"/>
      <c r="U6" s="3"/>
    </row>
    <row r="7" spans="1:23" ht="35.25" customHeight="1" x14ac:dyDescent="0.3">
      <c r="A7" s="562" t="s">
        <v>7</v>
      </c>
      <c r="B7" s="562" t="s">
        <v>8</v>
      </c>
      <c r="C7" s="562" t="s">
        <v>9</v>
      </c>
      <c r="D7" s="562" t="s">
        <v>10</v>
      </c>
      <c r="E7" s="562" t="s">
        <v>50</v>
      </c>
      <c r="F7" s="565" t="s">
        <v>56</v>
      </c>
      <c r="G7" s="566"/>
      <c r="H7" s="566"/>
      <c r="I7" s="567"/>
      <c r="J7" s="560" t="s">
        <v>57</v>
      </c>
      <c r="K7" s="562" t="s">
        <v>52</v>
      </c>
      <c r="L7" s="560" t="s">
        <v>51</v>
      </c>
      <c r="M7" s="562" t="s">
        <v>53</v>
      </c>
      <c r="N7" s="560" t="s">
        <v>54</v>
      </c>
      <c r="O7" s="562" t="s">
        <v>55</v>
      </c>
      <c r="P7" s="560" t="s">
        <v>59</v>
      </c>
      <c r="Q7" s="562" t="s">
        <v>11</v>
      </c>
      <c r="R7" s="560" t="s">
        <v>12</v>
      </c>
      <c r="S7" s="560" t="s">
        <v>13</v>
      </c>
      <c r="T7" s="561" t="s">
        <v>58</v>
      </c>
      <c r="U7" s="562" t="s">
        <v>14</v>
      </c>
    </row>
    <row r="8" spans="1:23" ht="30.75" customHeight="1" x14ac:dyDescent="0.3">
      <c r="A8" s="563"/>
      <c r="B8" s="563"/>
      <c r="C8" s="563"/>
      <c r="D8" s="563"/>
      <c r="E8" s="563"/>
      <c r="F8" s="23" t="s">
        <v>15</v>
      </c>
      <c r="G8" s="23" t="s">
        <v>16</v>
      </c>
      <c r="H8" s="23" t="s">
        <v>17</v>
      </c>
      <c r="I8" s="23" t="s">
        <v>18</v>
      </c>
      <c r="J8" s="561"/>
      <c r="K8" s="563"/>
      <c r="L8" s="561"/>
      <c r="M8" s="563"/>
      <c r="N8" s="561"/>
      <c r="O8" s="563"/>
      <c r="P8" s="561"/>
      <c r="Q8" s="563"/>
      <c r="R8" s="561"/>
      <c r="S8" s="561"/>
      <c r="T8" s="564"/>
      <c r="U8" s="563"/>
    </row>
    <row r="9" spans="1:23" ht="51.75" x14ac:dyDescent="0.3">
      <c r="A9" s="554" t="s">
        <v>19</v>
      </c>
      <c r="B9" s="15" t="s">
        <v>26</v>
      </c>
      <c r="C9" s="26"/>
      <c r="D9" s="24" t="s">
        <v>45</v>
      </c>
      <c r="E9" s="24" t="s">
        <v>45</v>
      </c>
      <c r="F9" s="24"/>
      <c r="G9" s="24"/>
      <c r="H9" s="24"/>
      <c r="I9" s="24"/>
      <c r="J9" s="26"/>
      <c r="K9" s="24" t="s">
        <v>45</v>
      </c>
      <c r="L9" s="26"/>
      <c r="M9" s="24" t="s">
        <v>48</v>
      </c>
      <c r="N9" s="26"/>
      <c r="O9" s="24" t="s">
        <v>48</v>
      </c>
      <c r="P9" s="26"/>
      <c r="Q9" s="26"/>
      <c r="R9" s="26"/>
      <c r="S9" s="26"/>
      <c r="T9" s="29"/>
      <c r="U9" s="26"/>
      <c r="W9" s="6"/>
    </row>
    <row r="10" spans="1:23" ht="51.75" x14ac:dyDescent="0.3">
      <c r="A10" s="554"/>
      <c r="B10" s="15" t="s">
        <v>27</v>
      </c>
      <c r="C10" s="26"/>
      <c r="D10" s="25">
        <v>0.31</v>
      </c>
      <c r="E10" s="17">
        <v>0.77</v>
      </c>
      <c r="F10" s="17">
        <v>0.1</v>
      </c>
      <c r="G10" s="17">
        <v>0.2</v>
      </c>
      <c r="H10" s="17"/>
      <c r="I10" s="17"/>
      <c r="J10" s="26"/>
      <c r="K10" s="17">
        <v>0.8</v>
      </c>
      <c r="L10" s="26"/>
      <c r="M10" s="17">
        <v>0.85</v>
      </c>
      <c r="N10" s="26"/>
      <c r="O10" s="17">
        <v>0.85</v>
      </c>
      <c r="P10" s="26"/>
      <c r="Q10" s="26"/>
      <c r="R10" s="26"/>
      <c r="S10" s="26"/>
      <c r="T10" s="29"/>
      <c r="U10" s="26"/>
      <c r="W10" s="6"/>
    </row>
    <row r="11" spans="1:23" ht="51.75" x14ac:dyDescent="0.3">
      <c r="A11" s="554"/>
      <c r="B11" s="22" t="s">
        <v>28</v>
      </c>
      <c r="C11" s="26"/>
      <c r="D11" s="21">
        <v>1</v>
      </c>
      <c r="E11" s="21">
        <v>1</v>
      </c>
      <c r="F11" s="21">
        <v>1</v>
      </c>
      <c r="G11" s="21">
        <v>1</v>
      </c>
      <c r="H11" s="21"/>
      <c r="I11" s="21"/>
      <c r="J11" s="26"/>
      <c r="K11" s="21">
        <v>1</v>
      </c>
      <c r="L11" s="26"/>
      <c r="M11" s="21">
        <v>1</v>
      </c>
      <c r="N11" s="26"/>
      <c r="O11" s="21">
        <v>1</v>
      </c>
      <c r="P11" s="26"/>
      <c r="Q11" s="26"/>
      <c r="R11" s="26"/>
      <c r="S11" s="26"/>
      <c r="T11" s="29"/>
      <c r="U11" s="26"/>
      <c r="W11" s="6"/>
    </row>
    <row r="12" spans="1:23" ht="34.5" x14ac:dyDescent="0.3">
      <c r="A12" s="553" t="s">
        <v>20</v>
      </c>
      <c r="B12" s="22" t="s">
        <v>29</v>
      </c>
      <c r="C12" s="26"/>
      <c r="D12" s="18">
        <v>1200</v>
      </c>
      <c r="E12" s="18">
        <f>200+15+23</f>
        <v>238</v>
      </c>
      <c r="F12" s="18"/>
      <c r="G12" s="18"/>
      <c r="H12" s="18"/>
      <c r="I12" s="18"/>
      <c r="J12" s="26"/>
      <c r="K12" s="18">
        <v>179</v>
      </c>
      <c r="L12" s="26"/>
      <c r="M12" s="18">
        <v>179</v>
      </c>
      <c r="N12" s="26"/>
      <c r="O12" s="18">
        <v>179</v>
      </c>
      <c r="P12" s="26"/>
      <c r="Q12" s="26"/>
      <c r="R12" s="26"/>
      <c r="S12" s="26"/>
      <c r="T12" s="29"/>
      <c r="U12" s="26"/>
      <c r="W12" s="6"/>
    </row>
    <row r="13" spans="1:23" ht="51.75" x14ac:dyDescent="0.3">
      <c r="A13" s="553"/>
      <c r="B13" s="22" t="s">
        <v>30</v>
      </c>
      <c r="C13" s="26"/>
      <c r="D13" s="18">
        <v>28998</v>
      </c>
      <c r="E13" s="18">
        <v>12000</v>
      </c>
      <c r="F13" s="18" t="s">
        <v>60</v>
      </c>
      <c r="G13" s="18" t="s">
        <v>61</v>
      </c>
      <c r="H13" s="18"/>
      <c r="I13" s="18"/>
      <c r="J13" s="26"/>
      <c r="K13" s="18">
        <v>13000</v>
      </c>
      <c r="L13" s="26"/>
      <c r="M13" s="18">
        <v>14500</v>
      </c>
      <c r="N13" s="26"/>
      <c r="O13" s="18">
        <v>15500</v>
      </c>
      <c r="P13" s="26"/>
      <c r="Q13" s="26"/>
      <c r="R13" s="26"/>
      <c r="S13" s="26"/>
      <c r="T13" s="29"/>
      <c r="U13" s="26"/>
      <c r="W13" s="6"/>
    </row>
    <row r="14" spans="1:23" ht="51.75" x14ac:dyDescent="0.3">
      <c r="A14" s="553"/>
      <c r="B14" s="22" t="s">
        <v>31</v>
      </c>
      <c r="C14" s="26"/>
      <c r="D14" s="18" t="s">
        <v>46</v>
      </c>
      <c r="E14" s="18" t="s">
        <v>46</v>
      </c>
      <c r="F14" s="18"/>
      <c r="G14" s="18"/>
      <c r="H14" s="18"/>
      <c r="I14" s="18"/>
      <c r="J14" s="26"/>
      <c r="K14" s="27">
        <v>0.9</v>
      </c>
      <c r="L14" s="26"/>
      <c r="M14" s="27">
        <v>0.9</v>
      </c>
      <c r="N14" s="26"/>
      <c r="O14" s="27">
        <v>0.91</v>
      </c>
      <c r="P14" s="26"/>
      <c r="Q14" s="26"/>
      <c r="R14" s="26"/>
      <c r="S14" s="26"/>
      <c r="T14" s="29"/>
      <c r="U14" s="26"/>
      <c r="W14" s="6"/>
    </row>
    <row r="15" spans="1:23" ht="103.5" x14ac:dyDescent="0.3">
      <c r="A15" s="553" t="s">
        <v>21</v>
      </c>
      <c r="B15" s="22" t="s">
        <v>32</v>
      </c>
      <c r="C15" s="26"/>
      <c r="D15" s="18">
        <v>0</v>
      </c>
      <c r="E15" s="22">
        <v>3500</v>
      </c>
      <c r="F15" s="22"/>
      <c r="G15" s="22"/>
      <c r="H15" s="22"/>
      <c r="I15" s="22"/>
      <c r="J15" s="26"/>
      <c r="K15" s="22">
        <v>5000</v>
      </c>
      <c r="L15" s="26"/>
      <c r="M15" s="22">
        <v>17000</v>
      </c>
      <c r="N15" s="26"/>
      <c r="O15" s="22">
        <v>8500</v>
      </c>
      <c r="P15" s="26"/>
      <c r="Q15" s="26"/>
      <c r="R15" s="26"/>
      <c r="S15" s="26"/>
      <c r="T15" s="29"/>
      <c r="U15" s="26"/>
      <c r="W15" s="6"/>
    </row>
    <row r="16" spans="1:23" ht="69" x14ac:dyDescent="0.3">
      <c r="A16" s="553"/>
      <c r="B16" s="16" t="s">
        <v>33</v>
      </c>
      <c r="C16" s="26"/>
      <c r="D16" s="18">
        <v>1160</v>
      </c>
      <c r="E16" s="22">
        <v>680</v>
      </c>
      <c r="F16" s="22"/>
      <c r="G16" s="22"/>
      <c r="H16" s="22"/>
      <c r="I16" s="22"/>
      <c r="J16" s="26"/>
      <c r="K16" s="22">
        <v>600</v>
      </c>
      <c r="L16" s="26"/>
      <c r="M16" s="22">
        <v>580</v>
      </c>
      <c r="N16" s="26"/>
      <c r="O16" s="22">
        <v>580</v>
      </c>
      <c r="P16" s="26"/>
      <c r="Q16" s="26"/>
      <c r="R16" s="26"/>
      <c r="S16" s="26"/>
      <c r="T16" s="29"/>
      <c r="U16" s="26"/>
      <c r="W16" s="6"/>
    </row>
    <row r="17" spans="1:23" ht="51.75" x14ac:dyDescent="0.3">
      <c r="A17" s="553"/>
      <c r="B17" s="22" t="s">
        <v>34</v>
      </c>
      <c r="C17" s="26"/>
      <c r="D17" s="18">
        <v>3492</v>
      </c>
      <c r="E17" s="22">
        <v>930</v>
      </c>
      <c r="F17" s="22"/>
      <c r="G17" s="22"/>
      <c r="H17" s="22"/>
      <c r="I17" s="22"/>
      <c r="J17" s="26"/>
      <c r="K17" s="22">
        <v>920</v>
      </c>
      <c r="L17" s="26"/>
      <c r="M17" s="19">
        <v>920</v>
      </c>
      <c r="N17" s="26"/>
      <c r="O17" s="19">
        <v>920</v>
      </c>
      <c r="P17" s="26"/>
      <c r="Q17" s="26"/>
      <c r="R17" s="26"/>
      <c r="S17" s="26"/>
      <c r="T17" s="29"/>
      <c r="U17" s="26"/>
      <c r="W17" s="6"/>
    </row>
    <row r="18" spans="1:23" ht="34.5" x14ac:dyDescent="0.3">
      <c r="A18" s="553"/>
      <c r="B18" s="22" t="s">
        <v>35</v>
      </c>
      <c r="C18" s="26"/>
      <c r="D18" s="18">
        <f>148+179</f>
        <v>327</v>
      </c>
      <c r="E18" s="19">
        <v>200</v>
      </c>
      <c r="F18" s="19"/>
      <c r="G18" s="19"/>
      <c r="H18" s="19"/>
      <c r="I18" s="19"/>
      <c r="J18" s="26"/>
      <c r="K18" s="19">
        <v>200</v>
      </c>
      <c r="L18" s="26"/>
      <c r="M18" s="19">
        <v>200</v>
      </c>
      <c r="N18" s="26"/>
      <c r="O18" s="19">
        <v>200</v>
      </c>
      <c r="P18" s="26"/>
      <c r="Q18" s="26"/>
      <c r="R18" s="26"/>
      <c r="S18" s="26"/>
      <c r="T18" s="29"/>
      <c r="U18" s="26"/>
      <c r="W18" s="6"/>
    </row>
    <row r="19" spans="1:23" ht="69" x14ac:dyDescent="0.3">
      <c r="A19" s="554" t="s">
        <v>22</v>
      </c>
      <c r="B19" s="22" t="s">
        <v>36</v>
      </c>
      <c r="C19" s="26"/>
      <c r="D19" s="18">
        <v>4000</v>
      </c>
      <c r="E19" s="19">
        <v>600</v>
      </c>
      <c r="F19" s="19"/>
      <c r="G19" s="19"/>
      <c r="H19" s="19"/>
      <c r="I19" s="19"/>
      <c r="J19" s="26"/>
      <c r="K19" s="19">
        <v>1500</v>
      </c>
      <c r="L19" s="26"/>
      <c r="M19" s="19">
        <v>1500</v>
      </c>
      <c r="N19" s="26"/>
      <c r="O19" s="19">
        <v>600</v>
      </c>
      <c r="P19" s="26"/>
      <c r="Q19" s="26"/>
      <c r="R19" s="26"/>
      <c r="S19" s="26"/>
      <c r="T19" s="29"/>
      <c r="U19" s="26"/>
      <c r="W19" s="6"/>
    </row>
    <row r="20" spans="1:23" ht="34.5" x14ac:dyDescent="0.3">
      <c r="A20" s="554"/>
      <c r="B20" s="22" t="s">
        <v>37</v>
      </c>
      <c r="C20" s="26"/>
      <c r="D20" s="18">
        <v>5390</v>
      </c>
      <c r="E20" s="19">
        <v>444</v>
      </c>
      <c r="F20" s="19"/>
      <c r="G20" s="19"/>
      <c r="H20" s="19"/>
      <c r="I20" s="19"/>
      <c r="J20" s="26"/>
      <c r="K20" s="19">
        <v>410</v>
      </c>
      <c r="L20" s="26"/>
      <c r="M20" s="19">
        <v>410</v>
      </c>
      <c r="N20" s="26"/>
      <c r="O20" s="19">
        <v>410</v>
      </c>
      <c r="P20" s="26"/>
      <c r="Q20" s="26"/>
      <c r="R20" s="26"/>
      <c r="S20" s="26"/>
      <c r="T20" s="29"/>
      <c r="U20" s="26"/>
      <c r="W20" s="6"/>
    </row>
    <row r="21" spans="1:23" ht="34.5" x14ac:dyDescent="0.3">
      <c r="A21" s="554"/>
      <c r="B21" s="22" t="s">
        <v>38</v>
      </c>
      <c r="C21" s="26"/>
      <c r="D21" s="18">
        <v>1720</v>
      </c>
      <c r="E21" s="19">
        <v>500</v>
      </c>
      <c r="F21" s="19"/>
      <c r="G21" s="19"/>
      <c r="H21" s="19"/>
      <c r="I21" s="19"/>
      <c r="J21" s="26"/>
      <c r="K21" s="19">
        <v>520</v>
      </c>
      <c r="L21" s="26"/>
      <c r="M21" s="19">
        <v>530</v>
      </c>
      <c r="N21" s="26"/>
      <c r="O21" s="19">
        <v>550</v>
      </c>
      <c r="P21" s="26"/>
      <c r="Q21" s="26"/>
      <c r="R21" s="26"/>
      <c r="S21" s="26"/>
      <c r="T21" s="29"/>
      <c r="U21" s="26"/>
      <c r="W21" s="6"/>
    </row>
    <row r="22" spans="1:23" ht="34.5" x14ac:dyDescent="0.3">
      <c r="A22" s="554"/>
      <c r="B22" s="22" t="s">
        <v>39</v>
      </c>
      <c r="C22" s="26"/>
      <c r="D22" s="18">
        <v>25</v>
      </c>
      <c r="E22" s="19">
        <v>11</v>
      </c>
      <c r="F22" s="19"/>
      <c r="G22" s="19"/>
      <c r="H22" s="19"/>
      <c r="I22" s="19"/>
      <c r="J22" s="26"/>
      <c r="K22" s="19">
        <v>14</v>
      </c>
      <c r="L22" s="26"/>
      <c r="M22" s="19">
        <v>16</v>
      </c>
      <c r="N22" s="26"/>
      <c r="O22" s="19">
        <v>18</v>
      </c>
      <c r="P22" s="26"/>
      <c r="Q22" s="26"/>
      <c r="R22" s="26"/>
      <c r="S22" s="26"/>
      <c r="T22" s="29"/>
      <c r="U22" s="26"/>
      <c r="W22" s="6"/>
    </row>
    <row r="23" spans="1:23" ht="51.75" x14ac:dyDescent="0.3">
      <c r="A23" s="555" t="s">
        <v>23</v>
      </c>
      <c r="B23" s="15" t="s">
        <v>40</v>
      </c>
      <c r="C23" s="26"/>
      <c r="D23" s="18" t="s">
        <v>47</v>
      </c>
      <c r="E23" s="22">
        <v>25</v>
      </c>
      <c r="F23" s="22"/>
      <c r="G23" s="22"/>
      <c r="H23" s="22"/>
      <c r="I23" s="22"/>
      <c r="J23" s="26"/>
      <c r="K23" s="22">
        <v>30</v>
      </c>
      <c r="L23" s="26"/>
      <c r="M23" s="22">
        <v>35</v>
      </c>
      <c r="N23" s="26"/>
      <c r="O23" s="22">
        <v>35</v>
      </c>
      <c r="P23" s="26"/>
      <c r="Q23" s="26"/>
      <c r="R23" s="26"/>
      <c r="S23" s="26"/>
      <c r="T23" s="29"/>
      <c r="U23" s="26"/>
      <c r="W23" s="6"/>
    </row>
    <row r="24" spans="1:23" ht="69" x14ac:dyDescent="0.3">
      <c r="A24" s="555"/>
      <c r="B24" s="15" t="s">
        <v>41</v>
      </c>
      <c r="C24" s="26"/>
      <c r="D24" s="18">
        <v>84</v>
      </c>
      <c r="E24" s="20">
        <v>11</v>
      </c>
      <c r="F24" s="20"/>
      <c r="G24" s="20"/>
      <c r="H24" s="20"/>
      <c r="I24" s="20"/>
      <c r="J24" s="26"/>
      <c r="K24" s="28">
        <v>30</v>
      </c>
      <c r="L24" s="26"/>
      <c r="M24" s="28">
        <v>20</v>
      </c>
      <c r="N24" s="26"/>
      <c r="O24" s="28">
        <v>40</v>
      </c>
      <c r="P24" s="26"/>
      <c r="Q24" s="26"/>
      <c r="R24" s="26"/>
      <c r="S24" s="26"/>
      <c r="T24" s="29"/>
      <c r="U24" s="26"/>
      <c r="W24" s="6"/>
    </row>
    <row r="25" spans="1:23" ht="34.5" x14ac:dyDescent="0.3">
      <c r="A25" s="556" t="s">
        <v>24</v>
      </c>
      <c r="B25" s="22" t="s">
        <v>42</v>
      </c>
      <c r="C25" s="26"/>
      <c r="D25" s="18">
        <v>84</v>
      </c>
      <c r="E25" s="20">
        <v>10</v>
      </c>
      <c r="F25" s="20"/>
      <c r="G25" s="20"/>
      <c r="H25" s="20"/>
      <c r="I25" s="20"/>
      <c r="J25" s="26"/>
      <c r="K25" s="20">
        <v>20</v>
      </c>
      <c r="L25" s="26"/>
      <c r="M25" s="20">
        <v>30</v>
      </c>
      <c r="N25" s="26"/>
      <c r="O25" s="22">
        <v>66</v>
      </c>
      <c r="P25" s="26"/>
      <c r="Q25" s="26"/>
      <c r="R25" s="26"/>
      <c r="S25" s="26"/>
      <c r="T25" s="29"/>
      <c r="U25" s="26"/>
      <c r="W25" s="6"/>
    </row>
    <row r="26" spans="1:23" x14ac:dyDescent="0.3">
      <c r="A26" s="556"/>
      <c r="B26" s="22" t="s">
        <v>43</v>
      </c>
      <c r="C26" s="26"/>
      <c r="D26" s="18">
        <v>20</v>
      </c>
      <c r="E26" s="22">
        <v>4</v>
      </c>
      <c r="F26" s="22"/>
      <c r="G26" s="22"/>
      <c r="H26" s="22"/>
      <c r="I26" s="22"/>
      <c r="J26" s="26"/>
      <c r="K26" s="22">
        <v>7</v>
      </c>
      <c r="L26" s="26"/>
      <c r="M26" s="22">
        <v>7</v>
      </c>
      <c r="N26" s="26"/>
      <c r="O26" s="22">
        <v>7</v>
      </c>
      <c r="P26" s="26"/>
      <c r="Q26" s="26"/>
      <c r="R26" s="26"/>
      <c r="S26" s="26"/>
      <c r="T26" s="29"/>
      <c r="U26" s="26"/>
      <c r="W26" s="6"/>
    </row>
    <row r="27" spans="1:23" x14ac:dyDescent="0.3">
      <c r="A27" s="557" t="s">
        <v>25</v>
      </c>
      <c r="B27" s="558" t="s">
        <v>44</v>
      </c>
      <c r="C27" s="26"/>
      <c r="D27" s="559">
        <v>1</v>
      </c>
      <c r="E27" s="559">
        <v>1</v>
      </c>
      <c r="F27" s="21"/>
      <c r="G27" s="21"/>
      <c r="H27" s="21"/>
      <c r="I27" s="21"/>
      <c r="J27" s="26"/>
      <c r="K27" s="559">
        <v>1</v>
      </c>
      <c r="L27" s="26"/>
      <c r="M27" s="559">
        <v>1</v>
      </c>
      <c r="N27" s="26"/>
      <c r="O27" s="559">
        <v>1</v>
      </c>
      <c r="P27" s="26"/>
      <c r="Q27" s="26"/>
      <c r="R27" s="26"/>
      <c r="S27" s="26"/>
      <c r="T27" s="29"/>
      <c r="U27" s="26"/>
      <c r="W27" s="6"/>
    </row>
    <row r="28" spans="1:23" x14ac:dyDescent="0.3">
      <c r="A28" s="557"/>
      <c r="B28" s="558"/>
      <c r="C28" s="26"/>
      <c r="D28" s="558"/>
      <c r="E28" s="558"/>
      <c r="F28" s="22"/>
      <c r="G28" s="22"/>
      <c r="H28" s="22"/>
      <c r="I28" s="22"/>
      <c r="J28" s="26"/>
      <c r="K28" s="558"/>
      <c r="L28" s="26"/>
      <c r="M28" s="558"/>
      <c r="N28" s="26"/>
      <c r="O28" s="558"/>
      <c r="P28" s="26"/>
      <c r="Q28" s="26"/>
      <c r="R28" s="26"/>
      <c r="S28" s="26"/>
      <c r="T28" s="29"/>
      <c r="U28" s="26"/>
      <c r="W28" s="6"/>
    </row>
    <row r="29" spans="1:23" x14ac:dyDescent="0.3">
      <c r="A29" s="557"/>
      <c r="B29" s="558"/>
      <c r="C29" s="26"/>
      <c r="D29" s="558"/>
      <c r="E29" s="558"/>
      <c r="F29" s="22"/>
      <c r="G29" s="22"/>
      <c r="H29" s="22"/>
      <c r="I29" s="22"/>
      <c r="J29" s="26"/>
      <c r="K29" s="558"/>
      <c r="L29" s="26"/>
      <c r="M29" s="558"/>
      <c r="N29" s="26"/>
      <c r="O29" s="558"/>
      <c r="P29" s="26"/>
      <c r="Q29" s="26"/>
      <c r="R29" s="26"/>
      <c r="S29" s="26"/>
      <c r="T29" s="29"/>
      <c r="U29" s="26"/>
      <c r="W29" s="6"/>
    </row>
    <row r="30" spans="1:23" x14ac:dyDescent="0.3">
      <c r="A30" s="557"/>
      <c r="B30" s="558"/>
      <c r="C30" s="26"/>
      <c r="D30" s="558"/>
      <c r="E30" s="558"/>
      <c r="F30" s="22"/>
      <c r="G30" s="22"/>
      <c r="H30" s="22"/>
      <c r="I30" s="22"/>
      <c r="J30" s="26"/>
      <c r="K30" s="558"/>
      <c r="L30" s="26"/>
      <c r="M30" s="558"/>
      <c r="N30" s="26"/>
      <c r="O30" s="558"/>
      <c r="P30" s="26"/>
      <c r="Q30" s="26"/>
      <c r="R30" s="26"/>
      <c r="S30" s="26"/>
      <c r="T30" s="29"/>
      <c r="U30" s="26"/>
      <c r="W30" s="6"/>
    </row>
    <row r="31" spans="1:23" x14ac:dyDescent="0.3">
      <c r="A31" s="557"/>
      <c r="B31" s="558"/>
      <c r="C31" s="26"/>
      <c r="D31" s="558"/>
      <c r="E31" s="558"/>
      <c r="F31" s="22"/>
      <c r="G31" s="22"/>
      <c r="H31" s="22"/>
      <c r="I31" s="22"/>
      <c r="J31" s="26"/>
      <c r="K31" s="558"/>
      <c r="L31" s="26"/>
      <c r="M31" s="558"/>
      <c r="N31" s="26"/>
      <c r="O31" s="558"/>
      <c r="P31" s="26"/>
      <c r="Q31" s="26"/>
      <c r="R31" s="26"/>
      <c r="S31" s="26"/>
      <c r="T31" s="29"/>
      <c r="U31" s="26"/>
      <c r="W31" s="6"/>
    </row>
    <row r="32" spans="1:23" x14ac:dyDescent="0.3">
      <c r="A32" s="557"/>
      <c r="B32" s="558"/>
      <c r="C32" s="26"/>
      <c r="D32" s="558"/>
      <c r="E32" s="558"/>
      <c r="F32" s="22"/>
      <c r="G32" s="22"/>
      <c r="H32" s="22"/>
      <c r="I32" s="22"/>
      <c r="J32" s="26"/>
      <c r="K32" s="558"/>
      <c r="L32" s="26"/>
      <c r="M32" s="558"/>
      <c r="N32" s="26"/>
      <c r="O32" s="558"/>
      <c r="P32" s="26"/>
      <c r="Q32" s="26"/>
      <c r="R32" s="26"/>
      <c r="S32" s="26"/>
      <c r="T32" s="29"/>
      <c r="U32" s="26"/>
      <c r="W32" s="6"/>
    </row>
    <row r="33" spans="1:23" x14ac:dyDescent="0.3">
      <c r="A33" s="557"/>
      <c r="B33" s="558"/>
      <c r="C33" s="26"/>
      <c r="D33" s="558"/>
      <c r="E33" s="558"/>
      <c r="F33" s="22"/>
      <c r="G33" s="22"/>
      <c r="H33" s="22"/>
      <c r="I33" s="22"/>
      <c r="J33" s="26"/>
      <c r="K33" s="558"/>
      <c r="L33" s="26"/>
      <c r="M33" s="558"/>
      <c r="N33" s="26"/>
      <c r="O33" s="558"/>
      <c r="P33" s="26"/>
      <c r="Q33" s="26"/>
      <c r="R33" s="26"/>
      <c r="S33" s="26"/>
      <c r="T33" s="29"/>
      <c r="U33" s="26"/>
      <c r="W33" s="6"/>
    </row>
    <row r="34" spans="1:23" x14ac:dyDescent="0.3">
      <c r="A34" s="557"/>
      <c r="B34" s="558"/>
      <c r="C34" s="26"/>
      <c r="D34" s="558"/>
      <c r="E34" s="558"/>
      <c r="F34" s="22"/>
      <c r="G34" s="22"/>
      <c r="H34" s="22"/>
      <c r="I34" s="22"/>
      <c r="J34" s="26"/>
      <c r="K34" s="558"/>
      <c r="L34" s="26"/>
      <c r="M34" s="558"/>
      <c r="N34" s="26"/>
      <c r="O34" s="558"/>
      <c r="P34" s="26"/>
      <c r="Q34" s="26"/>
      <c r="R34" s="26"/>
      <c r="S34" s="26"/>
      <c r="T34" s="29"/>
      <c r="U34" s="26"/>
      <c r="W34" s="6"/>
    </row>
    <row r="35" spans="1:23" x14ac:dyDescent="0.3">
      <c r="A35" s="7"/>
      <c r="B35" s="8"/>
      <c r="C35" s="9"/>
      <c r="D35" s="9"/>
      <c r="E35" s="10"/>
      <c r="F35" s="10"/>
      <c r="G35" s="10"/>
      <c r="H35" s="10"/>
      <c r="I35" s="10"/>
      <c r="J35" s="11"/>
      <c r="K35" s="11"/>
      <c r="L35" s="11"/>
      <c r="M35" s="10"/>
      <c r="N35" s="11"/>
      <c r="O35" s="10"/>
      <c r="P35" s="11"/>
      <c r="Q35" s="10"/>
      <c r="R35" s="11"/>
      <c r="S35" s="11"/>
      <c r="T35" s="11"/>
      <c r="U35" s="9"/>
    </row>
    <row r="36" spans="1:23" x14ac:dyDescent="0.3">
      <c r="A36" s="551"/>
      <c r="B36" s="552"/>
      <c r="C36" s="552"/>
      <c r="D36" s="552"/>
      <c r="E36" s="552"/>
      <c r="F36" s="552"/>
      <c r="G36" s="552"/>
      <c r="H36" s="552"/>
      <c r="I36" s="552"/>
      <c r="J36" s="552"/>
      <c r="K36" s="552"/>
      <c r="L36" s="552"/>
      <c r="M36" s="552"/>
      <c r="N36" s="552"/>
      <c r="O36" s="552"/>
      <c r="P36" s="552"/>
      <c r="Q36" s="552"/>
      <c r="R36" s="552"/>
      <c r="S36" s="552"/>
      <c r="T36" s="552"/>
      <c r="U36" s="552"/>
    </row>
    <row r="37" spans="1:23" x14ac:dyDescent="0.3">
      <c r="A37" s="551"/>
      <c r="B37" s="552"/>
      <c r="C37" s="552"/>
      <c r="D37" s="552"/>
      <c r="E37" s="552"/>
      <c r="F37" s="552"/>
      <c r="G37" s="552"/>
      <c r="H37" s="552"/>
      <c r="I37" s="552"/>
      <c r="J37" s="552"/>
      <c r="K37" s="552"/>
      <c r="L37" s="552"/>
      <c r="M37" s="552"/>
      <c r="N37" s="552"/>
      <c r="O37" s="552"/>
      <c r="P37" s="552"/>
      <c r="Q37" s="552"/>
      <c r="R37" s="552"/>
      <c r="S37" s="552"/>
      <c r="T37" s="552"/>
      <c r="U37" s="552"/>
    </row>
  </sheetData>
  <mergeCells count="39">
    <mergeCell ref="A12:A14"/>
    <mergeCell ref="F7:I7"/>
    <mergeCell ref="T1:U1"/>
    <mergeCell ref="T2:U2"/>
    <mergeCell ref="T3:U3"/>
    <mergeCell ref="A5:T5"/>
    <mergeCell ref="D7:D8"/>
    <mergeCell ref="E7:E8"/>
    <mergeCell ref="J7:J8"/>
    <mergeCell ref="A1:B3"/>
    <mergeCell ref="C1:S3"/>
    <mergeCell ref="A37:U37"/>
    <mergeCell ref="P7:P8"/>
    <mergeCell ref="Q7:Q8"/>
    <mergeCell ref="R7:R8"/>
    <mergeCell ref="S7:S8"/>
    <mergeCell ref="T7:T8"/>
    <mergeCell ref="U7:U8"/>
    <mergeCell ref="K7:K8"/>
    <mergeCell ref="L7:L8"/>
    <mergeCell ref="M7:M8"/>
    <mergeCell ref="N7:N8"/>
    <mergeCell ref="O7:O8"/>
    <mergeCell ref="A7:A8"/>
    <mergeCell ref="B7:B8"/>
    <mergeCell ref="C7:C8"/>
    <mergeCell ref="A9:A11"/>
    <mergeCell ref="A36:U36"/>
    <mergeCell ref="A15:A18"/>
    <mergeCell ref="A19:A22"/>
    <mergeCell ref="A23:A24"/>
    <mergeCell ref="A25:A26"/>
    <mergeCell ref="A27:A34"/>
    <mergeCell ref="B27:B34"/>
    <mergeCell ref="E27:E34"/>
    <mergeCell ref="D27:D34"/>
    <mergeCell ref="K27:K34"/>
    <mergeCell ref="M27:M34"/>
    <mergeCell ref="O27:O34"/>
  </mergeCells>
  <printOptions horizontalCentered="1" verticalCentered="1"/>
  <pageMargins left="0.43307086614173229" right="0.43307086614173229" top="0.74803149606299213" bottom="0.55118110236220474" header="0.31496062992125984" footer="0.11811023622047245"/>
  <pageSetup scale="21" orientation="portrait" r:id="rId1"/>
  <headerFooter differentFirst="1">
    <oddFooter>&amp;RPágina &amp;P de &amp;N</oddFooter>
  </headerFooter>
  <rowBreaks count="1" manualBreakCount="1">
    <brk id="34" max="20" man="1"/>
  </rowBreaks>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Plan Estratégico Institucional</vt:lpstr>
      <vt:lpstr>Control de Cambios</vt:lpstr>
      <vt:lpstr>Seguimiento PEI 4to trimestre</vt:lpstr>
      <vt:lpstr>Seguimiento al 31 12 21 por OCI</vt:lpstr>
      <vt:lpstr>COMENTARIOS SEGUIMIENTO OAP</vt:lpstr>
      <vt:lpstr>'COMENTARIOS SEGUIMIENTO OAP'!Área_de_impresión</vt:lpstr>
      <vt:lpstr>'Seguimiento al 31 12 21 por OCI'!Área_de_impresión</vt:lpstr>
      <vt:lpstr>'Seguimiento PEI 4to trimestre'!Área_de_impresión</vt:lpstr>
      <vt:lpstr>'COMENTARIOS SEGUIMIENTO OAP'!Títulos_a_imprimir</vt:lpstr>
      <vt:lpstr>'Plan Estratégico Institucional'!Títulos_a_imprimir</vt:lpstr>
      <vt:lpstr>'Seguimiento al 31 12 21 por OCI'!Títulos_a_imprimir</vt:lpstr>
      <vt:lpstr>'Seguimiento PEI 4to 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Alberto Diaz Mantilla</dc:creator>
  <cp:lastModifiedBy>Guillermo Alba Cárdenas</cp:lastModifiedBy>
  <dcterms:created xsi:type="dcterms:W3CDTF">2017-05-17T14:38:39Z</dcterms:created>
  <dcterms:modified xsi:type="dcterms:W3CDTF">2022-03-30T21:56:41Z</dcterms:modified>
</cp:coreProperties>
</file>