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Año 2023 OCI\II Trimestre\Seguimiento PAI PEI y Plan AnInv - IV Trimestre 2022\Plan Anual de inversión\"/>
    </mc:Choice>
  </mc:AlternateContent>
  <xr:revisionPtr revIDLastSave="0" documentId="13_ncr:1_{358685C1-A251-4A32-A60A-FB4CCFC1E33A}" xr6:coauthVersionLast="47" xr6:coauthVersionMax="47" xr10:uidLastSave="{00000000-0000-0000-0000-000000000000}"/>
  <bookViews>
    <workbookView xWindow="-120" yWindow="-120" windowWidth="29040" windowHeight="15840" activeTab="2" xr2:uid="{BEF156C7-408C-4ED0-89E0-8485308503B4}"/>
  </bookViews>
  <sheets>
    <sheet name="Plan de Inversión 2022 20052022" sheetId="12" r:id="rId1"/>
    <sheet name="SEGUIMIENTO P INVERSION " sheetId="14" r:id="rId2"/>
    <sheet name="Seguimiento OCI - 4 trimestre." sheetId="8" r:id="rId3"/>
  </sheets>
  <definedNames>
    <definedName name="_xlnm.Print_Area" localSheetId="0">'Plan de Inversión 2022 20052022'!$A$1:$Q$34</definedName>
    <definedName name="_xlnm.Print_Area" localSheetId="2">'Seguimiento OCI - 4 trimestre.'!$B$1:$S$77</definedName>
    <definedName name="_xlnm.Print_Area" localSheetId="1">'SEGUIMIENTO P INVERSION '!$B$1:$S$77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2" i="8" l="1"/>
  <c r="O54" i="8"/>
  <c r="N57" i="8"/>
  <c r="N56" i="8"/>
  <c r="O56" i="8" s="1"/>
  <c r="N55" i="8"/>
  <c r="N54" i="8"/>
  <c r="O69" i="8"/>
  <c r="O67" i="8"/>
  <c r="O66" i="8"/>
  <c r="O65" i="8"/>
  <c r="O63" i="8"/>
  <c r="N36" i="8"/>
  <c r="P36" i="8" s="1"/>
  <c r="M35" i="8"/>
  <c r="N35" i="8" s="1"/>
  <c r="P35" i="8" s="1"/>
  <c r="P34" i="8"/>
  <c r="N34" i="8"/>
  <c r="P33" i="8"/>
  <c r="N33" i="8"/>
  <c r="N64" i="8"/>
  <c r="R64" i="8" s="1"/>
  <c r="N63" i="8"/>
  <c r="P63" i="8" s="1"/>
  <c r="Q43" i="8"/>
  <c r="R43" i="8" s="1"/>
  <c r="Q53" i="8"/>
  <c r="Q36" i="8"/>
  <c r="Q34" i="8"/>
  <c r="Q28" i="8"/>
  <c r="P64" i="8" l="1"/>
  <c r="Q24" i="8"/>
  <c r="Q23" i="8"/>
  <c r="Q20" i="8"/>
  <c r="Q18" i="8"/>
  <c r="Q17" i="8"/>
  <c r="Q16" i="8"/>
  <c r="Q15" i="8"/>
  <c r="Q13" i="8"/>
  <c r="Q12" i="8"/>
  <c r="Q11" i="8"/>
  <c r="Q9" i="8"/>
  <c r="O9" i="8"/>
  <c r="Q72" i="14"/>
  <c r="O72" i="14"/>
  <c r="M72" i="14"/>
  <c r="L72" i="14"/>
  <c r="K72" i="14"/>
  <c r="J72" i="14"/>
  <c r="N71" i="14"/>
  <c r="P71" i="14" s="1"/>
  <c r="R70" i="14"/>
  <c r="N70" i="14"/>
  <c r="P70" i="14" s="1"/>
  <c r="N69" i="14"/>
  <c r="R69" i="14" s="1"/>
  <c r="Q68" i="14"/>
  <c r="M68" i="14"/>
  <c r="L68" i="14"/>
  <c r="K68" i="14"/>
  <c r="J68" i="14"/>
  <c r="R67" i="14"/>
  <c r="O67" i="14"/>
  <c r="P67" i="14" s="1"/>
  <c r="N67" i="14"/>
  <c r="O66" i="14"/>
  <c r="P66" i="14" s="1"/>
  <c r="N66" i="14"/>
  <c r="R66" i="14" s="1"/>
  <c r="R65" i="14"/>
  <c r="O65" i="14"/>
  <c r="P65" i="14" s="1"/>
  <c r="N65" i="14"/>
  <c r="N64" i="14"/>
  <c r="R64" i="14" s="1"/>
  <c r="R63" i="14"/>
  <c r="P63" i="14"/>
  <c r="O63" i="14"/>
  <c r="O68" i="14" s="1"/>
  <c r="N63" i="14"/>
  <c r="N68" i="14" s="1"/>
  <c r="Q62" i="14"/>
  <c r="O62" i="14"/>
  <c r="P62" i="14" s="1"/>
  <c r="N62" i="14"/>
  <c r="R62" i="14" s="1"/>
  <c r="M62" i="14"/>
  <c r="L62" i="14"/>
  <c r="K62" i="14"/>
  <c r="J62" i="14"/>
  <c r="N61" i="14"/>
  <c r="R61" i="14" s="1"/>
  <c r="R60" i="14"/>
  <c r="P60" i="14"/>
  <c r="N60" i="14"/>
  <c r="R59" i="14"/>
  <c r="P59" i="14"/>
  <c r="N59" i="14"/>
  <c r="Q58" i="14"/>
  <c r="O58" i="14"/>
  <c r="M58" i="14"/>
  <c r="L58" i="14"/>
  <c r="K58" i="14"/>
  <c r="J58" i="14"/>
  <c r="N57" i="14"/>
  <c r="R57" i="14" s="1"/>
  <c r="P56" i="14"/>
  <c r="N56" i="14"/>
  <c r="R56" i="14" s="1"/>
  <c r="N55" i="14"/>
  <c r="R55" i="14" s="1"/>
  <c r="R54" i="14"/>
  <c r="P54" i="14"/>
  <c r="N54" i="14"/>
  <c r="N58" i="14" s="1"/>
  <c r="Q53" i="14"/>
  <c r="O53" i="14"/>
  <c r="M53" i="14"/>
  <c r="L53" i="14"/>
  <c r="K53" i="14"/>
  <c r="J53" i="14"/>
  <c r="R52" i="14"/>
  <c r="N52" i="14"/>
  <c r="P52" i="14" s="1"/>
  <c r="N51" i="14"/>
  <c r="R51" i="14" s="1"/>
  <c r="P50" i="14"/>
  <c r="N50" i="14"/>
  <c r="R50" i="14" s="1"/>
  <c r="N49" i="14"/>
  <c r="R49" i="14" s="1"/>
  <c r="R48" i="14"/>
  <c r="P48" i="14"/>
  <c r="N48" i="14"/>
  <c r="R47" i="14"/>
  <c r="P47" i="14"/>
  <c r="N47" i="14"/>
  <c r="N46" i="14"/>
  <c r="P46" i="14" s="1"/>
  <c r="R45" i="14"/>
  <c r="N45" i="14"/>
  <c r="P45" i="14" s="1"/>
  <c r="R44" i="14"/>
  <c r="N44" i="14"/>
  <c r="P44" i="14" s="1"/>
  <c r="Q43" i="14"/>
  <c r="O43" i="14"/>
  <c r="M43" i="14"/>
  <c r="L43" i="14"/>
  <c r="K43" i="14"/>
  <c r="J43" i="14"/>
  <c r="R42" i="14"/>
  <c r="P42" i="14"/>
  <c r="N42" i="14"/>
  <c r="R41" i="14"/>
  <c r="P41" i="14"/>
  <c r="N41" i="14"/>
  <c r="N40" i="14"/>
  <c r="R40" i="14" s="1"/>
  <c r="R39" i="14"/>
  <c r="N39" i="14"/>
  <c r="P39" i="14" s="1"/>
  <c r="R38" i="14"/>
  <c r="N38" i="14"/>
  <c r="P38" i="14" s="1"/>
  <c r="Q37" i="14"/>
  <c r="O37" i="14"/>
  <c r="K37" i="14"/>
  <c r="J37" i="14"/>
  <c r="R36" i="14"/>
  <c r="P36" i="14"/>
  <c r="N36" i="14"/>
  <c r="M35" i="14"/>
  <c r="N35" i="14" s="1"/>
  <c r="N34" i="14"/>
  <c r="R34" i="14" s="1"/>
  <c r="P33" i="14"/>
  <c r="N33" i="14"/>
  <c r="R33" i="14" s="1"/>
  <c r="O32" i="14"/>
  <c r="P32" i="14" s="1"/>
  <c r="N32" i="14"/>
  <c r="J32" i="14"/>
  <c r="N31" i="14"/>
  <c r="P31" i="14" s="1"/>
  <c r="R30" i="14"/>
  <c r="N30" i="14"/>
  <c r="P30" i="14" s="1"/>
  <c r="Q29" i="14"/>
  <c r="Q32" i="14" s="1"/>
  <c r="R32" i="14" s="1"/>
  <c r="N29" i="14"/>
  <c r="P29" i="14" s="1"/>
  <c r="R28" i="14"/>
  <c r="P28" i="14"/>
  <c r="N28" i="14"/>
  <c r="O27" i="14"/>
  <c r="M27" i="14"/>
  <c r="M32" i="14" s="1"/>
  <c r="M37" i="14" s="1"/>
  <c r="L27" i="14"/>
  <c r="L32" i="14" s="1"/>
  <c r="L37" i="14" s="1"/>
  <c r="K27" i="14"/>
  <c r="K32" i="14" s="1"/>
  <c r="J27" i="14"/>
  <c r="R26" i="14"/>
  <c r="N26" i="14"/>
  <c r="P26" i="14" s="1"/>
  <c r="Q25" i="14"/>
  <c r="R25" i="14" s="1"/>
  <c r="P25" i="14"/>
  <c r="N25" i="14"/>
  <c r="R24" i="14"/>
  <c r="P24" i="14"/>
  <c r="N24" i="14"/>
  <c r="N23" i="14"/>
  <c r="R23" i="14" s="1"/>
  <c r="R22" i="14"/>
  <c r="N22" i="14"/>
  <c r="P22" i="14" s="1"/>
  <c r="O21" i="14"/>
  <c r="M21" i="14"/>
  <c r="L21" i="14"/>
  <c r="K21" i="14"/>
  <c r="J21" i="14"/>
  <c r="N20" i="14"/>
  <c r="R20" i="14" s="1"/>
  <c r="Q19" i="14"/>
  <c r="Q21" i="14" s="1"/>
  <c r="N19" i="14"/>
  <c r="P19" i="14" s="1"/>
  <c r="N18" i="14"/>
  <c r="P18" i="14" s="1"/>
  <c r="N17" i="14"/>
  <c r="P17" i="14" s="1"/>
  <c r="P16" i="14"/>
  <c r="N16" i="14"/>
  <c r="R16" i="14" s="1"/>
  <c r="N15" i="14"/>
  <c r="R15" i="14" s="1"/>
  <c r="R14" i="14"/>
  <c r="P14" i="14"/>
  <c r="N14" i="14"/>
  <c r="H14" i="14"/>
  <c r="P13" i="14"/>
  <c r="N13" i="14"/>
  <c r="R13" i="14" s="1"/>
  <c r="N12" i="14"/>
  <c r="R12" i="14" s="1"/>
  <c r="N11" i="14"/>
  <c r="R11" i="14" s="1"/>
  <c r="Q10" i="14"/>
  <c r="R10" i="14" s="1"/>
  <c r="O10" i="14"/>
  <c r="O73" i="14" s="1"/>
  <c r="N10" i="14"/>
  <c r="M10" i="14"/>
  <c r="L10" i="14"/>
  <c r="K10" i="14"/>
  <c r="K73" i="14" s="1"/>
  <c r="J10" i="14"/>
  <c r="J73" i="14" s="1"/>
  <c r="N9" i="14"/>
  <c r="R9" i="14" s="1"/>
  <c r="R35" i="14" l="1"/>
  <c r="P35" i="14"/>
  <c r="L73" i="14"/>
  <c r="R58" i="14"/>
  <c r="P68" i="14"/>
  <c r="R68" i="14"/>
  <c r="M73" i="14"/>
  <c r="P58" i="14"/>
  <c r="P72" i="14"/>
  <c r="P23" i="14"/>
  <c r="N53" i="14"/>
  <c r="R53" i="14" s="1"/>
  <c r="R18" i="14"/>
  <c r="Q27" i="14"/>
  <c r="R27" i="14" s="1"/>
  <c r="R29" i="14"/>
  <c r="P9" i="14"/>
  <c r="R71" i="14"/>
  <c r="P11" i="14"/>
  <c r="N37" i="14"/>
  <c r="P37" i="14" s="1"/>
  <c r="N43" i="14"/>
  <c r="P43" i="14" s="1"/>
  <c r="P12" i="14"/>
  <c r="N21" i="14"/>
  <c r="P21" i="14" s="1"/>
  <c r="P34" i="14"/>
  <c r="P10" i="14"/>
  <c r="P40" i="14"/>
  <c r="N72" i="14"/>
  <c r="R72" i="14" s="1"/>
  <c r="R17" i="14"/>
  <c r="N27" i="14"/>
  <c r="P27" i="14" s="1"/>
  <c r="P15" i="14"/>
  <c r="P20" i="14"/>
  <c r="R31" i="14"/>
  <c r="R46" i="14"/>
  <c r="P49" i="14"/>
  <c r="P55" i="14"/>
  <c r="P61" i="14"/>
  <c r="P64" i="14"/>
  <c r="P69" i="14"/>
  <c r="Q73" i="14"/>
  <c r="R19" i="14"/>
  <c r="P51" i="14"/>
  <c r="P57" i="14"/>
  <c r="R43" i="14" l="1"/>
  <c r="N73" i="14"/>
  <c r="P73" i="14" s="1"/>
  <c r="R37" i="14"/>
  <c r="R21" i="14"/>
  <c r="P53" i="14"/>
  <c r="R73" i="14" l="1"/>
  <c r="P70" i="12" l="1"/>
  <c r="O70" i="12"/>
  <c r="N70" i="12"/>
  <c r="M70" i="12"/>
  <c r="L70" i="12"/>
  <c r="Q69" i="12"/>
  <c r="Q68" i="12"/>
  <c r="Q67" i="12"/>
  <c r="Q70" i="12" s="1"/>
  <c r="P66" i="12"/>
  <c r="O66" i="12"/>
  <c r="N66" i="12"/>
  <c r="M66" i="12"/>
  <c r="L66" i="12"/>
  <c r="Q65" i="12"/>
  <c r="Q64" i="12"/>
  <c r="Q63" i="12"/>
  <c r="Q62" i="12"/>
  <c r="Q61" i="12"/>
  <c r="Q66" i="12" s="1"/>
  <c r="P60" i="12"/>
  <c r="O60" i="12"/>
  <c r="N60" i="12"/>
  <c r="M60" i="12"/>
  <c r="L60" i="12"/>
  <c r="Q59" i="12"/>
  <c r="Q58" i="12"/>
  <c r="Q57" i="12"/>
  <c r="Q60" i="12" s="1"/>
  <c r="O56" i="12"/>
  <c r="N56" i="12"/>
  <c r="M56" i="12"/>
  <c r="L56" i="12"/>
  <c r="Q55" i="12"/>
  <c r="Q54" i="12"/>
  <c r="Q53" i="12"/>
  <c r="Q52" i="12"/>
  <c r="Q56" i="12" s="1"/>
  <c r="P51" i="12"/>
  <c r="O51" i="12"/>
  <c r="N51" i="12"/>
  <c r="M51" i="12"/>
  <c r="L51" i="12"/>
  <c r="Q50" i="12"/>
  <c r="Q49" i="12"/>
  <c r="Q48" i="12"/>
  <c r="Q47" i="12"/>
  <c r="Q46" i="12"/>
  <c r="Q45" i="12"/>
  <c r="Q44" i="12"/>
  <c r="Q43" i="12"/>
  <c r="Q42" i="12"/>
  <c r="Q51" i="12" s="1"/>
  <c r="O41" i="12"/>
  <c r="N41" i="12"/>
  <c r="M41" i="12"/>
  <c r="L41" i="12"/>
  <c r="Q40" i="12"/>
  <c r="Q39" i="12"/>
  <c r="Q38" i="12"/>
  <c r="Q37" i="12"/>
  <c r="Q36" i="12"/>
  <c r="Q41" i="12" s="1"/>
  <c r="O35" i="12"/>
  <c r="N35" i="12"/>
  <c r="M35" i="12"/>
  <c r="L35" i="12"/>
  <c r="Q34" i="12"/>
  <c r="Q33" i="12"/>
  <c r="Q32" i="12"/>
  <c r="Q35" i="12" s="1"/>
  <c r="P31" i="12"/>
  <c r="O31" i="12"/>
  <c r="N31" i="12"/>
  <c r="M31" i="12"/>
  <c r="L31" i="12"/>
  <c r="Q30" i="12"/>
  <c r="Q29" i="12"/>
  <c r="Q28" i="12"/>
  <c r="Q27" i="12"/>
  <c r="Q31" i="12" s="1"/>
  <c r="P26" i="12"/>
  <c r="O26" i="12"/>
  <c r="N26" i="12"/>
  <c r="M26" i="12"/>
  <c r="L26" i="12"/>
  <c r="Q25" i="12"/>
  <c r="Q24" i="12"/>
  <c r="Q23" i="12"/>
  <c r="Q22" i="12"/>
  <c r="Q21" i="12"/>
  <c r="Q26" i="12" s="1"/>
  <c r="P20" i="12"/>
  <c r="O20" i="12"/>
  <c r="N20" i="12"/>
  <c r="M20" i="12"/>
  <c r="L20" i="12"/>
  <c r="Q19" i="12"/>
  <c r="Q18" i="12"/>
  <c r="Q17" i="12"/>
  <c r="Q16" i="12"/>
  <c r="Q15" i="12"/>
  <c r="Q14" i="12"/>
  <c r="Q13" i="12"/>
  <c r="Q12" i="12"/>
  <c r="Q11" i="12"/>
  <c r="Q10" i="12"/>
  <c r="Q20" i="12" s="1"/>
  <c r="P9" i="12"/>
  <c r="P71" i="12" s="1"/>
  <c r="O9" i="12"/>
  <c r="O71" i="12" s="1"/>
  <c r="N9" i="12"/>
  <c r="N71" i="12" s="1"/>
  <c r="M9" i="12"/>
  <c r="M71" i="12" s="1"/>
  <c r="L9" i="12"/>
  <c r="L71" i="12" s="1"/>
  <c r="Q8" i="12"/>
  <c r="Q9" i="12" s="1"/>
  <c r="Q71" i="12" l="1"/>
  <c r="Q72" i="8" l="1"/>
  <c r="R72" i="8" s="1"/>
  <c r="O72" i="8"/>
  <c r="M72" i="8"/>
  <c r="L72" i="8"/>
  <c r="K72" i="8"/>
  <c r="J72" i="8"/>
  <c r="N71" i="8"/>
  <c r="R71" i="8" s="1"/>
  <c r="N70" i="8"/>
  <c r="R70" i="8" s="1"/>
  <c r="N69" i="8"/>
  <c r="Q68" i="8"/>
  <c r="O68" i="8"/>
  <c r="M68" i="8"/>
  <c r="L68" i="8"/>
  <c r="K68" i="8"/>
  <c r="J68" i="8"/>
  <c r="N67" i="8"/>
  <c r="N66" i="8"/>
  <c r="P66" i="8" s="1"/>
  <c r="N65" i="8"/>
  <c r="R65" i="8" s="1"/>
  <c r="R63" i="8"/>
  <c r="Q62" i="8"/>
  <c r="O62" i="8"/>
  <c r="M62" i="8"/>
  <c r="L62" i="8"/>
  <c r="K62" i="8"/>
  <c r="J62" i="8"/>
  <c r="P61" i="8"/>
  <c r="N61" i="8"/>
  <c r="R61" i="8" s="1"/>
  <c r="N60" i="8"/>
  <c r="R60" i="8" s="1"/>
  <c r="N59" i="8"/>
  <c r="N62" i="8" s="1"/>
  <c r="Q58" i="8"/>
  <c r="M58" i="8"/>
  <c r="L58" i="8"/>
  <c r="K58" i="8"/>
  <c r="J58" i="8"/>
  <c r="R57" i="8"/>
  <c r="R56" i="8"/>
  <c r="R55" i="8"/>
  <c r="O53" i="8"/>
  <c r="M53" i="8"/>
  <c r="L53" i="8"/>
  <c r="K53" i="8"/>
  <c r="J53" i="8"/>
  <c r="N52" i="8"/>
  <c r="R52" i="8" s="1"/>
  <c r="N51" i="8"/>
  <c r="R51" i="8" s="1"/>
  <c r="R50" i="8"/>
  <c r="N50" i="8"/>
  <c r="P50" i="8" s="1"/>
  <c r="N49" i="8"/>
  <c r="R49" i="8" s="1"/>
  <c r="N48" i="8"/>
  <c r="R48" i="8" s="1"/>
  <c r="N47" i="8"/>
  <c r="R47" i="8" s="1"/>
  <c r="N46" i="8"/>
  <c r="R46" i="8" s="1"/>
  <c r="N45" i="8"/>
  <c r="R45" i="8" s="1"/>
  <c r="N44" i="8"/>
  <c r="O43" i="8"/>
  <c r="M43" i="8"/>
  <c r="L43" i="8"/>
  <c r="K43" i="8"/>
  <c r="J43" i="8"/>
  <c r="N42" i="8"/>
  <c r="R42" i="8" s="1"/>
  <c r="N41" i="8"/>
  <c r="R41" i="8" s="1"/>
  <c r="N40" i="8"/>
  <c r="R40" i="8" s="1"/>
  <c r="N39" i="8"/>
  <c r="R39" i="8" s="1"/>
  <c r="R38" i="8"/>
  <c r="N38" i="8"/>
  <c r="Q37" i="8"/>
  <c r="O37" i="8"/>
  <c r="K37" i="8"/>
  <c r="J37" i="8"/>
  <c r="R36" i="8"/>
  <c r="R33" i="8"/>
  <c r="Q32" i="8"/>
  <c r="O32" i="8"/>
  <c r="K32" i="8"/>
  <c r="J32" i="8"/>
  <c r="N31" i="8"/>
  <c r="R31" i="8" s="1"/>
  <c r="N30" i="8"/>
  <c r="R30" i="8" s="1"/>
  <c r="N29" i="8"/>
  <c r="R29" i="8" s="1"/>
  <c r="R28" i="8"/>
  <c r="N28" i="8"/>
  <c r="P28" i="8" s="1"/>
  <c r="Q27" i="8"/>
  <c r="O27" i="8"/>
  <c r="M27" i="8"/>
  <c r="M32" i="8" s="1"/>
  <c r="L27" i="8"/>
  <c r="L32" i="8" s="1"/>
  <c r="L37" i="8" s="1"/>
  <c r="K27" i="8"/>
  <c r="J27" i="8"/>
  <c r="R26" i="8"/>
  <c r="N26" i="8"/>
  <c r="P26" i="8" s="1"/>
  <c r="N25" i="8"/>
  <c r="R25" i="8" s="1"/>
  <c r="N24" i="8"/>
  <c r="R24" i="8" s="1"/>
  <c r="N23" i="8"/>
  <c r="P23" i="8" s="1"/>
  <c r="R22" i="8"/>
  <c r="N22" i="8"/>
  <c r="P22" i="8" s="1"/>
  <c r="Q21" i="8"/>
  <c r="O21" i="8"/>
  <c r="M21" i="8"/>
  <c r="L21" i="8"/>
  <c r="K21" i="8"/>
  <c r="J21" i="8"/>
  <c r="R20" i="8"/>
  <c r="N20" i="8"/>
  <c r="P20" i="8" s="1"/>
  <c r="N19" i="8"/>
  <c r="P19" i="8" s="1"/>
  <c r="N18" i="8"/>
  <c r="R18" i="8" s="1"/>
  <c r="N17" i="8"/>
  <c r="R17" i="8" s="1"/>
  <c r="N16" i="8"/>
  <c r="R16" i="8" s="1"/>
  <c r="N15" i="8"/>
  <c r="R15" i="8" s="1"/>
  <c r="N14" i="8"/>
  <c r="R14" i="8" s="1"/>
  <c r="N13" i="8"/>
  <c r="R13" i="8" s="1"/>
  <c r="R12" i="8"/>
  <c r="N12" i="8"/>
  <c r="P12" i="8" s="1"/>
  <c r="N11" i="8"/>
  <c r="P11" i="8" s="1"/>
  <c r="Q10" i="8"/>
  <c r="O10" i="8"/>
  <c r="M10" i="8"/>
  <c r="L10" i="8"/>
  <c r="K10" i="8"/>
  <c r="J10" i="8"/>
  <c r="N9" i="8"/>
  <c r="R9" i="8" s="1"/>
  <c r="R54" i="8" l="1"/>
  <c r="R66" i="8"/>
  <c r="Q73" i="8"/>
  <c r="R35" i="8"/>
  <c r="P17" i="8"/>
  <c r="R23" i="8"/>
  <c r="P29" i="8"/>
  <c r="N53" i="8"/>
  <c r="P53" i="8" s="1"/>
  <c r="P59" i="8"/>
  <c r="J73" i="8"/>
  <c r="P44" i="8"/>
  <c r="R59" i="8"/>
  <c r="N68" i="8"/>
  <c r="R68" i="8" s="1"/>
  <c r="P25" i="8"/>
  <c r="R34" i="8"/>
  <c r="P45" i="8"/>
  <c r="P60" i="8"/>
  <c r="K73" i="8"/>
  <c r="P31" i="8"/>
  <c r="N43" i="8"/>
  <c r="R67" i="8"/>
  <c r="N72" i="8"/>
  <c r="P38" i="8"/>
  <c r="P52" i="8"/>
  <c r="R62" i="8"/>
  <c r="P62" i="8"/>
  <c r="M37" i="8"/>
  <c r="M73" i="8" s="1"/>
  <c r="L73" i="8"/>
  <c r="R11" i="8"/>
  <c r="P14" i="8"/>
  <c r="R19" i="8"/>
  <c r="N21" i="8"/>
  <c r="P21" i="8" s="1"/>
  <c r="N27" i="8"/>
  <c r="P27" i="8" s="1"/>
  <c r="P40" i="8"/>
  <c r="R44" i="8"/>
  <c r="P47" i="8"/>
  <c r="P56" i="8"/>
  <c r="P69" i="8"/>
  <c r="N10" i="8"/>
  <c r="R10" i="8" s="1"/>
  <c r="N58" i="8"/>
  <c r="R58" i="8" s="1"/>
  <c r="R69" i="8"/>
  <c r="P9" i="8"/>
  <c r="P15" i="8"/>
  <c r="N37" i="8"/>
  <c r="R37" i="8" s="1"/>
  <c r="P41" i="8"/>
  <c r="P48" i="8"/>
  <c r="P57" i="8"/>
  <c r="P70" i="8"/>
  <c r="P18" i="8"/>
  <c r="P24" i="8"/>
  <c r="P30" i="8"/>
  <c r="P51" i="8"/>
  <c r="P13" i="8"/>
  <c r="N32" i="8"/>
  <c r="P39" i="8"/>
  <c r="P46" i="8"/>
  <c r="P55" i="8"/>
  <c r="P16" i="8"/>
  <c r="P42" i="8"/>
  <c r="P49" i="8"/>
  <c r="P65" i="8"/>
  <c r="P71" i="8"/>
  <c r="P54" i="8" l="1"/>
  <c r="O58" i="8"/>
  <c r="O73" i="8" s="1"/>
  <c r="P37" i="8"/>
  <c r="P68" i="8"/>
  <c r="N73" i="8"/>
  <c r="P10" i="8"/>
  <c r="R27" i="8"/>
  <c r="R21" i="8"/>
  <c r="P32" i="8"/>
  <c r="R32" i="8"/>
  <c r="P58" i="8" l="1"/>
  <c r="R73" i="8"/>
  <c r="P7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Cristina Gomez Rodríguez</author>
    <author>Eduardo Pinzón López</author>
  </authors>
  <commentList>
    <comment ref="G5" authorId="0" shapeId="0" xr:uid="{0DDAB4C3-F657-49FC-BE90-74E5BFCBF237}">
      <text>
        <r>
          <rPr>
            <sz val="16"/>
            <color indexed="81"/>
            <rFont val="Tahoma"/>
            <family val="2"/>
          </rPr>
          <t>Actualizar la meta para la vigencia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17AE18F3-011D-421B-8B1D-7D014C53B3BE}">
      <text>
        <r>
          <rPr>
            <b/>
            <sz val="14"/>
            <color indexed="81"/>
            <rFont val="Tahoma"/>
            <family val="2"/>
          </rPr>
          <t>Verificar que estas  actividades sean iguales a las registradas en el SUIFP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 xr:uid="{66A9971F-5C14-4058-8B7C-F7C44A8E75AE}">
      <text>
        <r>
          <rPr>
            <b/>
            <sz val="14"/>
            <color indexed="81"/>
            <rFont val="Tahoma"/>
            <family val="2"/>
          </rPr>
          <t>Verificar que estos rubros sean iguales a los registrados en la resolución de desagregación del presupuesto vigencia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F79D843C-CE5C-4724-B2A3-1C2E0B190E81}">
      <text>
        <r>
          <rPr>
            <b/>
            <sz val="14"/>
            <color indexed="81"/>
            <rFont val="Tahoma"/>
            <family val="2"/>
          </rPr>
          <t xml:space="preserve">Corresponde al detalle del rubro presupuestal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1" shapeId="0" xr:uid="{73A20B7B-9F83-450B-B77F-30C60EF7BF99}">
      <text>
        <r>
          <rPr>
            <b/>
            <sz val="9"/>
            <color indexed="81"/>
            <rFont val="Tahoma"/>
            <family val="2"/>
          </rPr>
          <t>Eduardo Pinzón López: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10" authorId="1" shapeId="0" xr:uid="{9A50C955-45C3-4F60-8903-C5ECA0755BE7}">
      <text>
        <r>
          <rPr>
            <b/>
            <sz val="9"/>
            <color indexed="81"/>
            <rFont val="Tahoma"/>
            <family val="2"/>
          </rPr>
          <t>Eduardo Pinzón López: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21" authorId="1" shapeId="0" xr:uid="{25565626-5267-48B9-A475-FC2314DFFD7B}">
      <text>
        <r>
          <rPr>
            <b/>
            <sz val="9"/>
            <color indexed="81"/>
            <rFont val="Tahoma"/>
            <family val="2"/>
          </rPr>
          <t>Eduardo Pinzón López: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27" authorId="1" shapeId="0" xr:uid="{6973DC4D-8C52-4840-908C-16C3A340E065}">
      <text>
        <r>
          <rPr>
            <b/>
            <sz val="9"/>
            <color indexed="81"/>
            <rFont val="Tahoma"/>
            <family val="2"/>
          </rPr>
          <t>Eduardo Pinzón López: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32" authorId="1" shapeId="0" xr:uid="{9492E518-9E3A-47EA-9DE2-3CF0F01A3D2F}">
      <text>
        <r>
          <rPr>
            <b/>
            <sz val="9"/>
            <color indexed="81"/>
            <rFont val="Tahoma"/>
            <family val="2"/>
          </rPr>
          <t>Eduardo Pinzón López: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52" authorId="1" shapeId="0" xr:uid="{6CCF17D7-E32D-442E-8A45-93488C5B8963}">
      <text>
        <r>
          <rPr>
            <b/>
            <sz val="9"/>
            <color indexed="81"/>
            <rFont val="Tahoma"/>
            <family val="2"/>
          </rPr>
          <t>Eduardo Pinzón López: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57" authorId="1" shapeId="0" xr:uid="{253C73CA-3235-42F3-91BA-86E75F0E4735}">
      <text>
        <r>
          <rPr>
            <b/>
            <sz val="9"/>
            <color indexed="81"/>
            <rFont val="Tahoma"/>
            <family val="2"/>
          </rPr>
          <t>Eduardo Pinzón López: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61" authorId="1" shapeId="0" xr:uid="{99EC96A1-E4DD-4488-96E6-9C3BB49C67C1}">
      <text>
        <r>
          <rPr>
            <b/>
            <sz val="9"/>
            <color indexed="81"/>
            <rFont val="Tahoma"/>
            <family val="2"/>
          </rPr>
          <t>Eduardo Pinzón López: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  <comment ref="E67" authorId="1" shapeId="0" xr:uid="{135E1AD7-8C8B-4BBA-B735-53487A8EBBCD}">
      <text>
        <r>
          <rPr>
            <b/>
            <sz val="9"/>
            <color indexed="81"/>
            <rFont val="Tahoma"/>
            <family val="2"/>
          </rPr>
          <t>Eduardo Pinzón López:</t>
        </r>
        <r>
          <rPr>
            <sz val="9"/>
            <color indexed="81"/>
            <rFont val="Tahoma"/>
            <family val="2"/>
          </rPr>
          <t xml:space="preserve">
Por favor para acceder a la ficha EBI haga click en el nombre de proyecto de inversión y acceda como usuario anónimo, posteriormente vera un acceso que dice Ficha EBI con la fecha de la última actualización.</t>
        </r>
      </text>
    </comment>
  </commentList>
</comments>
</file>

<file path=xl/sharedStrings.xml><?xml version="1.0" encoding="utf-8"?>
<sst xmlns="http://schemas.openxmlformats.org/spreadsheetml/2006/main" count="747" uniqueCount="301">
  <si>
    <t>MATRIZ DE SEGUIMIENTO PLAN ANUAL DE INVERSIÓN</t>
  </si>
  <si>
    <r>
      <rPr>
        <b/>
        <sz val="12"/>
        <color theme="1"/>
        <rFont val="Arial Narrow"/>
        <family val="2"/>
      </rPr>
      <t>CÓDIGO:</t>
    </r>
    <r>
      <rPr>
        <sz val="12"/>
        <color theme="1"/>
        <rFont val="Arial Narrow"/>
        <family val="2"/>
      </rPr>
      <t xml:space="preserve"> D101PR01F07</t>
    </r>
  </si>
  <si>
    <t>OBJETIVO ESTRATÉGICO</t>
  </si>
  <si>
    <t>ÁREA RESPONSABLE</t>
  </si>
  <si>
    <t xml:space="preserve">CÓDIGO PRESUPUESTAL </t>
  </si>
  <si>
    <t>PROYECTO DE INVERSIÓN</t>
  </si>
  <si>
    <t>INDICADOR DE PRODUCTO</t>
  </si>
  <si>
    <t>META DE LA VIGENCIA SUIFP</t>
  </si>
  <si>
    <t>AVANCE DE META EN LA VIGENCIA</t>
  </si>
  <si>
    <t>ACTIVIDADES DEL GASTO</t>
  </si>
  <si>
    <t>RECURSOS FINANCIEROS</t>
  </si>
  <si>
    <t xml:space="preserve">EJECUCION PLAN ANUAL DE INVERSIÓN </t>
  </si>
  <si>
    <t>APROPIACIÓN VIGENTE</t>
  </si>
  <si>
    <t>MODIFICACIONES EN TRÁMITE*</t>
  </si>
  <si>
    <t>APROPIACIÓN VIGENTE*</t>
  </si>
  <si>
    <t>COMPROMISO</t>
  </si>
  <si>
    <t>% COMP</t>
  </si>
  <si>
    <t>OBLIGACIÓN</t>
  </si>
  <si>
    <t>% OBLIG</t>
  </si>
  <si>
    <t>APROPIACIÓN INICIAL</t>
  </si>
  <si>
    <t>APROPIACIÓN CON VIGENCIAS FUTURAS</t>
  </si>
  <si>
    <t>CRÉDITOS</t>
  </si>
  <si>
    <t>CONTRACRÉDITOS</t>
  </si>
  <si>
    <t>Capacitación de recursos humanos para la investigación Nacional</t>
  </si>
  <si>
    <t>Créditos educativos condonables para la realización de estudios de maestria en el exterior Otorgados</t>
  </si>
  <si>
    <t>Apoyar la financiaciación de es estudios de maestria en el exterior en áreas generales a través del programa "crédito-beca" con Colfuturo</t>
  </si>
  <si>
    <t>SUBTOTAL</t>
  </si>
  <si>
    <t>Mejoramiento del impacto de la Investigación científica en el sector salud</t>
  </si>
  <si>
    <t>Apoyar financiera y tecnicamente los programas y proyectos de investigación en salud</t>
  </si>
  <si>
    <t xml:space="preserve">Investigadores reconocidos </t>
  </si>
  <si>
    <t xml:space="preserve">Proyectos financiados para la investigación y generación de nuevo conocimiento </t>
  </si>
  <si>
    <t>Eventos realizados</t>
  </si>
  <si>
    <t>Apoyar las actividades de movilidad, eventos y seguimiento de la Entidad</t>
  </si>
  <si>
    <t>Areas técnicas apoyadas a través de la contraración de personal requerido</t>
  </si>
  <si>
    <t>Apoyar las áreas técnicas de la Entidad con el talento humano requerido</t>
  </si>
  <si>
    <t>Espacios en medios masivos de comunicación dedicados a temas de CTeI</t>
  </si>
  <si>
    <t>Gestionar espacios con medios de comunicación para la divulgación sobre información en medios de comunicación</t>
  </si>
  <si>
    <t>Estudios para planeación y formulación de políticas</t>
  </si>
  <si>
    <t>Evaluar las iniciativas de política para afrontar los grandes retos nacionales</t>
  </si>
  <si>
    <t>Oficina de Tecnologías de la Información y comunicaciones TIC</t>
  </si>
  <si>
    <t>Apoyo al proceso de transformación digital para la gestión y prestación de servicios de ti en el sector CTI y a nivel  nacional</t>
  </si>
  <si>
    <t>Desarrollar o Adquirir, implementar y dar soporte a aplicaciones que apalanquen los procesos misionales y de apoyo a la gestión</t>
  </si>
  <si>
    <t>Realizar la gestión de los servicios tecnológicos de la Entidad</t>
  </si>
  <si>
    <t>Suministrar la infraestructura tecnológica que soporte los servicios tecnológicos y los sistemas de información de la Entidad</t>
  </si>
  <si>
    <t>Fortalecimiento Capacidades Regionales en Ciencia, Tecnologia e Innovacion  Nacional</t>
  </si>
  <si>
    <t>Asesorar la construcción de la Política Pública regional en CTeI</t>
  </si>
  <si>
    <t>Asesorar técnicamente las sesiones y el proceso de evolución del Codecti</t>
  </si>
  <si>
    <t>Realizar mesas de asistencia técnica para entes y organizaciones territoriales</t>
  </si>
  <si>
    <t>Fomentar la innovación pública</t>
  </si>
  <si>
    <t>Dirección y Desarrollo Tecnológico e innovación</t>
  </si>
  <si>
    <t>Fortalecimiento de las Capacidades de Transferencia y Uso del Conocimiento Para la Innovacion a nivel  Nacional</t>
  </si>
  <si>
    <t>Asignación del cupo de beneficios tributarios de deducción por inversión y donación</t>
  </si>
  <si>
    <t>Realizar la evaluación de proyectos para incentivos tributarios a la inversión en proyectos de alistamiento tecnológico y transferencia de tecnología</t>
  </si>
  <si>
    <t>Proyectos financiados para el desarrollo tecnológico y la innovación</t>
  </si>
  <si>
    <t>Organizaciones beneficiadas a través de la estrategia de gestión de la I+D+i</t>
  </si>
  <si>
    <t>Realizar el apoyo financiero y técnico para el alistamiento y presentación de solicitudes de invenciones - vía patente nacional y/o vía PCT</t>
  </si>
  <si>
    <t>Empresas apoyadas</t>
  </si>
  <si>
    <t>Realizar el apoyo financiero al acompañamiento a la generación de capacidades de gestión de la innovación en empresas - Estrategias sistemas de innovación, innovación abierta y aceleración</t>
  </si>
  <si>
    <t>C-3903-1000-5</t>
  </si>
  <si>
    <t>Expediciones científicas apoyadas</t>
  </si>
  <si>
    <t>Financiación de propuestas</t>
  </si>
  <si>
    <t>Joint ventures o acuerdos de colaboración</t>
  </si>
  <si>
    <t>Estrategias</t>
  </si>
  <si>
    <t>Subtotal</t>
  </si>
  <si>
    <t>*** La aprobación de las solicitudes de modificación, actualización o ajuste a los proyectos de inversión están sujetos a las etapas y procedimientos definidos por la normatividad, el Departamento Nacional de Planeación y el Ministerio de Hacienda y Crédito Público.</t>
  </si>
  <si>
    <t>PLAN ANUAL DE INVERSIÓN Y GASTO PÚBLICO</t>
  </si>
  <si>
    <t>Mega</t>
  </si>
  <si>
    <t>Objetivos Estratégicos</t>
  </si>
  <si>
    <t>Viceministerio</t>
  </si>
  <si>
    <t>Dirección Responsable</t>
  </si>
  <si>
    <t>Proyecto de Inversión</t>
  </si>
  <si>
    <t>Indicador de Producto</t>
  </si>
  <si>
    <t>Meta de la Vigencia SUIFP</t>
  </si>
  <si>
    <t>Actividades del Gasto SUIFP</t>
  </si>
  <si>
    <t>Rubro Presupuestal</t>
  </si>
  <si>
    <t>Concepto rubro presupuestal</t>
  </si>
  <si>
    <t>Apropiación Inicial</t>
  </si>
  <si>
    <t>Apropiación con Vigencias Futuras</t>
  </si>
  <si>
    <t>Apropiación Bloqueada</t>
  </si>
  <si>
    <t>Apropiación Vigente</t>
  </si>
  <si>
    <t>Créditos</t>
  </si>
  <si>
    <t>Contracréditos</t>
  </si>
  <si>
    <t xml:space="preserve">
Colombia potencia viva y diversa, 
hacia una sociedad del conocimiento.
</t>
  </si>
  <si>
    <t xml:space="preserve">MUNDIALIZACIÓN DEL CONOCIMIENTO
Aumentar la producción de conocimiento científico y tecnológico de alto impacto en articulación con aliados estratégicos nacionales e internacionales.
 </t>
  </si>
  <si>
    <t>Viceministerio de Conocimiento, Innovación y Productividad</t>
  </si>
  <si>
    <t>Dirección de Generación de Conocimiento</t>
  </si>
  <si>
    <t>C-3902-1000-5-0-3902001-03</t>
  </si>
  <si>
    <t xml:space="preserve">
Colombia potencia viva y diversa, 
hacia una sociedad del conocimiento.
</t>
  </si>
  <si>
    <t>C-3902-1000-7-0-3902011-03</t>
  </si>
  <si>
    <t>C-3902-1000-7-0-3902001-03</t>
  </si>
  <si>
    <t xml:space="preserve">
Colombia potencia viva y diversa, 
hacia una sociedad del conocimiento.
</t>
  </si>
  <si>
    <t xml:space="preserve">SOFISTICACIÓN DEL SECTOR PRODUCTIVO
Impulsar el desarrollo tecnológico y la innovación para la sofisticación del sector productivo </t>
  </si>
  <si>
    <t>C-3903-1000-6-0-3903006-03</t>
  </si>
  <si>
    <t>C-3903-1000-6-0-3903002-03</t>
  </si>
  <si>
    <t>Realizar el apoyo financiero a proyectos para la creación y fortalecimiento de empresas de base tecnológica</t>
  </si>
  <si>
    <t>Realizar el apoyo financiero al acompañamiento tecnico a la generación de capacidades de gestión de la innovación de la Mipymes - Programa Alianzas regionales para la innovación</t>
  </si>
  <si>
    <t>C-3903-1000-6-0-3903013-03</t>
  </si>
  <si>
    <t>Colombia potencia viva y diversa, 
hacia una sociedad del conocimiento.</t>
  </si>
  <si>
    <t xml:space="preserve">ECONOMÍA BIOPRODUCTIVA
Diseñar el implementar la misión de bioeconomía  para promover el  aprovechamiento sostenible de la biodiversidad
 </t>
  </si>
  <si>
    <t>C-3903-1000-5-0-3903010-03</t>
  </si>
  <si>
    <t>C-3903-1000-5-0-3903002-03</t>
  </si>
  <si>
    <t>C-3903-1000-5-0-3903005-03</t>
  </si>
  <si>
    <t>FORTALECER LAS CAPACIDADES REGIONALES
Potenciar las capacidades regionales de CTeI que promuevan el desarrollo social  y productivo hacia una Colombia Científica.</t>
  </si>
  <si>
    <t>Viceministerio de Talento y Apropiación social del Conocimiento</t>
  </si>
  <si>
    <t>Dirección de Vocaciones y Formación en CTeI</t>
  </si>
  <si>
    <t>C-3902-1000-6-0-3902006-03</t>
  </si>
  <si>
    <t>C-3902-1000-6-0-3902012-03</t>
  </si>
  <si>
    <t>C-3902-1000-6-0-3902005-03</t>
  </si>
  <si>
    <t>Dirección de Capacidades y Divulgación de la CTeI</t>
  </si>
  <si>
    <t>MUNDIALIZACIÓN DEL CONOCIMIENTO
Aumentar la producción de conocimiento científico y tecnológico de alto impacto en articulación con aliados estratégicos nacionales e internacionales.</t>
  </si>
  <si>
    <t>MODERNIZACIÓN DEL MINISTERIO Y FORTALECIMIENTO INSTITUCIONAL
Generar lineamientos a nivel nacional y regional para implementación de procesos de innovación que generen valor público</t>
  </si>
  <si>
    <t>Dirección Administrativa y Financiera</t>
  </si>
  <si>
    <t>Administración sistema nacional de ciencia y tecnología  nacional</t>
  </si>
  <si>
    <t>C-3901-1000-6-0-3901005-02</t>
  </si>
  <si>
    <t>Productos de comunicación de la CTeI (por tipo de producto y/o por temática y/o por población a la que va dirigida</t>
  </si>
  <si>
    <t>Dilvulgar el desarrollo y resultado de los eventos gestionados</t>
  </si>
  <si>
    <t>C-3901-1000-6-0-3901006-03</t>
  </si>
  <si>
    <t>C-3901-1000-6-0-3901002-03</t>
  </si>
  <si>
    <t>C-3901-1000-5-0-3901007-02</t>
  </si>
  <si>
    <t>ADQUISICIÓN DE BIENES Y SERVICIOS - SERVICIOS DE INFORMACIÓN PARA LA CTEI - APOYO AL PROCESO DE TRANSFORMACIÓN DIGITAL PARA LA GESTIÓN Y PRESTACIÓN DE SERVICIOS DE TI EN EL SECTOR CTI Y A NIVEL  NACIONAL</t>
  </si>
  <si>
    <t>Indice de Gobierno en Línea  (**)
Nivel de Satisfacción de los
usuarios del sector CTeI en la prestación de
servicios tecnológicos</t>
  </si>
  <si>
    <r>
      <rPr>
        <b/>
        <sz val="11"/>
        <color theme="1"/>
        <rFont val="Arial Narrow"/>
        <family val="2"/>
      </rPr>
      <t>CÓDIGO:</t>
    </r>
    <r>
      <rPr>
        <sz val="11"/>
        <color theme="1"/>
        <rFont val="Arial Narrow"/>
        <family val="2"/>
      </rPr>
      <t xml:space="preserve"> D101PR01F03</t>
    </r>
  </si>
  <si>
    <r>
      <rPr>
        <b/>
        <sz val="11"/>
        <color theme="1"/>
        <rFont val="Arial Narrow"/>
        <family val="2"/>
      </rPr>
      <t>VERSIÓN:</t>
    </r>
    <r>
      <rPr>
        <sz val="11"/>
        <color theme="1"/>
        <rFont val="Arial Narrow"/>
        <family val="2"/>
      </rPr>
      <t xml:space="preserve"> 03</t>
    </r>
  </si>
  <si>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2022-01-19</t>
    </r>
  </si>
  <si>
    <t>Programa Presupuestal</t>
  </si>
  <si>
    <r>
      <rPr>
        <b/>
        <sz val="9"/>
        <color theme="1"/>
        <rFont val="Arial Narrow"/>
        <family val="2"/>
      </rPr>
      <t>MUNDIALIZACIÓN DEL CONOCIMIENTO</t>
    </r>
    <r>
      <rPr>
        <sz val="9"/>
        <color theme="1"/>
        <rFont val="Arial Narrow"/>
        <family val="2"/>
      </rPr>
      <t xml:space="preserve">
Aumentar la producción de conocimiento científico y tecnológico de alto impacto en articulación con aliados estratégicos nacionales e internacionales.
 </t>
    </r>
  </si>
  <si>
    <t>Programas y proyectos cofinanciados en líneas prioritarias en salud</t>
  </si>
  <si>
    <t>Investigación con calidad e impacto</t>
  </si>
  <si>
    <t xml:space="preserve">transferencias corrientes - servicio de apoyo financiero para la generación de nuevo conocimiento - mejoramiento del impacto de la investigación científica en el sector salud.  nacional </t>
  </si>
  <si>
    <r>
      <rPr>
        <b/>
        <sz val="9"/>
        <rFont val="Arial Narrow"/>
        <family val="2"/>
      </rPr>
      <t>MUNDIALIZACIÓN DEL CONOCIMIENTO</t>
    </r>
    <r>
      <rPr>
        <sz val="9"/>
        <rFont val="Arial Narrow"/>
        <family val="2"/>
      </rPr>
      <t xml:space="preserve">
Aumentar la producción de conocimiento científico y tecnológico de alto impacto en articulación con aliados estratégicos nacionales e internacionales.
 </t>
    </r>
  </si>
  <si>
    <t>Fortalecimiento de las capacidades para la generación de conocimiento a nivel nacional</t>
  </si>
  <si>
    <t>Realizar la contratación del proceso técnico para la construcción, evaluación y revisión de modelos cienciométricos.</t>
  </si>
  <si>
    <t>transferencias corrientes - servicio de clasificación y reconocimiento de actores del sncti - fortalecimiento de las capacidades de los actores del snctei para la generación de conocimiento a nivel  nacional</t>
  </si>
  <si>
    <t>Realizar la contratación del proceso de apoyo técnico para el reconocimiento y medición de actores</t>
  </si>
  <si>
    <t>Realizar la contratación sobre nuevas métricas a nivel bibliométrico y de cienciometría, buenas prácticas editoriales</t>
  </si>
  <si>
    <t xml:space="preserve"> Realizar el apoyo financiero a propuestas de fortalecimiento de gestión editorial</t>
  </si>
  <si>
    <t>Realizar la coordinación de las actividades</t>
  </si>
  <si>
    <t xml:space="preserve">Bases de datos disponibles para consulta por actores del SNCTI - - </t>
  </si>
  <si>
    <t xml:space="preserve"> Accesos a bases de datos especializadas en CTeI por parte del Consorcio Colombia</t>
  </si>
  <si>
    <t>C-3902-1000-7-0-3902007-03</t>
  </si>
  <si>
    <t>transferencias corrientes - servicio de acceso a bibliografía especializada - fortalecimiento de las capacidades de los actores del snctei para la generación de conocimiento a nivel  nacional</t>
  </si>
  <si>
    <t>Proyectos financiados para la investigación y generación de nuevo conocimiento -</t>
  </si>
  <si>
    <t>Realizar el apoyo financiero a los doctores vinculados a las propuestas seleccionadas de las convocatorias de Programas orientados por Misión</t>
  </si>
  <si>
    <t>transferencias corrientes - servicio de apoyo financiero para la generación de nuevo conocimiento - fortalecimiento de las capacidades de los actores del snctei para la generación de conocimiento a nivel  nacional</t>
  </si>
  <si>
    <t>Elaborar los documentos de lineamientos técnicos en temas de generación de conocimiento en CTeI</t>
  </si>
  <si>
    <t>Realizar el apoyo financiero a las propuestas seleccionadas de las convocatorias para financiación de proyectos orientados a grupos de investigación básica</t>
  </si>
  <si>
    <t>Realizar el apoyo financiero a las propuestas seleccionadas de las convocatorias para financiación de programas orientados por Misión.</t>
  </si>
  <si>
    <r>
      <rPr>
        <b/>
        <sz val="9"/>
        <rFont val="Arial Narrow"/>
        <family val="2"/>
      </rPr>
      <t>SOFISTICACIÓN DEL SECTOR PRODUCTIVO</t>
    </r>
    <r>
      <rPr>
        <sz val="9"/>
        <rFont val="Arial Narrow"/>
        <family val="2"/>
      </rPr>
      <t xml:space="preserve">
Impulsar el desarrollo tecnológico y la innovación para la sofisticación del sector productivo </t>
    </r>
  </si>
  <si>
    <t>Desarrollo tecnológico e innovación para crecimiento empresarial</t>
  </si>
  <si>
    <t>transferencias corrientes - servicio de apoyo para la deducción tributaria - fortalecimiento de las capacidades de transferencia y uso del conocimiento para la innovacion a nivel  nacional</t>
  </si>
  <si>
    <t>transferencias corrientes - servicio de apoyo para el desarrollo tecnológico y la innovación - fortalecimiento de las capacidades de transferencia y uso del conocimiento para la innovacion a nivel  nacional</t>
  </si>
  <si>
    <t>transferencias corrientes - servicios de apoyo para la implementación de innovación en las empresas - fortalecimiento de las capacidades de transferencia y uso del conocimiento para la innovacion a nivel  nacional</t>
  </si>
  <si>
    <t>C-3903-1000-6-0-3903005-03</t>
  </si>
  <si>
    <t>transferencias corrientes - servicio de apoyo para la transferencia de conocimiento y tecnología - fortalecimiento de las capacidades de transferencia y uso del conocimiento para la innovacion a nivel  nacional</t>
  </si>
  <si>
    <t xml:space="preserve">Colombia potencia viva y diversa, </t>
  </si>
  <si>
    <t>Incremento de las actividades de Ciencia, Tecnología e Innovación en la construcción de la Bioeconomía a nivel Nacional</t>
  </si>
  <si>
    <t>Transferencias corrientes - servicio de apoyo para la realización de expediciones científicas - incremento de las actividades de ciencia, tecnologia e innovacion en la construccion de la bioeconomia a nivel nacional</t>
  </si>
  <si>
    <t>Transferencias corrientes - servicio de apoyo para el desarrollo tecnológico y la innovación - incremento de las actividades de ciencia, tecnologia e innovacion en la construccion de la bioeconomia a nivel nacional</t>
  </si>
  <si>
    <t>Formalizar acuerdos especiales de cooperación enfocados en la gestión de la Biodiversidad.</t>
  </si>
  <si>
    <t>Transferencias corrientes - servicio de apoyo para la transferencia de conocimiento y tecnología - incremento de las actividades de ciencia, tecnologia e innovacion en la construccion de la bioeconomia a nivel nacional</t>
  </si>
  <si>
    <t>Apoyar procesos de transferencia tecnológica y/o conocimiento</t>
  </si>
  <si>
    <r>
      <rPr>
        <b/>
        <sz val="9"/>
        <rFont val="Arial Narrow"/>
        <family val="2"/>
      </rPr>
      <t>FORTALECER LAS CAPACIDADES REGIONALES</t>
    </r>
    <r>
      <rPr>
        <sz val="9"/>
        <rFont val="Arial Narrow"/>
        <family val="2"/>
      </rPr>
      <t xml:space="preserve">
Potenciar las capacidades regionales de CTeI que promuevan el desarrollo social  y productivo hacia una Colombia Científica.</t>
    </r>
  </si>
  <si>
    <t>transferencias corrientes-servicio de apoyo financiero para la formación de nivel maestría-capacitación de recursos humanos para la investigación nacional</t>
  </si>
  <si>
    <t>Estancias posdoctorales apoyadas para la vinculación a proyectos de I+D+i</t>
  </si>
  <si>
    <t>Apoyar financieramente la vinculación de doctores en entidades del SNCTI</t>
  </si>
  <si>
    <t>transferencias corrientes-servicio de apoyo financiero a estancias posdoctorales</t>
  </si>
  <si>
    <t>Becas otorgadas</t>
  </si>
  <si>
    <t>Recursos  comprometidos con vigencia futura (cohortes 2019, 2020 y 2021)</t>
  </si>
  <si>
    <t>transferencias corrientes-servicio de apoyo financiero para la formación de nivel doctoral-capacitación de recursos humanos para la investigación nacional</t>
  </si>
  <si>
    <t>Desarrollo de Vocaciones en Ciencia, Tecnologia e Innovacion de los Ninos, Ninas, Adolescentes y Jovenes a nivel Nacional</t>
  </si>
  <si>
    <t>Número de niños y jóvenes con vocaciones científicas fortalecidas (JII)</t>
  </si>
  <si>
    <t>Realizar el proceso de adjudicación de beneficios a los jóvenes seleccionados en las iniciativas que promuevan el desarrollo, capacidades y habilidades de indagación, investigación e innovación.</t>
  </si>
  <si>
    <t>Generación de una cultura que valora y gestiona el conocimiento y la innovación</t>
  </si>
  <si>
    <t>C-3904-1000--7-0-3904005-03</t>
  </si>
  <si>
    <t>transferencias corrientes-servicio de apoyo financiero para el fomento de vocaciones científicas en ctei- desarrollo de vocaciones en ciencia, tecnologia e innovacion de los ninos, ninas, adolescentes y jovenes a nivel nacional</t>
  </si>
  <si>
    <t>Documentos de lineamientos técnicos realizados</t>
  </si>
  <si>
    <t>Diseñar, formular, implementar y evaluar documentos técnicos para el desarrollo de vocaciones científicas y capacidades para la investigación.</t>
  </si>
  <si>
    <t>C-3904-1000-7-0-3904027-03</t>
  </si>
  <si>
    <t>transferencias corrientes-documentos de lineamientos técnicos- desarrollo de vocaciones en ciencia, tecnologia e innovacion de los ninos, ninas, adolescentes y jovenes a nivel nacional</t>
  </si>
  <si>
    <t>Evaluación de impacto de Vocaciones en CTeI de niños, niñas, adolescentes y jóvenes</t>
  </si>
  <si>
    <t>Estrategias de gestión del conocimiento en cultura y apropiación social de la ciencia tecnología e innovación</t>
  </si>
  <si>
    <t xml:space="preserve">Consolidar y establecer una comunidad y redes de jóvenes investigadores e innovadores del país	</t>
  </si>
  <si>
    <t>C-3904-1000-7-0-3904022-03</t>
  </si>
  <si>
    <t>Transferencias corrientes-servicios de apoyo financiero para la gestión del conocimiento en cultura y apropiación social de la ciencia, la tecnología y la innovación-desarrollo de vocaciones en ciencia, tecnología e innovación de los niños, niñas, adolescentes y jóvenes a nivel nacional</t>
  </si>
  <si>
    <t>Realizar eventos de socialización de resultados de investigación de los niños, niñas y adolescentes.</t>
  </si>
  <si>
    <r>
      <rPr>
        <b/>
        <sz val="9"/>
        <rFont val="Arial Narrow"/>
        <family val="2"/>
      </rPr>
      <t>APROPIACION SOCIAL Y RECONOCIMIENTO DE SABERES</t>
    </r>
    <r>
      <rPr>
        <sz val="9"/>
        <rFont val="Arial Narrow"/>
        <family val="2"/>
      </rPr>
      <t xml:space="preserve">
Ampliar las dinámicas de generación, circulación y uso de conocimiento y los saberes ancestrales propiciando sinergias entre actores del SCNTI que permitan cerrar las brechas históricas de inequidad en CTeI</t>
    </r>
  </si>
  <si>
    <t>Apoyo al Fomento y Desarrollo de la Apropiacion Social del Conocimiento Nacional</t>
  </si>
  <si>
    <t>Estrategias de comunicación con enfoque en ciencia, tecnología y sociedad implementadas:</t>
  </si>
  <si>
    <t>Producir contenidos audiovisuales con enfoque en CTeI</t>
  </si>
  <si>
    <t>C-3904-1000-6-0-3904018-3</t>
  </si>
  <si>
    <t>Transferencias corrientes – Servicios de comunicación con enfoque en Ciencia Tecnología y Sociedad-Apoyo al Fomento y Desarrollo de la Apropiacion Social del Conocimiento Nacional</t>
  </si>
  <si>
    <t>Producir contenidos digitales con enfoque en CTeI (estrategias digitales)</t>
  </si>
  <si>
    <t>Producir espacios de integración regional con enfoque en CTeI (Activaciones regionales)</t>
  </si>
  <si>
    <t>Estrategias de gestión del conocimiento en cultura y apropiación social de la ciencia, tecnología e innovación realizados</t>
  </si>
  <si>
    <t>Ejecutar el ciclo de política pública, lineamientos y estándares en Ciencia Abierta en el país</t>
  </si>
  <si>
    <t>C-3904-1000-6-0-3904021-3</t>
  </si>
  <si>
    <t>Transferencias corrientes -Servicios de apoyo para la Gestión del Conocimiento en Cultura y Apropiación Social de la Ciencia, la Tecnología y la Innovación-Apoyo al Fomento y Desarrollo de la Apropiacion Social del Conocimiento Nacional</t>
  </si>
  <si>
    <t>Fortalecer el acceso a Publicaciones científicas del componente Conocimiento Científico Abierto</t>
  </si>
  <si>
    <t>Fortalecer el acceso a Datos de Investigación Abiertos del componente Conocimiento Científico Abierto</t>
  </si>
  <si>
    <t>Desarrollar  estrategias para la Preservación del Patrimonio Científico Documental del país</t>
  </si>
  <si>
    <t>Estrategias de fomento de la participación ciudadana en ciencia, tecnología e innovación implementadas</t>
  </si>
  <si>
    <t>Realizar convocatorias para la generación y fortalecimiento de soluciones científico-tecnológicas mediante la Apropiación Social del Conocimiento.</t>
  </si>
  <si>
    <t>C-3904-1000-6-0-3904016-3</t>
  </si>
  <si>
    <t>Transferencias corrientes -Servicios para fortalecer la participación ciudadana en Ciencia, Tecnología e Innovación-Apoyo al Fomento y Desarrollo de la Apropiacion Social del Conocimiento Nacional</t>
  </si>
  <si>
    <t xml:space="preserve">Ejecutar el ciclo de política pública para la Apropiación Social del Conocimiento en el marco de la CTeI </t>
  </si>
  <si>
    <r>
      <rPr>
        <b/>
        <sz val="9"/>
        <rFont val="Arial Narrow"/>
        <family val="2"/>
      </rPr>
      <t>MUNDIALIZACIÓN DEL CONOCIMIENTO</t>
    </r>
    <r>
      <rPr>
        <sz val="9"/>
        <rFont val="Arial Narrow"/>
        <family val="2"/>
      </rPr>
      <t xml:space="preserve">
Aumentar la producción de conocimiento científico y tecnológico de alto impacto en articulación con aliados estratégicos nacionales e internacionales.</t>
    </r>
  </si>
  <si>
    <t>Fortalecimiento de la insercion de actores del SNCTI en el contexto internacional de ciencia, tecnologia e innovacion Nacional</t>
  </si>
  <si>
    <t xml:space="preserve">Acuerdos de cooperación obtenidos </t>
  </si>
  <si>
    <t>27 Acuerdos</t>
  </si>
  <si>
    <t>Gestionar actividades que involucren la CteI de Colombia en el ámbito internacional</t>
  </si>
  <si>
    <t>Consolidación de una institucionalidad habilitante para la ciencia, la tecnología e innovación (cti)</t>
  </si>
  <si>
    <t>C-3901-1000-9-0-3901004-3</t>
  </si>
  <si>
    <t>Transferencias corrientes - Servicio de cooperación internacional para la CTeI-Fortalecimiento de la insercion de actores del SNCTI en el contexto internacional de ciencia, tecnologia e innovacion Nacional</t>
  </si>
  <si>
    <t>Documentos de Políticas de CTeI formulados</t>
  </si>
  <si>
    <t>2 Documentos</t>
  </si>
  <si>
    <t>Elaborar documento de política pública (validación)</t>
  </si>
  <si>
    <t>C-3901-1000-9-0-3901002-3</t>
  </si>
  <si>
    <t>Transferencias corrientes  - Documentos de política -Fortalecimiento de la insercion de actores del SNCTI en el contexto internacional de ciencia, tecnologia e innovacion Nacional</t>
  </si>
  <si>
    <t>Productos de comunicación de la CTeI (por tipo de producto y/o por temática Y/o por población a la que va dirigida)</t>
  </si>
  <si>
    <t>1 producto</t>
  </si>
  <si>
    <t>Implementar una estrategia de divulgación y visibilización de oportunidades internacionales de cooperación en CTeI a los actores del sistema</t>
  </si>
  <si>
    <t>C-3901-1000-9-0-3901006-3</t>
  </si>
  <si>
    <t>Transferencias corrientes  - Servicio de divulgación-Fortalecimiento de la insercion de actores del SNCTI en el contexto internacional de ciencia, tecnologia e innovacion Nacional</t>
  </si>
  <si>
    <t>Actores de los sistemas territoriales de Ciencia, Tecnología e Innovación -CTeI asistidos técnicamente</t>
  </si>
  <si>
    <t>120 Actores</t>
  </si>
  <si>
    <t>Implementar una estrategia de asistencia técnica para actores regionales en cooperación internacional en CTeI</t>
  </si>
  <si>
    <t>C-3901-1000-9-0-3901008-3</t>
  </si>
  <si>
    <t>Transferencias corrientes  - Servicios de asistencia técnica a los actores de los sistemas territoriales de Ciencia, Tecnología e Innovación -CTeI-Fortalecimiento de la insercion de actores del SNCTI en el contexto internacional de ciencia, tecnologia e innovacion Nacional</t>
  </si>
  <si>
    <t>Actores de los sistemas territoriales de Ciencia, Tecnología e Innovación -CTeI asistidos técnicamente.</t>
  </si>
  <si>
    <t>264 Actores</t>
  </si>
  <si>
    <t>C-3901-1000-8-0-3901008-03</t>
  </si>
  <si>
    <t>transferencias corrientes - servicios de asistencia técnica a los actores de los sistemas territoriales de ciencia, tecnología e innovación -ctei - fortalecimiento capacidades regionales en ciencia, tecnologia e innovacion nacional</t>
  </si>
  <si>
    <t>Documentos de Políticas de CTeI formuladas</t>
  </si>
  <si>
    <t>1 Documento</t>
  </si>
  <si>
    <t>C-3901-1000-8-0-3901002-03</t>
  </si>
  <si>
    <t>transferencias corrientes - documentos de política - fortalecimiento capacidades regionales en ciencia, tecnologia e innovacion nacional</t>
  </si>
  <si>
    <t>33 Eventos realizados</t>
  </si>
  <si>
    <t>C-3901-1000-8-0-3901005-03</t>
  </si>
  <si>
    <t>transferencias corrientes - servicio de coordinación institucional - fortalecimiento capacidades regionales en ciencia, tecnologia e innovacion nacional</t>
  </si>
  <si>
    <r>
      <rPr>
        <b/>
        <sz val="9"/>
        <rFont val="Arial Narrow"/>
        <family val="2"/>
      </rPr>
      <t>MODERNIZACIÓN DEL MINISTERIO Y FORTALECIMIENTO INSTITUCIONAL</t>
    </r>
    <r>
      <rPr>
        <sz val="9"/>
        <rFont val="Arial Narrow"/>
        <family val="2"/>
      </rPr>
      <t xml:space="preserve">
Generar lineamientos a nivel nacional y regional para implementación de procesos de innovación que generen valor público</t>
    </r>
  </si>
  <si>
    <t>Adquisición de Bienes y Servicios - Servicio de Coordinación Institucional - Administración Sistema Nacional de Ciencia y Tecnología  Nacional</t>
  </si>
  <si>
    <t>Transferencias Corrientes - Servicio de Divulgación - Administración Sistema Nacional de Ciencia y Tecnología  Nacional</t>
  </si>
  <si>
    <t>Transferencias Corrientes - Documentos de Política - Administración Sistema Nacional de Ciencia y Tecnología Nacional</t>
  </si>
  <si>
    <t>100%
98%</t>
  </si>
  <si>
    <t>C-3902-1000-5-</t>
  </si>
  <si>
    <t>C-3902-1000-8</t>
  </si>
  <si>
    <t>Fortalecimiento de las capacidades para la generacion de conocimiento a nivel  nacional</t>
  </si>
  <si>
    <t>Investigadores Reconocidos</t>
  </si>
  <si>
    <t xml:space="preserve">Grupos de Investigación Reconocidos </t>
  </si>
  <si>
    <t>Centros de Investigación Reconocidos</t>
  </si>
  <si>
    <t>Revistas Nacionales Indexadas</t>
  </si>
  <si>
    <t xml:space="preserve">Bases de datos disponibles para consulta por actores del SNCTI
</t>
  </si>
  <si>
    <t xml:space="preserve">Doctores vinculados </t>
  </si>
  <si>
    <t xml:space="preserve">Documentos de lineamientos técnicos realizados </t>
  </si>
  <si>
    <t>Programas financiados</t>
  </si>
  <si>
    <t>C-3903-1000-6</t>
  </si>
  <si>
    <t>Fortalecimiento de las capacidades de transferencia y uso del conocimiento para la innovación a nivel nacional</t>
  </si>
  <si>
    <t xml:space="preserve">Asignación del cupo de beneficios tributarios de deducción por inversión y donación - - </t>
  </si>
  <si>
    <t xml:space="preserve">Proyectos financiados para el desarrollo tecnológico y la innovación </t>
  </si>
  <si>
    <t>Incremento de las actividades de ciencia, tecnología e innovación en la construcción de la bioeconomía a nivel   nacional</t>
  </si>
  <si>
    <t>Financiación de propuestas (expediciones científicas)</t>
  </si>
  <si>
    <t>Financiación de propuestas (desarrollo tecnológico e innovación)</t>
  </si>
  <si>
    <t xml:space="preserve">Organizaciones beneficiadas a través de la estrategia de gestión de la I+D+i </t>
  </si>
  <si>
    <t>C-3902-1000-6</t>
  </si>
  <si>
    <t>Capacitación de recursos humanos para la investigación  nacional</t>
  </si>
  <si>
    <t>Becas Otorgadas</t>
  </si>
  <si>
    <t>Financiar estudios de maestría en universidades en el exterior</t>
  </si>
  <si>
    <t>Financiar estudios de doctorado en Colombia</t>
  </si>
  <si>
    <t>Becas Otorgadas, recursos de vigencias futuras</t>
  </si>
  <si>
    <t>Financiar estudios de doctorado en el exterior.</t>
  </si>
  <si>
    <t>C-3904-1000-7</t>
  </si>
  <si>
    <t>Desarrollo de vocaciones en ciencia, tecnologia e innovacion de los ninos, ninas, adolescentes y jovenes a nivel  nacional</t>
  </si>
  <si>
    <t>Número de niños y jóvenes con vocaciones científicas fortalecidas</t>
  </si>
  <si>
    <t>Consolidar y establecer una comunidad y redes de jóvenes investigadores e innovadores del país</t>
  </si>
  <si>
    <t>C-3904-1000-6</t>
  </si>
  <si>
    <t>Apoyo al fomento y desarrollo de la apropiacion social del conocimiento  nacional</t>
  </si>
  <si>
    <t>C-3901-1000-9</t>
  </si>
  <si>
    <t>Fortalecimiento de la insercion de actores del sncti en el contexto  internacional de ciencia, tecnologia e innovacion  nacional</t>
  </si>
  <si>
    <t>C-3901-1000-8</t>
  </si>
  <si>
    <t>Fortalecimiento capacidades regionales en ciencia, tecnología e innovación nacional</t>
  </si>
  <si>
    <t>C-3901-1000-6</t>
  </si>
  <si>
    <t>ADMINISTRACIÓN SISTEMA NACIONAL DE CIENCIA Y TECNOLOGÍA  NACIONAL</t>
  </si>
  <si>
    <t>Actividades o Programas
apoyados</t>
  </si>
  <si>
    <t>Áreas técnicas Apoyadas a
través de la contratación de
personal requerido</t>
  </si>
  <si>
    <t>Servicios de divulgación</t>
  </si>
  <si>
    <t>Menciones positivas en me
dios de comunicación Acti
vidades o Programas apo
yados</t>
  </si>
  <si>
    <t xml:space="preserve">Documentos de Políticas de CTeI formuladas </t>
  </si>
  <si>
    <t>C-3901-1000-5</t>
  </si>
  <si>
    <t>Apoyo al proceso de transformación digital para la gestión y prestación de servicios de ti en el sector cti y a nivel  nacional</t>
  </si>
  <si>
    <t>Indice de Gobierno en Línea  (**)
                                                       Nivel de Satisfacción de los
usuarios del sector CTeI en la prestación de
servicios tecnológicos</t>
  </si>
  <si>
    <t>100% de los requisitos priorizados 
98%</t>
  </si>
  <si>
    <t>SEGUIMIENTO PLAN ANUAL DE INVERSIÓN 2022
OFICINA DE CONTROL INTERNO</t>
  </si>
  <si>
    <r>
      <rPr>
        <b/>
        <sz val="12"/>
        <color theme="1"/>
        <rFont val="Arial Narrow"/>
        <family val="2"/>
      </rPr>
      <t xml:space="preserve">VERSIÓN: </t>
    </r>
    <r>
      <rPr>
        <sz val="12"/>
        <color theme="1"/>
        <rFont val="Arial Narrow"/>
        <family val="2"/>
      </rPr>
      <t>01</t>
    </r>
  </si>
  <si>
    <r>
      <rPr>
        <b/>
        <sz val="12"/>
        <color theme="1"/>
        <rFont val="Arial Narrow"/>
        <family val="2"/>
      </rPr>
      <t>FECHA:</t>
    </r>
    <r>
      <rPr>
        <sz val="12"/>
        <color theme="1"/>
        <rFont val="Arial Narrow"/>
        <family val="2"/>
      </rPr>
      <t xml:space="preserve"> 2022-07-08</t>
    </r>
  </si>
  <si>
    <t xml:space="preserve">OBSERVACIONES AL SEGUIMIENTO
</t>
  </si>
  <si>
    <t>OBSERVACIONES OCI</t>
  </si>
  <si>
    <t>CORTE AL 31 DEL MES DICIEMBRE  DE 2022</t>
  </si>
  <si>
    <t xml:space="preserve">97%
97,8%
</t>
  </si>
  <si>
    <t>CORTE AL 31 DEL MES DICIEMBRE DE 2022</t>
  </si>
  <si>
    <t>Se dio cumplimiento al 100% de la meta anual establecida</t>
  </si>
  <si>
    <t>No se dio cumplimiento a la meta anual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</si>
</sst>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_-;\-&quot;$&quot;* #,##0_-;_-&quot;$&quot;* &quot;-&quot;??_-;_-@_-"/>
    <numFmt numFmtId="166" formatCode="_-* #,##0_-;\-* #,##0_-;_-* &quot;-&quot;??_-;_-@_-"/>
    <numFmt numFmtId="167" formatCode="_-&quot;$&quot;* #,##0_-;\-&quot;$&quot;* #,##0_-;_-&quot;$&quot;* &quot;-&quot;??_-;_-@"/>
    <numFmt numFmtId="168" formatCode="_-&quot;$&quot;\ * #,##0_-;\-&quot;$&quot;\ * #,##0_-;_-&quot;$&quot;\ * &quot;-&quot;??_-;_-@_-"/>
    <numFmt numFmtId="169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sz val="9"/>
      <color rgb="FF000000"/>
      <name val="Arial Narrow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20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9"/>
      <color indexed="81"/>
      <name val="Tahoma"/>
      <family val="2"/>
    </font>
    <font>
      <sz val="12"/>
      <color rgb="FFFF0000"/>
      <name val="Arial Narrow"/>
      <family val="2"/>
    </font>
    <font>
      <sz val="8"/>
      <color theme="1"/>
      <name val="Arial Narrow"/>
      <family val="2"/>
    </font>
    <font>
      <sz val="16"/>
      <color theme="1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color rgb="FFFF0000"/>
      <name val="Arial Narrow"/>
      <family val="2"/>
    </font>
    <font>
      <b/>
      <sz val="12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9" fontId="2" fillId="2" borderId="4" xfId="3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9" fontId="2" fillId="0" borderId="4" xfId="3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6" fillId="3" borderId="4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1" fontId="9" fillId="0" borderId="0" xfId="0" applyNumberFormat="1" applyFont="1" applyAlignment="1">
      <alignment horizontal="right" vertical="center"/>
    </xf>
    <xf numFmtId="0" fontId="9" fillId="2" borderId="0" xfId="0" applyFont="1" applyFill="1"/>
    <xf numFmtId="0" fontId="9" fillId="0" borderId="0" xfId="0" applyFont="1"/>
    <xf numFmtId="0" fontId="15" fillId="3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0" borderId="13" xfId="6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>
      <alignment horizontal="justify" vertical="center" wrapText="1"/>
    </xf>
    <xf numFmtId="165" fontId="16" fillId="0" borderId="13" xfId="0" applyNumberFormat="1" applyFont="1" applyBorder="1" applyAlignment="1">
      <alignment vertical="center" wrapText="1"/>
    </xf>
    <xf numFmtId="41" fontId="16" fillId="0" borderId="13" xfId="2" applyFont="1" applyFill="1" applyBorder="1" applyAlignment="1">
      <alignment horizontal="right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vertical="center" wrapText="1"/>
    </xf>
    <xf numFmtId="0" fontId="19" fillId="6" borderId="13" xfId="0" applyFont="1" applyFill="1" applyBorder="1" applyAlignment="1" applyProtection="1">
      <alignment horizontal="justify" vertical="center" wrapText="1"/>
      <protection locked="0"/>
    </xf>
    <xf numFmtId="0" fontId="19" fillId="6" borderId="13" xfId="0" applyFont="1" applyFill="1" applyBorder="1" applyAlignment="1">
      <alignment horizontal="justify" vertical="center" wrapText="1"/>
    </xf>
    <xf numFmtId="0" fontId="19" fillId="6" borderId="13" xfId="0" applyFont="1" applyFill="1" applyBorder="1" applyAlignment="1" applyProtection="1">
      <alignment horizontal="left" vertical="center" wrapText="1"/>
      <protection locked="0"/>
    </xf>
    <xf numFmtId="166" fontId="19" fillId="6" borderId="13" xfId="1" applyNumberFormat="1" applyFont="1" applyFill="1" applyBorder="1" applyAlignment="1" applyProtection="1">
      <alignment horizontal="left" vertical="center" wrapText="1"/>
      <protection locked="0"/>
    </xf>
    <xf numFmtId="41" fontId="19" fillId="6" borderId="13" xfId="2" applyFont="1" applyFill="1" applyBorder="1" applyAlignment="1">
      <alignment horizontal="right" vertical="center" wrapText="1"/>
    </xf>
    <xf numFmtId="41" fontId="16" fillId="0" borderId="22" xfId="2" applyFont="1" applyFill="1" applyBorder="1" applyAlignment="1">
      <alignment vertical="center" wrapText="1"/>
    </xf>
    <xf numFmtId="41" fontId="16" fillId="0" borderId="13" xfId="2" applyFont="1" applyFill="1" applyBorder="1" applyAlignment="1">
      <alignment horizontal="center" vertical="center" wrapText="1"/>
    </xf>
    <xf numFmtId="43" fontId="19" fillId="6" borderId="13" xfId="1" applyFont="1" applyFill="1" applyBorder="1" applyAlignment="1" applyProtection="1">
      <alignment horizontal="left" vertical="center" wrapText="1"/>
      <protection locked="0"/>
    </xf>
    <xf numFmtId="9" fontId="17" fillId="0" borderId="13" xfId="0" applyNumberFormat="1" applyFont="1" applyBorder="1" applyAlignment="1">
      <alignment horizontal="center" vertical="center" wrapText="1"/>
    </xf>
    <xf numFmtId="41" fontId="16" fillId="0" borderId="13" xfId="5" applyFont="1" applyFill="1" applyBorder="1" applyAlignment="1">
      <alignment horizontal="right" vertical="center" wrapText="1"/>
    </xf>
    <xf numFmtId="0" fontId="17" fillId="0" borderId="22" xfId="0" applyFont="1" applyBorder="1" applyAlignment="1">
      <alignment horizontal="center" vertical="center" wrapText="1"/>
    </xf>
    <xf numFmtId="41" fontId="16" fillId="0" borderId="13" xfId="2" applyFont="1" applyFill="1" applyBorder="1" applyAlignment="1">
      <alignment vertical="center" wrapText="1"/>
    </xf>
    <xf numFmtId="165" fontId="16" fillId="0" borderId="22" xfId="0" applyNumberFormat="1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41" fontId="17" fillId="0" borderId="0" xfId="0" applyNumberFormat="1" applyFont="1"/>
    <xf numFmtId="41" fontId="16" fillId="0" borderId="13" xfId="0" applyNumberFormat="1" applyFont="1" applyBorder="1" applyAlignment="1">
      <alignment horizontal="center" vertical="center" wrapText="1"/>
    </xf>
    <xf numFmtId="41" fontId="16" fillId="0" borderId="0" xfId="0" applyNumberFormat="1" applyFont="1" applyAlignment="1">
      <alignment horizontal="center" vertical="center" wrapText="1"/>
    </xf>
    <xf numFmtId="49" fontId="16" fillId="0" borderId="13" xfId="2" applyNumberFormat="1" applyFont="1" applyFill="1" applyBorder="1" applyAlignment="1">
      <alignment horizontal="center" vertical="center" wrapText="1"/>
    </xf>
    <xf numFmtId="167" fontId="17" fillId="0" borderId="25" xfId="0" applyNumberFormat="1" applyFont="1" applyBorder="1" applyAlignment="1">
      <alignment horizontal="center" vertical="center" wrapText="1"/>
    </xf>
    <xf numFmtId="0" fontId="16" fillId="5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horizontal="justify" vertical="center" wrapText="1"/>
    </xf>
    <xf numFmtId="41" fontId="17" fillId="0" borderId="13" xfId="2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41" fontId="13" fillId="0" borderId="0" xfId="0" applyNumberFormat="1" applyFont="1"/>
    <xf numFmtId="0" fontId="2" fillId="0" borderId="4" xfId="0" applyFont="1" applyBorder="1" applyAlignment="1">
      <alignment horizontal="center" vertical="center"/>
    </xf>
    <xf numFmtId="168" fontId="2" fillId="2" borderId="4" xfId="8" applyNumberFormat="1" applyFont="1" applyFill="1" applyBorder="1" applyAlignment="1">
      <alignment horizontal="right" vertical="center"/>
    </xf>
    <xf numFmtId="168" fontId="2" fillId="2" borderId="4" xfId="0" applyNumberFormat="1" applyFont="1" applyFill="1" applyBorder="1" applyAlignment="1">
      <alignment horizontal="right" vertical="center"/>
    </xf>
    <xf numFmtId="168" fontId="2" fillId="0" borderId="4" xfId="0" applyNumberFormat="1" applyFont="1" applyBorder="1" applyAlignment="1">
      <alignment horizontal="right" vertical="center"/>
    </xf>
    <xf numFmtId="9" fontId="2" fillId="2" borderId="4" xfId="3" applyFont="1" applyFill="1" applyBorder="1" applyAlignment="1">
      <alignment horizontal="right" vertical="center"/>
    </xf>
    <xf numFmtId="44" fontId="2" fillId="0" borderId="4" xfId="8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8" fontId="2" fillId="2" borderId="4" xfId="8" applyNumberFormat="1" applyFont="1" applyFill="1" applyBorder="1" applyAlignment="1">
      <alignment horizontal="center" vertical="center"/>
    </xf>
    <xf numFmtId="168" fontId="2" fillId="0" borderId="4" xfId="8" applyNumberFormat="1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44" fontId="2" fillId="0" borderId="4" xfId="8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11" fontId="2" fillId="3" borderId="4" xfId="0" applyNumberFormat="1" applyFont="1" applyFill="1" applyBorder="1" applyAlignment="1">
      <alignment horizontal="center" vertical="center"/>
    </xf>
    <xf numFmtId="44" fontId="10" fillId="0" borderId="4" xfId="8" applyFont="1" applyFill="1" applyBorder="1" applyAlignment="1">
      <alignment horizontal="center" vertical="center"/>
    </xf>
    <xf numFmtId="9" fontId="10" fillId="0" borderId="4" xfId="3" applyFont="1" applyFill="1" applyBorder="1" applyAlignment="1">
      <alignment horizontal="center" vertical="center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165" fontId="20" fillId="4" borderId="4" xfId="0" applyNumberFormat="1" applyFont="1" applyFill="1" applyBorder="1" applyAlignment="1">
      <alignment horizontal="center" vertical="center" wrapText="1"/>
    </xf>
    <xf numFmtId="9" fontId="20" fillId="4" borderId="4" xfId="3" applyFont="1" applyFill="1" applyBorder="1" applyAlignment="1">
      <alignment horizontal="center" vertical="center" wrapText="1"/>
    </xf>
    <xf numFmtId="168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center" vertical="center"/>
    </xf>
    <xf numFmtId="168" fontId="2" fillId="2" borderId="0" xfId="0" applyNumberFormat="1" applyFont="1" applyFill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165" fontId="7" fillId="4" borderId="4" xfId="0" applyNumberFormat="1" applyFont="1" applyFill="1" applyBorder="1" applyAlignment="1">
      <alignment horizontal="center" vertical="center" wrapText="1"/>
    </xf>
    <xf numFmtId="9" fontId="7" fillId="4" borderId="4" xfId="3" applyFont="1" applyFill="1" applyBorder="1" applyAlignment="1">
      <alignment horizontal="center" vertical="center" wrapText="1"/>
    </xf>
    <xf numFmtId="10" fontId="6" fillId="3" borderId="4" xfId="3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8" fontId="2" fillId="2" borderId="4" xfId="9" applyNumberFormat="1" applyFont="1" applyFill="1" applyBorder="1" applyAlignment="1">
      <alignment horizontal="right" vertical="center"/>
    </xf>
    <xf numFmtId="44" fontId="2" fillId="0" borderId="4" xfId="9" applyFont="1" applyFill="1" applyBorder="1" applyAlignment="1">
      <alignment horizontal="right" vertical="center"/>
    </xf>
    <xf numFmtId="168" fontId="2" fillId="2" borderId="4" xfId="9" applyNumberFormat="1" applyFont="1" applyFill="1" applyBorder="1" applyAlignment="1">
      <alignment horizontal="center" vertical="center"/>
    </xf>
    <xf numFmtId="168" fontId="2" fillId="0" borderId="4" xfId="9" applyNumberFormat="1" applyFont="1" applyFill="1" applyBorder="1" applyAlignment="1">
      <alignment horizontal="center" vertical="center"/>
    </xf>
    <xf numFmtId="44" fontId="2" fillId="0" borderId="4" xfId="9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41" fontId="16" fillId="0" borderId="13" xfId="10" applyNumberFormat="1" applyFont="1" applyFill="1" applyBorder="1" applyAlignment="1">
      <alignment horizontal="right" vertical="center" wrapText="1"/>
    </xf>
    <xf numFmtId="42" fontId="19" fillId="6" borderId="13" xfId="10" applyFont="1" applyFill="1" applyBorder="1" applyAlignment="1" applyProtection="1">
      <alignment horizontal="justify" vertical="center" wrapText="1"/>
      <protection locked="0"/>
    </xf>
    <xf numFmtId="41" fontId="19" fillId="6" borderId="13" xfId="10" applyNumberFormat="1" applyFont="1" applyFill="1" applyBorder="1" applyAlignment="1" applyProtection="1">
      <alignment horizontal="justify" vertical="center" wrapText="1"/>
      <protection locked="0"/>
    </xf>
    <xf numFmtId="44" fontId="19" fillId="6" borderId="13" xfId="9" applyFont="1" applyFill="1" applyBorder="1" applyAlignment="1">
      <alignment horizontal="right" vertical="center" wrapText="1"/>
    </xf>
    <xf numFmtId="44" fontId="16" fillId="0" borderId="13" xfId="9" applyFont="1" applyFill="1" applyBorder="1" applyAlignment="1">
      <alignment horizontal="right" vertical="center" wrapText="1"/>
    </xf>
    <xf numFmtId="44" fontId="16" fillId="0" borderId="13" xfId="9" applyFont="1" applyFill="1" applyBorder="1" applyAlignment="1">
      <alignment horizontal="center" vertical="center" wrapText="1"/>
    </xf>
    <xf numFmtId="168" fontId="2" fillId="0" borderId="4" xfId="9" applyNumberFormat="1" applyFont="1" applyFill="1" applyBorder="1" applyAlignment="1">
      <alignment horizontal="right" vertical="center"/>
    </xf>
    <xf numFmtId="169" fontId="2" fillId="2" borderId="4" xfId="0" applyNumberFormat="1" applyFont="1" applyFill="1" applyBorder="1" applyAlignment="1">
      <alignment horizontal="left" vertical="center" wrapText="1"/>
    </xf>
    <xf numFmtId="168" fontId="2" fillId="2" borderId="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8" fontId="10" fillId="0" borderId="4" xfId="9" applyNumberFormat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169" fontId="2" fillId="2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left" vertical="center" wrapText="1"/>
    </xf>
    <xf numFmtId="169" fontId="2" fillId="2" borderId="4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164" fontId="28" fillId="2" borderId="4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top" wrapText="1"/>
    </xf>
    <xf numFmtId="164" fontId="25" fillId="2" borderId="4" xfId="0" applyNumberFormat="1" applyFont="1" applyFill="1" applyBorder="1" applyAlignment="1">
      <alignment horizontal="left" vertical="center" wrapText="1"/>
    </xf>
    <xf numFmtId="49" fontId="29" fillId="2" borderId="4" xfId="9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2" borderId="4" xfId="0" applyFont="1" applyFill="1" applyBorder="1" applyAlignment="1">
      <alignment horizontal="left" vertical="center" wrapText="1"/>
    </xf>
    <xf numFmtId="165" fontId="20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/>
    <xf numFmtId="165" fontId="0" fillId="2" borderId="0" xfId="0" applyNumberFormat="1" applyFill="1"/>
    <xf numFmtId="169" fontId="2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30" fillId="7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9" fontId="28" fillId="2" borderId="4" xfId="3" applyFont="1" applyFill="1" applyBorder="1" applyAlignment="1">
      <alignment horizontal="center" vertical="center"/>
    </xf>
    <xf numFmtId="9" fontId="28" fillId="0" borderId="4" xfId="3" applyFont="1" applyFill="1" applyBorder="1" applyAlignment="1">
      <alignment horizontal="center" vertical="center"/>
    </xf>
    <xf numFmtId="9" fontId="34" fillId="4" borderId="4" xfId="3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9" fontId="16" fillId="0" borderId="22" xfId="0" applyNumberFormat="1" applyFont="1" applyBorder="1" applyAlignment="1">
      <alignment horizontal="center" vertical="center" wrapText="1"/>
    </xf>
    <xf numFmtId="9" fontId="16" fillId="0" borderId="23" xfId="0" applyNumberFormat="1" applyFont="1" applyBorder="1" applyAlignment="1">
      <alignment horizontal="center" vertical="center" wrapText="1"/>
    </xf>
    <xf numFmtId="0" fontId="12" fillId="0" borderId="13" xfId="6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2" fillId="0" borderId="22" xfId="6" applyFill="1" applyBorder="1" applyAlignment="1" applyProtection="1">
      <alignment horizontal="center" vertical="center" wrapText="1"/>
      <protection locked="0"/>
    </xf>
    <xf numFmtId="0" fontId="12" fillId="0" borderId="23" xfId="6" applyFill="1" applyBorder="1" applyAlignment="1" applyProtection="1">
      <alignment horizontal="center" vertical="center" wrapText="1"/>
      <protection locked="0"/>
    </xf>
    <xf numFmtId="0" fontId="12" fillId="0" borderId="13" xfId="6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2" fillId="0" borderId="24" xfId="6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41" fontId="15" fillId="3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168" fontId="28" fillId="0" borderId="4" xfId="8" applyNumberFormat="1" applyFont="1" applyFill="1" applyBorder="1" applyAlignment="1">
      <alignment horizontal="right" vertical="center"/>
    </xf>
  </cellXfs>
  <cellStyles count="11">
    <cellStyle name="Hipervínculo" xfId="6" builtinId="8"/>
    <cellStyle name="Millares" xfId="1" builtinId="3"/>
    <cellStyle name="Millares [0]" xfId="2" builtinId="6"/>
    <cellStyle name="Millares [0] 2" xfId="5" xr:uid="{12BAEEA1-2C7E-4856-B1BF-44312FB18D89}"/>
    <cellStyle name="Moneda" xfId="9" builtinId="4"/>
    <cellStyle name="Moneda [0]" xfId="10" builtinId="7"/>
    <cellStyle name="Moneda [0] 2" xfId="4" xr:uid="{C1612B73-54E3-485E-A262-910E6F6E27C9}"/>
    <cellStyle name="Moneda [0] 3" xfId="7" xr:uid="{113C07CE-1C67-4B4F-8FFA-164D1FDF7DEE}"/>
    <cellStyle name="Moneda 2" xfId="8" xr:uid="{75C9D96D-A444-46BD-9B48-2FA08ADF62C2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3</xdr:col>
      <xdr:colOff>1000125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F56AD8-3171-4FA9-ADF1-F52A32EF12C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0"/>
          <a:ext cx="4000500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268941</xdr:colOff>
      <xdr:row>0</xdr:row>
      <xdr:rowOff>33618</xdr:rowOff>
    </xdr:from>
    <xdr:to>
      <xdr:col>4</xdr:col>
      <xdr:colOff>1199030</xdr:colOff>
      <xdr:row>2</xdr:row>
      <xdr:rowOff>317127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5695A0-5439-4651-B770-87E4333530A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33618"/>
          <a:ext cx="5492564" cy="931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232330</xdr:colOff>
      <xdr:row>2</xdr:row>
      <xdr:rowOff>251483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D3BBB0B-6C82-435B-86AF-70C14F740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0"/>
          <a:ext cx="5241359" cy="901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i.dnp.gov.co/Consultas/Detalle.aspx?vigencia=2022&amp;periodo=2&amp;proyecto=2017011000194" TargetMode="External"/><Relationship Id="rId3" Type="http://schemas.openxmlformats.org/officeDocument/2006/relationships/hyperlink" Target="https://spi.dnp.gov.co/Consultas/Detalle.aspx?vigencia=2022&amp;periodo=2&amp;proyecto=2017011000151" TargetMode="External"/><Relationship Id="rId7" Type="http://schemas.openxmlformats.org/officeDocument/2006/relationships/hyperlink" Target="https://spi.dnp.gov.co/Consultas/Detalle.aspx?vigencia=2022&amp;periodo=2&amp;proyecto=2017011000252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spi.dnp.gov.co/Consultas/Detalle.aspx?vigencia=2022&amp;periodo=2&amp;proyecto=2019011000124" TargetMode="External"/><Relationship Id="rId1" Type="http://schemas.openxmlformats.org/officeDocument/2006/relationships/hyperlink" Target="https://spi.dnp.gov.co/Consultas/Detalle.aspx?vigencia=2022&amp;periodo=2&amp;proyecto=2021011000123" TargetMode="External"/><Relationship Id="rId6" Type="http://schemas.openxmlformats.org/officeDocument/2006/relationships/hyperlink" Target="https://spi.dnp.gov.co/Consultas/Detalle.aspx?vigencia=2022&amp;periodo=2&amp;proyecto=2017011000193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spi.dnp.gov.co/Consultas/Detalle.aspx?vigencia=2022&amp;periodo=2&amp;proyecto=202001100015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pi.dnp.gov.co/Consultas/Detalle.aspx?vigencia=2022&amp;periodo=2&amp;proyecto=2021011000106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609C-810C-4528-ADF2-40D3A493A9FB}">
  <sheetPr>
    <tabColor rgb="FFFFFF00"/>
  </sheetPr>
  <dimension ref="A1:Q71"/>
  <sheetViews>
    <sheetView showGridLines="0" topLeftCell="E63" zoomScaleNormal="100" zoomScaleSheetLayoutView="30" workbookViewId="0">
      <selection activeCell="A72" sqref="A72"/>
    </sheetView>
  </sheetViews>
  <sheetFormatPr baseColWidth="10" defaultColWidth="11.5703125" defaultRowHeight="16.5" x14ac:dyDescent="0.3"/>
  <cols>
    <col min="1" max="1" width="11.28515625" style="17" customWidth="1"/>
    <col min="2" max="2" width="16.5703125" style="17" customWidth="1"/>
    <col min="3" max="3" width="17.5703125" style="17" customWidth="1"/>
    <col min="4" max="4" width="15.42578125" style="17" customWidth="1"/>
    <col min="5" max="5" width="18.85546875" style="17" customWidth="1"/>
    <col min="6" max="6" width="16.5703125" style="17" customWidth="1"/>
    <col min="7" max="7" width="10.42578125" style="17" customWidth="1"/>
    <col min="8" max="8" width="15.42578125" style="17" customWidth="1"/>
    <col min="9" max="9" width="24.28515625" style="17" customWidth="1"/>
    <col min="10" max="10" width="16.42578125" style="17" customWidth="1"/>
    <col min="11" max="11" width="17.140625" style="17" customWidth="1"/>
    <col min="12" max="12" width="15.42578125" style="67" customWidth="1"/>
    <col min="13" max="13" width="16.7109375" style="17" customWidth="1"/>
    <col min="14" max="14" width="11.140625" style="17" customWidth="1"/>
    <col min="15" max="15" width="15.85546875" style="17" customWidth="1"/>
    <col min="16" max="16" width="13.28515625" style="17" customWidth="1"/>
    <col min="17" max="17" width="19.28515625" style="17" customWidth="1"/>
    <col min="18" max="16384" width="11.5703125" style="17"/>
  </cols>
  <sheetData>
    <row r="1" spans="1:17" ht="33" customHeight="1" x14ac:dyDescent="0.3">
      <c r="A1" s="158"/>
      <c r="B1" s="158"/>
      <c r="C1" s="158"/>
      <c r="D1" s="158"/>
      <c r="E1" s="159" t="s">
        <v>65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" t="s">
        <v>121</v>
      </c>
    </row>
    <row r="2" spans="1:17" ht="26.25" customHeight="1" x14ac:dyDescent="0.3">
      <c r="A2" s="158"/>
      <c r="B2" s="158"/>
      <c r="C2" s="158"/>
      <c r="D2" s="158"/>
      <c r="E2" s="16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  <c r="Q2" s="18" t="s">
        <v>122</v>
      </c>
    </row>
    <row r="3" spans="1:17" ht="24" customHeight="1" x14ac:dyDescent="0.3">
      <c r="A3" s="158"/>
      <c r="B3" s="158"/>
      <c r="C3" s="158"/>
      <c r="D3" s="158"/>
      <c r="E3" s="165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18" t="s">
        <v>123</v>
      </c>
    </row>
    <row r="4" spans="1:17" ht="25.5" customHeight="1" x14ac:dyDescent="0.3">
      <c r="A4" s="19"/>
      <c r="B4" s="19"/>
      <c r="C4" s="19"/>
      <c r="D4" s="19"/>
      <c r="E4" s="20"/>
      <c r="F4" s="20"/>
      <c r="G4" s="20"/>
      <c r="H4" s="21"/>
      <c r="I4" s="21"/>
      <c r="J4" s="20"/>
      <c r="K4" s="20"/>
      <c r="L4" s="22"/>
      <c r="M4" s="23"/>
      <c r="N4" s="24"/>
      <c r="O4" s="24"/>
      <c r="P4" s="24"/>
      <c r="Q4" s="24"/>
    </row>
    <row r="5" spans="1:17" ht="33" customHeight="1" x14ac:dyDescent="0.3">
      <c r="A5" s="157" t="s">
        <v>66</v>
      </c>
      <c r="B5" s="157" t="s">
        <v>67</v>
      </c>
      <c r="C5" s="157" t="s">
        <v>68</v>
      </c>
      <c r="D5" s="157" t="s">
        <v>69</v>
      </c>
      <c r="E5" s="157" t="s">
        <v>70</v>
      </c>
      <c r="F5" s="157" t="s">
        <v>71</v>
      </c>
      <c r="G5" s="157" t="s">
        <v>72</v>
      </c>
      <c r="H5" s="157" t="s">
        <v>73</v>
      </c>
      <c r="I5" s="157" t="s">
        <v>124</v>
      </c>
      <c r="J5" s="157" t="s">
        <v>74</v>
      </c>
      <c r="K5" s="157" t="s">
        <v>75</v>
      </c>
      <c r="L5" s="157" t="s">
        <v>10</v>
      </c>
      <c r="M5" s="157"/>
      <c r="N5" s="157"/>
      <c r="O5" s="157"/>
      <c r="P5" s="157"/>
      <c r="Q5" s="157"/>
    </row>
    <row r="6" spans="1:17" ht="39" customHeight="1" x14ac:dyDescent="0.3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68" t="s">
        <v>76</v>
      </c>
      <c r="M6" s="157" t="s">
        <v>77</v>
      </c>
      <c r="N6" s="157" t="s">
        <v>13</v>
      </c>
      <c r="O6" s="157"/>
      <c r="P6" s="157" t="s">
        <v>78</v>
      </c>
      <c r="Q6" s="157" t="s">
        <v>79</v>
      </c>
    </row>
    <row r="7" spans="1:17" ht="39" customHeight="1" x14ac:dyDescent="0.3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68"/>
      <c r="M7" s="157"/>
      <c r="N7" s="25" t="s">
        <v>80</v>
      </c>
      <c r="O7" s="25" t="s">
        <v>81</v>
      </c>
      <c r="P7" s="157"/>
      <c r="Q7" s="157"/>
    </row>
    <row r="8" spans="1:17" ht="173.25" customHeight="1" x14ac:dyDescent="0.3">
      <c r="A8" s="26" t="s">
        <v>82</v>
      </c>
      <c r="B8" s="27" t="s">
        <v>125</v>
      </c>
      <c r="C8" s="26" t="s">
        <v>84</v>
      </c>
      <c r="D8" s="26" t="s">
        <v>85</v>
      </c>
      <c r="E8" s="28" t="s">
        <v>27</v>
      </c>
      <c r="F8" s="26" t="s">
        <v>126</v>
      </c>
      <c r="G8" s="26">
        <v>32</v>
      </c>
      <c r="H8" s="29" t="s">
        <v>28</v>
      </c>
      <c r="I8" s="29" t="s">
        <v>127</v>
      </c>
      <c r="J8" s="30" t="s">
        <v>86</v>
      </c>
      <c r="K8" s="26" t="s">
        <v>128</v>
      </c>
      <c r="L8" s="31">
        <v>63000000000</v>
      </c>
      <c r="M8" s="32">
        <v>0</v>
      </c>
      <c r="N8" s="32">
        <v>0</v>
      </c>
      <c r="O8" s="32">
        <v>0</v>
      </c>
      <c r="P8" s="32">
        <v>0</v>
      </c>
      <c r="Q8" s="32">
        <f>+L8+M8+N8-O8-P8</f>
        <v>63000000000</v>
      </c>
    </row>
    <row r="9" spans="1:17" ht="21.75" customHeight="1" x14ac:dyDescent="0.3">
      <c r="A9" s="33"/>
      <c r="B9" s="33"/>
      <c r="C9" s="33"/>
      <c r="D9" s="34"/>
      <c r="E9" s="35"/>
      <c r="F9" s="36"/>
      <c r="G9" s="36"/>
      <c r="H9" s="36"/>
      <c r="I9" s="36"/>
      <c r="J9" s="37"/>
      <c r="K9" s="37"/>
      <c r="L9" s="38">
        <f>SUM(L8)</f>
        <v>63000000000</v>
      </c>
      <c r="M9" s="39">
        <f t="shared" ref="M9:P9" si="0">SUM(M8:M8)</f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>SUM(Q8:Q8)</f>
        <v>63000000000</v>
      </c>
    </row>
    <row r="10" spans="1:17" ht="51" customHeight="1" x14ac:dyDescent="0.3">
      <c r="A10" s="144" t="s">
        <v>87</v>
      </c>
      <c r="B10" s="144" t="s">
        <v>129</v>
      </c>
      <c r="C10" s="144" t="s">
        <v>84</v>
      </c>
      <c r="D10" s="144" t="s">
        <v>85</v>
      </c>
      <c r="E10" s="152" t="s">
        <v>130</v>
      </c>
      <c r="F10" s="148" t="s">
        <v>29</v>
      </c>
      <c r="G10" s="26">
        <v>280</v>
      </c>
      <c r="H10" s="29" t="s">
        <v>131</v>
      </c>
      <c r="I10" s="29" t="s">
        <v>127</v>
      </c>
      <c r="J10" s="40" t="s">
        <v>88</v>
      </c>
      <c r="K10" s="40" t="s">
        <v>132</v>
      </c>
      <c r="L10" s="30">
        <v>200000000</v>
      </c>
      <c r="M10" s="30">
        <v>0</v>
      </c>
      <c r="N10" s="30">
        <v>0</v>
      </c>
      <c r="O10" s="30">
        <v>0</v>
      </c>
      <c r="P10" s="30">
        <v>0</v>
      </c>
      <c r="Q10" s="30">
        <f>+L10+M10+N10-O10-P10</f>
        <v>200000000</v>
      </c>
    </row>
    <row r="11" spans="1:17" ht="51" customHeight="1" x14ac:dyDescent="0.3">
      <c r="A11" s="144"/>
      <c r="B11" s="144"/>
      <c r="C11" s="144"/>
      <c r="D11" s="144"/>
      <c r="E11" s="152"/>
      <c r="F11" s="149"/>
      <c r="G11" s="26">
        <v>150</v>
      </c>
      <c r="H11" s="29" t="s">
        <v>133</v>
      </c>
      <c r="I11" s="29" t="s">
        <v>127</v>
      </c>
      <c r="J11" s="40" t="s">
        <v>88</v>
      </c>
      <c r="K11" s="40" t="s">
        <v>132</v>
      </c>
      <c r="L11" s="30">
        <v>150000000</v>
      </c>
      <c r="M11" s="30">
        <v>0</v>
      </c>
      <c r="N11" s="30">
        <v>0</v>
      </c>
      <c r="O11" s="30">
        <v>0</v>
      </c>
      <c r="P11" s="30">
        <v>0</v>
      </c>
      <c r="Q11" s="30">
        <f t="shared" ref="Q11:Q19" si="1">+L11+M11+N11-O11-P11</f>
        <v>150000000</v>
      </c>
    </row>
    <row r="12" spans="1:17" ht="51" customHeight="1" x14ac:dyDescent="0.3">
      <c r="A12" s="144"/>
      <c r="B12" s="144"/>
      <c r="C12" s="144"/>
      <c r="D12" s="144"/>
      <c r="E12" s="152"/>
      <c r="F12" s="149"/>
      <c r="G12" s="26">
        <v>1</v>
      </c>
      <c r="H12" s="29" t="s">
        <v>134</v>
      </c>
      <c r="I12" s="29" t="s">
        <v>127</v>
      </c>
      <c r="J12" s="40" t="s">
        <v>88</v>
      </c>
      <c r="K12" s="40" t="s">
        <v>132</v>
      </c>
      <c r="L12" s="30">
        <v>100000000</v>
      </c>
      <c r="M12" s="30">
        <v>0</v>
      </c>
      <c r="N12" s="30">
        <v>0</v>
      </c>
      <c r="O12" s="30">
        <v>0</v>
      </c>
      <c r="P12" s="30">
        <v>0</v>
      </c>
      <c r="Q12" s="30">
        <f t="shared" si="1"/>
        <v>100000000</v>
      </c>
    </row>
    <row r="13" spans="1:17" ht="51" customHeight="1" x14ac:dyDescent="0.3">
      <c r="A13" s="144"/>
      <c r="B13" s="144"/>
      <c r="C13" s="144"/>
      <c r="D13" s="144"/>
      <c r="E13" s="152"/>
      <c r="F13" s="149"/>
      <c r="G13" s="26">
        <v>1275</v>
      </c>
      <c r="H13" s="29" t="s">
        <v>135</v>
      </c>
      <c r="I13" s="29" t="s">
        <v>127</v>
      </c>
      <c r="J13" s="40" t="s">
        <v>88</v>
      </c>
      <c r="K13" s="40" t="s">
        <v>132</v>
      </c>
      <c r="L13" s="30">
        <v>4886000000</v>
      </c>
      <c r="M13" s="30">
        <v>0</v>
      </c>
      <c r="N13" s="30">
        <v>0</v>
      </c>
      <c r="O13" s="30">
        <v>0</v>
      </c>
      <c r="P13" s="30">
        <v>0</v>
      </c>
      <c r="Q13" s="30">
        <f t="shared" si="1"/>
        <v>4886000000</v>
      </c>
    </row>
    <row r="14" spans="1:17" ht="51" customHeight="1" x14ac:dyDescent="0.3">
      <c r="A14" s="144"/>
      <c r="B14" s="144"/>
      <c r="C14" s="144"/>
      <c r="D14" s="144"/>
      <c r="E14" s="152"/>
      <c r="F14" s="153"/>
      <c r="G14" s="26"/>
      <c r="H14" s="29" t="s">
        <v>136</v>
      </c>
      <c r="I14" s="29" t="s">
        <v>127</v>
      </c>
      <c r="J14" s="40" t="s">
        <v>88</v>
      </c>
      <c r="K14" s="40" t="s">
        <v>132</v>
      </c>
      <c r="L14" s="30">
        <v>64000000</v>
      </c>
      <c r="M14" s="30">
        <v>0</v>
      </c>
      <c r="N14" s="30">
        <v>0</v>
      </c>
      <c r="O14" s="30">
        <v>0</v>
      </c>
      <c r="P14" s="30">
        <v>0</v>
      </c>
      <c r="Q14" s="30">
        <f t="shared" si="1"/>
        <v>64000000</v>
      </c>
    </row>
    <row r="15" spans="1:17" ht="51" customHeight="1" x14ac:dyDescent="0.3">
      <c r="A15" s="144"/>
      <c r="B15" s="144"/>
      <c r="C15" s="144"/>
      <c r="D15" s="144"/>
      <c r="E15" s="152"/>
      <c r="F15" s="26" t="s">
        <v>137</v>
      </c>
      <c r="G15" s="26">
        <v>6</v>
      </c>
      <c r="H15" s="29" t="s">
        <v>138</v>
      </c>
      <c r="I15" s="29" t="s">
        <v>127</v>
      </c>
      <c r="J15" s="41" t="s">
        <v>139</v>
      </c>
      <c r="K15" s="41" t="s">
        <v>140</v>
      </c>
      <c r="L15" s="30">
        <v>3605000000</v>
      </c>
      <c r="M15" s="30">
        <v>0</v>
      </c>
      <c r="N15" s="30">
        <v>0</v>
      </c>
      <c r="O15" s="30">
        <v>0</v>
      </c>
      <c r="P15" s="30">
        <v>0</v>
      </c>
      <c r="Q15" s="30">
        <f t="shared" si="1"/>
        <v>3605000000</v>
      </c>
    </row>
    <row r="16" spans="1:17" ht="51" customHeight="1" x14ac:dyDescent="0.3">
      <c r="A16" s="144"/>
      <c r="B16" s="144"/>
      <c r="C16" s="144"/>
      <c r="D16" s="144"/>
      <c r="E16" s="152"/>
      <c r="F16" s="148" t="s">
        <v>141</v>
      </c>
      <c r="G16" s="26">
        <v>64</v>
      </c>
      <c r="H16" s="29" t="s">
        <v>142</v>
      </c>
      <c r="I16" s="29" t="s">
        <v>127</v>
      </c>
      <c r="J16" s="40" t="s">
        <v>89</v>
      </c>
      <c r="K16" s="41" t="s">
        <v>143</v>
      </c>
      <c r="L16" s="30">
        <v>1906597472</v>
      </c>
      <c r="M16" s="30">
        <v>0</v>
      </c>
      <c r="N16" s="30">
        <v>0</v>
      </c>
      <c r="O16" s="30">
        <v>0</v>
      </c>
      <c r="P16" s="30">
        <v>0</v>
      </c>
      <c r="Q16" s="30">
        <f t="shared" si="1"/>
        <v>1906597472</v>
      </c>
    </row>
    <row r="17" spans="1:17" ht="51" customHeight="1" x14ac:dyDescent="0.3">
      <c r="A17" s="144"/>
      <c r="B17" s="144"/>
      <c r="C17" s="144"/>
      <c r="D17" s="144"/>
      <c r="E17" s="152"/>
      <c r="F17" s="149"/>
      <c r="G17" s="26">
        <v>5</v>
      </c>
      <c r="H17" s="29" t="s">
        <v>144</v>
      </c>
      <c r="I17" s="29" t="s">
        <v>127</v>
      </c>
      <c r="J17" s="40" t="s">
        <v>89</v>
      </c>
      <c r="K17" s="41" t="s">
        <v>143</v>
      </c>
      <c r="L17" s="30">
        <v>1012000000</v>
      </c>
      <c r="M17" s="30">
        <v>0</v>
      </c>
      <c r="N17" s="30">
        <v>0</v>
      </c>
      <c r="O17" s="30">
        <v>0</v>
      </c>
      <c r="P17" s="30">
        <v>0</v>
      </c>
      <c r="Q17" s="30">
        <f t="shared" si="1"/>
        <v>1012000000</v>
      </c>
    </row>
    <row r="18" spans="1:17" ht="51" customHeight="1" x14ac:dyDescent="0.3">
      <c r="A18" s="144"/>
      <c r="B18" s="144"/>
      <c r="C18" s="144"/>
      <c r="D18" s="144"/>
      <c r="E18" s="152"/>
      <c r="F18" s="149"/>
      <c r="G18" s="26">
        <v>16</v>
      </c>
      <c r="H18" s="29" t="s">
        <v>145</v>
      </c>
      <c r="I18" s="29" t="s">
        <v>127</v>
      </c>
      <c r="J18" s="40" t="s">
        <v>89</v>
      </c>
      <c r="K18" s="41" t="s">
        <v>143</v>
      </c>
      <c r="L18" s="30">
        <v>7000000000</v>
      </c>
      <c r="M18" s="30">
        <v>0</v>
      </c>
      <c r="N18" s="30">
        <v>0</v>
      </c>
      <c r="O18" s="30">
        <v>0</v>
      </c>
      <c r="P18" s="30">
        <v>0</v>
      </c>
      <c r="Q18" s="30">
        <f t="shared" si="1"/>
        <v>7000000000</v>
      </c>
    </row>
    <row r="19" spans="1:17" ht="51" customHeight="1" x14ac:dyDescent="0.3">
      <c r="A19" s="144"/>
      <c r="B19" s="144"/>
      <c r="C19" s="144"/>
      <c r="D19" s="144"/>
      <c r="E19" s="152"/>
      <c r="F19" s="149"/>
      <c r="G19" s="26">
        <v>6</v>
      </c>
      <c r="H19" s="29" t="s">
        <v>146</v>
      </c>
      <c r="I19" s="29" t="s">
        <v>127</v>
      </c>
      <c r="J19" s="40" t="s">
        <v>89</v>
      </c>
      <c r="K19" s="41" t="s">
        <v>143</v>
      </c>
      <c r="L19" s="30">
        <v>1977835800</v>
      </c>
      <c r="M19" s="30">
        <v>0</v>
      </c>
      <c r="N19" s="30">
        <v>0</v>
      </c>
      <c r="O19" s="30">
        <v>0</v>
      </c>
      <c r="P19" s="30">
        <v>0</v>
      </c>
      <c r="Q19" s="30">
        <f t="shared" si="1"/>
        <v>1977835800</v>
      </c>
    </row>
    <row r="20" spans="1:17" ht="21.75" customHeight="1" x14ac:dyDescent="0.3">
      <c r="A20" s="33"/>
      <c r="B20" s="33"/>
      <c r="C20" s="33"/>
      <c r="D20" s="34"/>
      <c r="E20" s="35"/>
      <c r="F20" s="36"/>
      <c r="G20" s="36"/>
      <c r="H20" s="36"/>
      <c r="I20" s="36"/>
      <c r="J20" s="37"/>
      <c r="K20" s="37"/>
      <c r="L20" s="42">
        <f t="shared" ref="L20:Q20" si="2">SUM(L10:L19)</f>
        <v>20901433272</v>
      </c>
      <c r="M20" s="39">
        <f t="shared" si="2"/>
        <v>0</v>
      </c>
      <c r="N20" s="39">
        <f t="shared" si="2"/>
        <v>0</v>
      </c>
      <c r="O20" s="39">
        <f t="shared" si="2"/>
        <v>0</v>
      </c>
      <c r="P20" s="39">
        <f t="shared" si="2"/>
        <v>0</v>
      </c>
      <c r="Q20" s="39">
        <f t="shared" si="2"/>
        <v>20901433272</v>
      </c>
    </row>
    <row r="21" spans="1:17" ht="51" customHeight="1" x14ac:dyDescent="0.3">
      <c r="A21" s="148" t="s">
        <v>90</v>
      </c>
      <c r="B21" s="148" t="s">
        <v>147</v>
      </c>
      <c r="C21" s="148" t="s">
        <v>84</v>
      </c>
      <c r="D21" s="148" t="s">
        <v>49</v>
      </c>
      <c r="E21" s="150" t="s">
        <v>50</v>
      </c>
      <c r="F21" s="27" t="s">
        <v>51</v>
      </c>
      <c r="G21" s="43">
        <v>1</v>
      </c>
      <c r="H21" s="29" t="s">
        <v>52</v>
      </c>
      <c r="I21" s="29" t="s">
        <v>148</v>
      </c>
      <c r="J21" s="26" t="s">
        <v>92</v>
      </c>
      <c r="K21" s="26" t="s">
        <v>149</v>
      </c>
      <c r="L21" s="44">
        <v>650000000</v>
      </c>
      <c r="M21" s="32">
        <v>0</v>
      </c>
      <c r="N21" s="32">
        <v>0</v>
      </c>
      <c r="O21" s="32">
        <v>0</v>
      </c>
      <c r="P21" s="32">
        <v>0</v>
      </c>
      <c r="Q21" s="30">
        <f>+L21+M21+N21-O21-P21</f>
        <v>650000000</v>
      </c>
    </row>
    <row r="22" spans="1:17" ht="51" customHeight="1" x14ac:dyDescent="0.3">
      <c r="A22" s="149"/>
      <c r="B22" s="149"/>
      <c r="C22" s="149"/>
      <c r="D22" s="149"/>
      <c r="E22" s="151"/>
      <c r="F22" s="155" t="s">
        <v>56</v>
      </c>
      <c r="G22" s="155">
        <v>135</v>
      </c>
      <c r="H22" s="29" t="s">
        <v>95</v>
      </c>
      <c r="I22" s="29" t="s">
        <v>148</v>
      </c>
      <c r="J22" s="26" t="s">
        <v>93</v>
      </c>
      <c r="K22" s="26" t="s">
        <v>150</v>
      </c>
      <c r="L22" s="31">
        <v>7650000000</v>
      </c>
      <c r="M22" s="32">
        <v>0</v>
      </c>
      <c r="N22" s="32">
        <v>0</v>
      </c>
      <c r="O22" s="32">
        <v>0</v>
      </c>
      <c r="P22" s="32">
        <v>0</v>
      </c>
      <c r="Q22" s="30">
        <f t="shared" ref="Q22:Q25" si="3">+L22+M22+N22-O22-P22</f>
        <v>7650000000</v>
      </c>
    </row>
    <row r="23" spans="1:17" ht="51" customHeight="1" x14ac:dyDescent="0.3">
      <c r="A23" s="149"/>
      <c r="B23" s="149"/>
      <c r="C23" s="149"/>
      <c r="D23" s="149"/>
      <c r="E23" s="151"/>
      <c r="F23" s="156"/>
      <c r="G23" s="156"/>
      <c r="H23" s="29" t="s">
        <v>57</v>
      </c>
      <c r="I23" s="29" t="s">
        <v>148</v>
      </c>
      <c r="J23" s="26" t="s">
        <v>96</v>
      </c>
      <c r="K23" s="26" t="s">
        <v>151</v>
      </c>
      <c r="L23" s="31">
        <v>3000000000</v>
      </c>
      <c r="M23" s="32"/>
      <c r="N23" s="32"/>
      <c r="O23" s="32"/>
      <c r="P23" s="32"/>
      <c r="Q23" s="30">
        <f t="shared" si="3"/>
        <v>3000000000</v>
      </c>
    </row>
    <row r="24" spans="1:17" ht="51" customHeight="1" x14ac:dyDescent="0.3">
      <c r="A24" s="149"/>
      <c r="B24" s="149"/>
      <c r="C24" s="149"/>
      <c r="D24" s="149"/>
      <c r="E24" s="151"/>
      <c r="F24" s="45" t="s">
        <v>53</v>
      </c>
      <c r="G24" s="45">
        <v>620</v>
      </c>
      <c r="H24" s="29" t="s">
        <v>55</v>
      </c>
      <c r="I24" s="29" t="s">
        <v>148</v>
      </c>
      <c r="J24" s="26" t="s">
        <v>152</v>
      </c>
      <c r="K24" s="26" t="s">
        <v>153</v>
      </c>
      <c r="L24" s="31">
        <v>10000000000</v>
      </c>
      <c r="M24" s="32">
        <v>0</v>
      </c>
      <c r="N24" s="32">
        <v>0</v>
      </c>
      <c r="O24" s="32">
        <v>0</v>
      </c>
      <c r="P24" s="32">
        <v>0</v>
      </c>
      <c r="Q24" s="30">
        <f t="shared" si="3"/>
        <v>10000000000</v>
      </c>
    </row>
    <row r="25" spans="1:17" ht="51" customHeight="1" x14ac:dyDescent="0.3">
      <c r="A25" s="153"/>
      <c r="B25" s="153"/>
      <c r="C25" s="153"/>
      <c r="D25" s="153"/>
      <c r="E25" s="154"/>
      <c r="F25" s="45" t="s">
        <v>54</v>
      </c>
      <c r="G25" s="45">
        <v>18</v>
      </c>
      <c r="H25" s="29" t="s">
        <v>94</v>
      </c>
      <c r="I25" s="29" t="s">
        <v>148</v>
      </c>
      <c r="J25" s="26" t="s">
        <v>152</v>
      </c>
      <c r="K25" s="26" t="s">
        <v>153</v>
      </c>
      <c r="L25" s="31">
        <v>2200000000</v>
      </c>
      <c r="M25" s="32">
        <v>0</v>
      </c>
      <c r="N25" s="32">
        <v>0</v>
      </c>
      <c r="O25" s="32">
        <v>0</v>
      </c>
      <c r="P25" s="32">
        <v>0</v>
      </c>
      <c r="Q25" s="30">
        <f t="shared" si="3"/>
        <v>2200000000</v>
      </c>
    </row>
    <row r="26" spans="1:17" ht="16.5" customHeight="1" x14ac:dyDescent="0.3">
      <c r="A26" s="33"/>
      <c r="B26" s="33"/>
      <c r="C26" s="33"/>
      <c r="D26" s="34"/>
      <c r="E26" s="35"/>
      <c r="F26" s="36"/>
      <c r="G26" s="36"/>
      <c r="H26" s="36"/>
      <c r="I26" s="36"/>
      <c r="J26" s="37"/>
      <c r="K26" s="37"/>
      <c r="L26" s="39">
        <f t="shared" ref="L26:P26" si="4">SUM(L21:L25)</f>
        <v>23500000000</v>
      </c>
      <c r="M26" s="39">
        <f t="shared" si="4"/>
        <v>0</v>
      </c>
      <c r="N26" s="39">
        <f t="shared" si="4"/>
        <v>0</v>
      </c>
      <c r="O26" s="39">
        <f t="shared" si="4"/>
        <v>0</v>
      </c>
      <c r="P26" s="39">
        <f t="shared" si="4"/>
        <v>0</v>
      </c>
      <c r="Q26" s="39">
        <f>SUM(Q21:Q25)</f>
        <v>23500000000</v>
      </c>
    </row>
    <row r="27" spans="1:17" ht="51" customHeight="1" x14ac:dyDescent="0.3">
      <c r="A27" s="144" t="s">
        <v>154</v>
      </c>
      <c r="B27" s="144" t="s">
        <v>98</v>
      </c>
      <c r="C27" s="144" t="s">
        <v>84</v>
      </c>
      <c r="D27" s="144" t="s">
        <v>49</v>
      </c>
      <c r="E27" s="147" t="s">
        <v>155</v>
      </c>
      <c r="F27" s="26" t="s">
        <v>59</v>
      </c>
      <c r="G27" s="26">
        <v>4</v>
      </c>
      <c r="H27" s="29" t="s">
        <v>60</v>
      </c>
      <c r="I27" s="29" t="s">
        <v>148</v>
      </c>
      <c r="J27" s="29" t="s">
        <v>99</v>
      </c>
      <c r="K27" s="29" t="s">
        <v>156</v>
      </c>
      <c r="L27" s="46">
        <v>1308408542</v>
      </c>
      <c r="M27" s="47">
        <v>0</v>
      </c>
      <c r="N27" s="47">
        <v>0</v>
      </c>
      <c r="O27" s="47">
        <v>0</v>
      </c>
      <c r="P27" s="47">
        <v>0</v>
      </c>
      <c r="Q27" s="30">
        <f t="shared" ref="Q27:Q30" si="5">+L27+M27+N27-O27-P27</f>
        <v>1308408542</v>
      </c>
    </row>
    <row r="28" spans="1:17" ht="51" customHeight="1" x14ac:dyDescent="0.3">
      <c r="A28" s="144"/>
      <c r="B28" s="144"/>
      <c r="C28" s="144"/>
      <c r="D28" s="144"/>
      <c r="E28" s="147"/>
      <c r="F28" s="26" t="s">
        <v>53</v>
      </c>
      <c r="G28" s="26">
        <v>4</v>
      </c>
      <c r="H28" s="29" t="s">
        <v>60</v>
      </c>
      <c r="I28" s="29" t="s">
        <v>148</v>
      </c>
      <c r="J28" s="29" t="s">
        <v>100</v>
      </c>
      <c r="K28" s="29" t="s">
        <v>157</v>
      </c>
      <c r="L28" s="46">
        <v>11000000000</v>
      </c>
      <c r="M28" s="47">
        <v>0</v>
      </c>
      <c r="N28" s="47">
        <v>0</v>
      </c>
      <c r="O28" s="47">
        <v>0</v>
      </c>
      <c r="P28" s="47">
        <v>0</v>
      </c>
      <c r="Q28" s="30">
        <f t="shared" si="5"/>
        <v>11000000000</v>
      </c>
    </row>
    <row r="29" spans="1:17" ht="51" customHeight="1" x14ac:dyDescent="0.3">
      <c r="A29" s="144"/>
      <c r="B29" s="144"/>
      <c r="C29" s="144"/>
      <c r="D29" s="144"/>
      <c r="E29" s="147"/>
      <c r="F29" s="48" t="s">
        <v>54</v>
      </c>
      <c r="G29" s="26">
        <v>4</v>
      </c>
      <c r="H29" s="29" t="s">
        <v>158</v>
      </c>
      <c r="I29" s="29" t="s">
        <v>148</v>
      </c>
      <c r="J29" s="29" t="s">
        <v>101</v>
      </c>
      <c r="K29" s="29" t="s">
        <v>159</v>
      </c>
      <c r="L29" s="46">
        <v>4000000000</v>
      </c>
      <c r="M29" s="47">
        <v>0</v>
      </c>
      <c r="N29" s="47">
        <v>0</v>
      </c>
      <c r="O29" s="47">
        <v>0</v>
      </c>
      <c r="P29" s="47">
        <v>0</v>
      </c>
      <c r="Q29" s="30">
        <f t="shared" si="5"/>
        <v>4000000000</v>
      </c>
    </row>
    <row r="30" spans="1:17" ht="51" customHeight="1" x14ac:dyDescent="0.3">
      <c r="A30" s="144"/>
      <c r="B30" s="144"/>
      <c r="C30" s="144"/>
      <c r="D30" s="144"/>
      <c r="E30" s="147"/>
      <c r="F30" s="48" t="s">
        <v>61</v>
      </c>
      <c r="G30" s="26">
        <v>3</v>
      </c>
      <c r="H30" s="29" t="s">
        <v>160</v>
      </c>
      <c r="I30" s="29" t="s">
        <v>148</v>
      </c>
      <c r="J30" s="29" t="s">
        <v>101</v>
      </c>
      <c r="K30" s="29" t="s">
        <v>159</v>
      </c>
      <c r="L30" s="46">
        <v>1191591458</v>
      </c>
      <c r="M30" s="47">
        <v>0</v>
      </c>
      <c r="N30" s="47">
        <v>0</v>
      </c>
      <c r="O30" s="47">
        <v>0</v>
      </c>
      <c r="P30" s="47">
        <v>0</v>
      </c>
      <c r="Q30" s="30">
        <f t="shared" si="5"/>
        <v>1191591458</v>
      </c>
    </row>
    <row r="31" spans="1:17" ht="18" customHeight="1" x14ac:dyDescent="0.3">
      <c r="A31" s="33"/>
      <c r="B31" s="33"/>
      <c r="C31" s="33"/>
      <c r="D31" s="33"/>
      <c r="E31" s="35"/>
      <c r="F31" s="36"/>
      <c r="G31" s="36"/>
      <c r="H31" s="36"/>
      <c r="I31" s="36"/>
      <c r="J31" s="37"/>
      <c r="K31" s="37"/>
      <c r="L31" s="39">
        <f t="shared" ref="L31:P31" si="6">SUM(L27:L30)</f>
        <v>17500000000</v>
      </c>
      <c r="M31" s="39">
        <f t="shared" si="6"/>
        <v>0</v>
      </c>
      <c r="N31" s="39">
        <f t="shared" si="6"/>
        <v>0</v>
      </c>
      <c r="O31" s="39">
        <f t="shared" si="6"/>
        <v>0</v>
      </c>
      <c r="P31" s="39">
        <f t="shared" si="6"/>
        <v>0</v>
      </c>
      <c r="Q31" s="39">
        <f>SUM(Q27:Q30)</f>
        <v>17500000000</v>
      </c>
    </row>
    <row r="32" spans="1:17" ht="51" customHeight="1" x14ac:dyDescent="0.3">
      <c r="A32" s="144" t="s">
        <v>97</v>
      </c>
      <c r="B32" s="144" t="s">
        <v>161</v>
      </c>
      <c r="C32" s="144" t="s">
        <v>103</v>
      </c>
      <c r="D32" s="144" t="s">
        <v>104</v>
      </c>
      <c r="E32" s="147" t="s">
        <v>23</v>
      </c>
      <c r="F32" s="49" t="s">
        <v>24</v>
      </c>
      <c r="G32" s="26">
        <v>1000</v>
      </c>
      <c r="H32" s="49" t="s">
        <v>25</v>
      </c>
      <c r="I32" s="29" t="s">
        <v>127</v>
      </c>
      <c r="J32" s="26" t="s">
        <v>105</v>
      </c>
      <c r="K32" s="32" t="s">
        <v>162</v>
      </c>
      <c r="L32" s="50">
        <v>0</v>
      </c>
      <c r="M32" s="51">
        <v>61410613000</v>
      </c>
      <c r="N32" s="32">
        <v>0</v>
      </c>
      <c r="O32" s="32">
        <v>0</v>
      </c>
      <c r="P32" s="32">
        <v>0</v>
      </c>
      <c r="Q32" s="32">
        <f>+L32+M32+N32-O32-P32</f>
        <v>61410613000</v>
      </c>
    </row>
    <row r="33" spans="1:17" ht="51" customHeight="1" x14ac:dyDescent="0.3">
      <c r="A33" s="144"/>
      <c r="B33" s="144"/>
      <c r="C33" s="144"/>
      <c r="D33" s="144"/>
      <c r="E33" s="147"/>
      <c r="F33" s="49" t="s">
        <v>163</v>
      </c>
      <c r="G33" s="27">
        <v>9</v>
      </c>
      <c r="H33" s="29" t="s">
        <v>164</v>
      </c>
      <c r="I33" s="29" t="s">
        <v>127</v>
      </c>
      <c r="J33" s="26" t="s">
        <v>106</v>
      </c>
      <c r="K33" s="41" t="s">
        <v>165</v>
      </c>
      <c r="L33" s="51">
        <v>1740623784</v>
      </c>
      <c r="M33" s="32">
        <v>0</v>
      </c>
      <c r="N33" s="32">
        <v>0</v>
      </c>
      <c r="O33" s="32">
        <v>0</v>
      </c>
      <c r="P33" s="32">
        <v>0</v>
      </c>
      <c r="Q33" s="32">
        <f t="shared" ref="Q33:Q40" si="7">+L33+M33+N33-O33-P33</f>
        <v>1740623784</v>
      </c>
    </row>
    <row r="34" spans="1:17" ht="51" customHeight="1" x14ac:dyDescent="0.3">
      <c r="A34" s="144"/>
      <c r="B34" s="144"/>
      <c r="C34" s="144"/>
      <c r="D34" s="144"/>
      <c r="E34" s="147"/>
      <c r="F34" s="49" t="s">
        <v>166</v>
      </c>
      <c r="G34" s="27">
        <v>195</v>
      </c>
      <c r="H34" s="29" t="s">
        <v>167</v>
      </c>
      <c r="I34" s="29" t="s">
        <v>127</v>
      </c>
      <c r="J34" s="26" t="s">
        <v>107</v>
      </c>
      <c r="K34" s="26" t="s">
        <v>168</v>
      </c>
      <c r="L34" s="52">
        <v>0</v>
      </c>
      <c r="M34" s="51">
        <v>64848763216</v>
      </c>
      <c r="N34" s="32">
        <v>0</v>
      </c>
      <c r="O34" s="32">
        <v>0</v>
      </c>
      <c r="P34" s="32">
        <v>0</v>
      </c>
      <c r="Q34" s="32">
        <f t="shared" si="7"/>
        <v>64848763216</v>
      </c>
    </row>
    <row r="35" spans="1:17" ht="20.25" customHeight="1" x14ac:dyDescent="0.3">
      <c r="A35" s="33"/>
      <c r="B35" s="33"/>
      <c r="C35" s="33"/>
      <c r="D35" s="34"/>
      <c r="E35" s="35"/>
      <c r="F35" s="36"/>
      <c r="G35" s="36"/>
      <c r="H35" s="36"/>
      <c r="I35" s="36"/>
      <c r="J35" s="37"/>
      <c r="K35" s="37"/>
      <c r="L35" s="39">
        <f>SUM(L32:L34)</f>
        <v>1740623784</v>
      </c>
      <c r="M35" s="39">
        <f>SUM(M32:M34)</f>
        <v>126259376216</v>
      </c>
      <c r="N35" s="39">
        <f>SUM(N32:N34)</f>
        <v>0</v>
      </c>
      <c r="O35" s="39">
        <f>SUM(O32:O34)</f>
        <v>0</v>
      </c>
      <c r="P35" s="39"/>
      <c r="Q35" s="39">
        <f>SUM(Q32:Q34)</f>
        <v>128000000000</v>
      </c>
    </row>
    <row r="36" spans="1:17" ht="62.25" customHeight="1" x14ac:dyDescent="0.3">
      <c r="A36" s="148" t="s">
        <v>97</v>
      </c>
      <c r="B36" s="148" t="s">
        <v>161</v>
      </c>
      <c r="C36" s="148" t="s">
        <v>103</v>
      </c>
      <c r="D36" s="148" t="s">
        <v>104</v>
      </c>
      <c r="E36" s="150" t="s">
        <v>169</v>
      </c>
      <c r="F36" s="26" t="s">
        <v>170</v>
      </c>
      <c r="G36" s="26">
        <v>120</v>
      </c>
      <c r="H36" s="29" t="s">
        <v>171</v>
      </c>
      <c r="I36" s="29" t="s">
        <v>172</v>
      </c>
      <c r="J36" s="26" t="s">
        <v>173</v>
      </c>
      <c r="K36" s="26" t="s">
        <v>174</v>
      </c>
      <c r="L36" s="104">
        <v>5682000000</v>
      </c>
      <c r="M36" s="32">
        <v>0</v>
      </c>
      <c r="N36" s="32">
        <v>0</v>
      </c>
      <c r="O36" s="32">
        <v>0</v>
      </c>
      <c r="P36" s="32">
        <v>0</v>
      </c>
      <c r="Q36" s="32">
        <f t="shared" si="7"/>
        <v>5682000000</v>
      </c>
    </row>
    <row r="37" spans="1:17" ht="44.25" customHeight="1" x14ac:dyDescent="0.3">
      <c r="A37" s="149"/>
      <c r="B37" s="149"/>
      <c r="C37" s="149"/>
      <c r="D37" s="149"/>
      <c r="E37" s="151"/>
      <c r="F37" s="148" t="s">
        <v>175</v>
      </c>
      <c r="G37" s="26">
        <v>1</v>
      </c>
      <c r="H37" s="29" t="s">
        <v>176</v>
      </c>
      <c r="I37" s="29" t="s">
        <v>172</v>
      </c>
      <c r="J37" s="148" t="s">
        <v>177</v>
      </c>
      <c r="K37" s="148" t="s">
        <v>178</v>
      </c>
      <c r="L37" s="104">
        <v>1498000000</v>
      </c>
      <c r="M37" s="32">
        <v>0</v>
      </c>
      <c r="N37" s="32">
        <v>0</v>
      </c>
      <c r="O37" s="32">
        <v>0</v>
      </c>
      <c r="P37" s="32">
        <v>0</v>
      </c>
      <c r="Q37" s="32">
        <f t="shared" si="7"/>
        <v>1498000000</v>
      </c>
    </row>
    <row r="38" spans="1:17" ht="54" x14ac:dyDescent="0.3">
      <c r="A38" s="149"/>
      <c r="B38" s="149"/>
      <c r="C38" s="149"/>
      <c r="D38" s="149"/>
      <c r="E38" s="151"/>
      <c r="F38" s="153"/>
      <c r="G38" s="26">
        <v>1</v>
      </c>
      <c r="H38" s="29" t="s">
        <v>179</v>
      </c>
      <c r="I38" s="29" t="s">
        <v>172</v>
      </c>
      <c r="J38" s="153"/>
      <c r="K38" s="153"/>
      <c r="L38" s="104">
        <v>1000000000</v>
      </c>
      <c r="M38" s="32">
        <v>0</v>
      </c>
      <c r="N38" s="32">
        <v>0</v>
      </c>
      <c r="O38" s="32">
        <v>0</v>
      </c>
      <c r="P38" s="32">
        <v>0</v>
      </c>
      <c r="Q38" s="32">
        <f t="shared" si="7"/>
        <v>1000000000</v>
      </c>
    </row>
    <row r="39" spans="1:17" ht="67.5" customHeight="1" x14ac:dyDescent="0.3">
      <c r="A39" s="149"/>
      <c r="B39" s="149"/>
      <c r="C39" s="149"/>
      <c r="D39" s="149"/>
      <c r="E39" s="151"/>
      <c r="F39" s="148" t="s">
        <v>180</v>
      </c>
      <c r="G39" s="148">
        <v>5</v>
      </c>
      <c r="H39" s="29" t="s">
        <v>181</v>
      </c>
      <c r="I39" s="29" t="s">
        <v>172</v>
      </c>
      <c r="J39" s="148" t="s">
        <v>182</v>
      </c>
      <c r="K39" s="148" t="s">
        <v>183</v>
      </c>
      <c r="L39" s="104">
        <v>808400000</v>
      </c>
      <c r="M39" s="32">
        <v>0</v>
      </c>
      <c r="N39" s="32">
        <v>0</v>
      </c>
      <c r="O39" s="32">
        <v>0</v>
      </c>
      <c r="P39" s="32">
        <v>0</v>
      </c>
      <c r="Q39" s="32">
        <f t="shared" si="7"/>
        <v>808400000</v>
      </c>
    </row>
    <row r="40" spans="1:17" ht="94.5" customHeight="1" x14ac:dyDescent="0.3">
      <c r="A40" s="153"/>
      <c r="B40" s="153"/>
      <c r="C40" s="153"/>
      <c r="D40" s="153"/>
      <c r="E40" s="154"/>
      <c r="F40" s="153"/>
      <c r="G40" s="153"/>
      <c r="H40" s="29" t="s">
        <v>184</v>
      </c>
      <c r="I40" s="29" t="s">
        <v>172</v>
      </c>
      <c r="J40" s="153"/>
      <c r="K40" s="153"/>
      <c r="L40" s="104">
        <v>1011600000</v>
      </c>
      <c r="M40" s="32">
        <v>0</v>
      </c>
      <c r="N40" s="32">
        <v>0</v>
      </c>
      <c r="O40" s="32">
        <v>0</v>
      </c>
      <c r="P40" s="32">
        <v>0</v>
      </c>
      <c r="Q40" s="32">
        <f t="shared" si="7"/>
        <v>1011600000</v>
      </c>
    </row>
    <row r="41" spans="1:17" x14ac:dyDescent="0.3">
      <c r="A41" s="33"/>
      <c r="B41" s="33"/>
      <c r="C41" s="33"/>
      <c r="D41" s="34"/>
      <c r="E41" s="35"/>
      <c r="F41" s="36"/>
      <c r="G41" s="36"/>
      <c r="H41" s="36"/>
      <c r="I41" s="36"/>
      <c r="J41" s="37"/>
      <c r="K41" s="37"/>
      <c r="L41" s="39">
        <f>SUM(L36:L40)</f>
        <v>10000000000</v>
      </c>
      <c r="M41" s="39">
        <f>SUM(M36:M40)</f>
        <v>0</v>
      </c>
      <c r="N41" s="39">
        <f>SUM(N36:N40)</f>
        <v>0</v>
      </c>
      <c r="O41" s="39">
        <f>SUM(O36:O40)</f>
        <v>0</v>
      </c>
      <c r="P41" s="39"/>
      <c r="Q41" s="39">
        <f>SUM(Q36:Q40)</f>
        <v>10000000000</v>
      </c>
    </row>
    <row r="42" spans="1:17" ht="35.25" customHeight="1" x14ac:dyDescent="0.3">
      <c r="A42" s="148" t="s">
        <v>97</v>
      </c>
      <c r="B42" s="148" t="s">
        <v>185</v>
      </c>
      <c r="C42" s="148" t="s">
        <v>103</v>
      </c>
      <c r="D42" s="148" t="s">
        <v>108</v>
      </c>
      <c r="E42" s="150" t="s">
        <v>186</v>
      </c>
      <c r="F42" s="148" t="s">
        <v>187</v>
      </c>
      <c r="G42" s="26">
        <v>1</v>
      </c>
      <c r="H42" s="29" t="s">
        <v>188</v>
      </c>
      <c r="I42" s="29" t="s">
        <v>172</v>
      </c>
      <c r="J42" s="53" t="s">
        <v>189</v>
      </c>
      <c r="K42" s="53" t="s">
        <v>190</v>
      </c>
      <c r="L42" s="54">
        <v>1000000000</v>
      </c>
      <c r="M42" s="32">
        <v>0</v>
      </c>
      <c r="N42" s="32">
        <v>0</v>
      </c>
      <c r="O42" s="32">
        <v>0</v>
      </c>
      <c r="P42" s="32">
        <v>0</v>
      </c>
      <c r="Q42" s="32">
        <f t="shared" ref="Q42:Q50" si="8">+L42+M42+N42-O42-P42</f>
        <v>1000000000</v>
      </c>
    </row>
    <row r="43" spans="1:17" ht="35.25" customHeight="1" x14ac:dyDescent="0.3">
      <c r="A43" s="149"/>
      <c r="B43" s="149"/>
      <c r="C43" s="149"/>
      <c r="D43" s="149"/>
      <c r="E43" s="151"/>
      <c r="F43" s="149"/>
      <c r="G43" s="26">
        <v>1</v>
      </c>
      <c r="H43" s="29" t="s">
        <v>191</v>
      </c>
      <c r="I43" s="29" t="s">
        <v>172</v>
      </c>
      <c r="J43" s="53" t="s">
        <v>189</v>
      </c>
      <c r="K43" s="53" t="s">
        <v>190</v>
      </c>
      <c r="L43" s="54">
        <v>350000000</v>
      </c>
      <c r="M43" s="32">
        <v>0</v>
      </c>
      <c r="N43" s="32">
        <v>0</v>
      </c>
      <c r="O43" s="32">
        <v>0</v>
      </c>
      <c r="P43" s="32">
        <v>0</v>
      </c>
      <c r="Q43" s="32">
        <f t="shared" si="8"/>
        <v>350000000</v>
      </c>
    </row>
    <row r="44" spans="1:17" ht="35.25" customHeight="1" x14ac:dyDescent="0.3">
      <c r="A44" s="149"/>
      <c r="B44" s="149"/>
      <c r="C44" s="149"/>
      <c r="D44" s="149"/>
      <c r="E44" s="151"/>
      <c r="F44" s="153"/>
      <c r="G44" s="26">
        <v>1</v>
      </c>
      <c r="H44" s="29" t="s">
        <v>192</v>
      </c>
      <c r="I44" s="29" t="s">
        <v>172</v>
      </c>
      <c r="J44" s="53" t="s">
        <v>189</v>
      </c>
      <c r="K44" s="53" t="s">
        <v>190</v>
      </c>
      <c r="L44" s="54">
        <v>650000000</v>
      </c>
      <c r="M44" s="32">
        <v>0</v>
      </c>
      <c r="N44" s="32">
        <v>0</v>
      </c>
      <c r="O44" s="32">
        <v>0</v>
      </c>
      <c r="P44" s="32">
        <v>0</v>
      </c>
      <c r="Q44" s="32">
        <f t="shared" si="8"/>
        <v>650000000</v>
      </c>
    </row>
    <row r="45" spans="1:17" ht="35.25" customHeight="1" x14ac:dyDescent="0.3">
      <c r="A45" s="149"/>
      <c r="B45" s="149"/>
      <c r="C45" s="149"/>
      <c r="D45" s="149"/>
      <c r="E45" s="151"/>
      <c r="F45" s="148" t="s">
        <v>193</v>
      </c>
      <c r="G45" s="26">
        <v>1</v>
      </c>
      <c r="H45" s="29" t="s">
        <v>194</v>
      </c>
      <c r="I45" s="29" t="s">
        <v>172</v>
      </c>
      <c r="J45" s="53" t="s">
        <v>195</v>
      </c>
      <c r="K45" s="53" t="s">
        <v>196</v>
      </c>
      <c r="L45" s="54">
        <v>170000000</v>
      </c>
      <c r="M45" s="32">
        <v>0</v>
      </c>
      <c r="N45" s="32">
        <v>0</v>
      </c>
      <c r="O45" s="32">
        <v>0</v>
      </c>
      <c r="P45" s="32">
        <v>0</v>
      </c>
      <c r="Q45" s="32">
        <f t="shared" si="8"/>
        <v>170000000</v>
      </c>
    </row>
    <row r="46" spans="1:17" ht="35.25" customHeight="1" x14ac:dyDescent="0.3">
      <c r="A46" s="149"/>
      <c r="B46" s="149"/>
      <c r="C46" s="149"/>
      <c r="D46" s="149"/>
      <c r="E46" s="151"/>
      <c r="F46" s="149"/>
      <c r="G46" s="26">
        <v>1</v>
      </c>
      <c r="H46" s="29" t="s">
        <v>197</v>
      </c>
      <c r="I46" s="29" t="s">
        <v>172</v>
      </c>
      <c r="J46" s="53" t="s">
        <v>195</v>
      </c>
      <c r="K46" s="53" t="s">
        <v>196</v>
      </c>
      <c r="L46" s="54">
        <v>350000000</v>
      </c>
      <c r="M46" s="32">
        <v>0</v>
      </c>
      <c r="N46" s="32">
        <v>0</v>
      </c>
      <c r="O46" s="32">
        <v>0</v>
      </c>
      <c r="P46" s="32">
        <v>0</v>
      </c>
      <c r="Q46" s="32">
        <f t="shared" si="8"/>
        <v>350000000</v>
      </c>
    </row>
    <row r="47" spans="1:17" ht="35.25" customHeight="1" x14ac:dyDescent="0.3">
      <c r="A47" s="149"/>
      <c r="B47" s="149"/>
      <c r="C47" s="149"/>
      <c r="D47" s="149"/>
      <c r="E47" s="151"/>
      <c r="F47" s="149"/>
      <c r="G47" s="26">
        <v>1</v>
      </c>
      <c r="H47" s="29" t="s">
        <v>198</v>
      </c>
      <c r="I47" s="29" t="s">
        <v>172</v>
      </c>
      <c r="J47" s="53" t="s">
        <v>195</v>
      </c>
      <c r="K47" s="53" t="s">
        <v>196</v>
      </c>
      <c r="L47" s="54">
        <v>200000000</v>
      </c>
      <c r="M47" s="32">
        <v>0</v>
      </c>
      <c r="N47" s="32">
        <v>0</v>
      </c>
      <c r="O47" s="32">
        <v>0</v>
      </c>
      <c r="P47" s="32">
        <v>0</v>
      </c>
      <c r="Q47" s="32">
        <f t="shared" si="8"/>
        <v>200000000</v>
      </c>
    </row>
    <row r="48" spans="1:17" ht="35.25" customHeight="1" x14ac:dyDescent="0.3">
      <c r="A48" s="149"/>
      <c r="B48" s="149"/>
      <c r="C48" s="149"/>
      <c r="D48" s="149"/>
      <c r="E48" s="151"/>
      <c r="F48" s="149"/>
      <c r="G48" s="26">
        <v>1</v>
      </c>
      <c r="H48" s="29" t="s">
        <v>199</v>
      </c>
      <c r="I48" s="29" t="s">
        <v>172</v>
      </c>
      <c r="J48" s="53" t="s">
        <v>195</v>
      </c>
      <c r="K48" s="53" t="s">
        <v>196</v>
      </c>
      <c r="L48" s="54">
        <v>280000000</v>
      </c>
      <c r="M48" s="32">
        <v>0</v>
      </c>
      <c r="N48" s="32">
        <v>0</v>
      </c>
      <c r="O48" s="32">
        <v>0</v>
      </c>
      <c r="P48" s="32">
        <v>0</v>
      </c>
      <c r="Q48" s="32">
        <f t="shared" si="8"/>
        <v>280000000</v>
      </c>
    </row>
    <row r="49" spans="1:17" ht="35.25" customHeight="1" x14ac:dyDescent="0.3">
      <c r="A49" s="149"/>
      <c r="B49" s="149"/>
      <c r="C49" s="149"/>
      <c r="D49" s="149"/>
      <c r="E49" s="151"/>
      <c r="F49" s="148" t="s">
        <v>200</v>
      </c>
      <c r="G49" s="26">
        <v>1</v>
      </c>
      <c r="H49" s="29" t="s">
        <v>201</v>
      </c>
      <c r="I49" s="29" t="s">
        <v>172</v>
      </c>
      <c r="J49" s="53" t="s">
        <v>202</v>
      </c>
      <c r="K49" s="53" t="s">
        <v>203</v>
      </c>
      <c r="L49" s="54">
        <v>2600000000</v>
      </c>
      <c r="M49" s="32">
        <v>0</v>
      </c>
      <c r="N49" s="32">
        <v>0</v>
      </c>
      <c r="O49" s="32">
        <v>0</v>
      </c>
      <c r="P49" s="32">
        <v>0</v>
      </c>
      <c r="Q49" s="32">
        <f t="shared" si="8"/>
        <v>2600000000</v>
      </c>
    </row>
    <row r="50" spans="1:17" ht="35.25" customHeight="1" x14ac:dyDescent="0.3">
      <c r="A50" s="153"/>
      <c r="B50" s="153"/>
      <c r="C50" s="153"/>
      <c r="D50" s="153"/>
      <c r="E50" s="154"/>
      <c r="F50" s="153"/>
      <c r="G50" s="26">
        <v>1</v>
      </c>
      <c r="H50" s="29" t="s">
        <v>204</v>
      </c>
      <c r="I50" s="29" t="s">
        <v>172</v>
      </c>
      <c r="J50" s="53" t="s">
        <v>202</v>
      </c>
      <c r="K50" s="53" t="s">
        <v>203</v>
      </c>
      <c r="L50" s="54">
        <v>400000000</v>
      </c>
      <c r="M50" s="32">
        <v>0</v>
      </c>
      <c r="N50" s="32">
        <v>0</v>
      </c>
      <c r="O50" s="32">
        <v>0</v>
      </c>
      <c r="P50" s="32">
        <v>0</v>
      </c>
      <c r="Q50" s="32">
        <f t="shared" si="8"/>
        <v>400000000</v>
      </c>
    </row>
    <row r="51" spans="1:17" x14ac:dyDescent="0.3">
      <c r="A51" s="33"/>
      <c r="B51" s="55"/>
      <c r="C51" s="55"/>
      <c r="D51" s="34"/>
      <c r="E51" s="35"/>
      <c r="F51" s="36"/>
      <c r="G51" s="36"/>
      <c r="H51" s="36"/>
      <c r="I51" s="36"/>
      <c r="J51" s="37"/>
      <c r="K51" s="37"/>
      <c r="L51" s="39">
        <f t="shared" ref="L51:Q51" si="9">SUM(L42:L50)</f>
        <v>6000000000</v>
      </c>
      <c r="M51" s="39">
        <f t="shared" si="9"/>
        <v>0</v>
      </c>
      <c r="N51" s="39">
        <f t="shared" si="9"/>
        <v>0</v>
      </c>
      <c r="O51" s="39">
        <f t="shared" si="9"/>
        <v>0</v>
      </c>
      <c r="P51" s="39">
        <f t="shared" si="9"/>
        <v>0</v>
      </c>
      <c r="Q51" s="39">
        <f t="shared" si="9"/>
        <v>6000000000</v>
      </c>
    </row>
    <row r="52" spans="1:17" ht="49.5" customHeight="1" x14ac:dyDescent="0.3">
      <c r="A52" s="144" t="s">
        <v>97</v>
      </c>
      <c r="B52" s="144" t="s">
        <v>205</v>
      </c>
      <c r="C52" s="144" t="s">
        <v>103</v>
      </c>
      <c r="D52" s="144" t="s">
        <v>108</v>
      </c>
      <c r="E52" s="152" t="s">
        <v>206</v>
      </c>
      <c r="F52" s="56" t="s">
        <v>207</v>
      </c>
      <c r="G52" s="27" t="s">
        <v>208</v>
      </c>
      <c r="H52" s="57" t="s">
        <v>209</v>
      </c>
      <c r="I52" s="57" t="s">
        <v>210</v>
      </c>
      <c r="J52" s="27" t="s">
        <v>211</v>
      </c>
      <c r="K52" s="27" t="s">
        <v>212</v>
      </c>
      <c r="L52" s="58">
        <v>2740000000</v>
      </c>
      <c r="M52" s="32">
        <v>0</v>
      </c>
      <c r="N52" s="32">
        <v>0</v>
      </c>
      <c r="O52" s="32">
        <v>0</v>
      </c>
      <c r="P52" s="32">
        <v>0</v>
      </c>
      <c r="Q52" s="32">
        <f t="shared" ref="Q52:Q65" si="10">+L52+M52+N52-O52-P52</f>
        <v>2740000000</v>
      </c>
    </row>
    <row r="53" spans="1:17" ht="34.5" customHeight="1" x14ac:dyDescent="0.3">
      <c r="A53" s="144"/>
      <c r="B53" s="144"/>
      <c r="C53" s="144"/>
      <c r="D53" s="144"/>
      <c r="E53" s="152"/>
      <c r="F53" s="56" t="s">
        <v>213</v>
      </c>
      <c r="G53" s="27" t="s">
        <v>214</v>
      </c>
      <c r="H53" s="57" t="s">
        <v>215</v>
      </c>
      <c r="I53" s="57" t="s">
        <v>210</v>
      </c>
      <c r="J53" s="27" t="s">
        <v>216</v>
      </c>
      <c r="K53" s="27" t="s">
        <v>217</v>
      </c>
      <c r="L53" s="58">
        <v>200000000</v>
      </c>
      <c r="M53" s="32">
        <v>0</v>
      </c>
      <c r="N53" s="32">
        <v>0</v>
      </c>
      <c r="O53" s="32">
        <v>0</v>
      </c>
      <c r="P53" s="32">
        <v>0</v>
      </c>
      <c r="Q53" s="32">
        <f t="shared" si="10"/>
        <v>200000000</v>
      </c>
    </row>
    <row r="54" spans="1:17" ht="30" customHeight="1" x14ac:dyDescent="0.3">
      <c r="A54" s="144"/>
      <c r="B54" s="144"/>
      <c r="C54" s="144"/>
      <c r="D54" s="144"/>
      <c r="E54" s="152"/>
      <c r="F54" s="56" t="s">
        <v>218</v>
      </c>
      <c r="G54" s="27" t="s">
        <v>219</v>
      </c>
      <c r="H54" s="57" t="s">
        <v>220</v>
      </c>
      <c r="I54" s="57" t="s">
        <v>210</v>
      </c>
      <c r="J54" s="27" t="s">
        <v>221</v>
      </c>
      <c r="K54" s="27" t="s">
        <v>222</v>
      </c>
      <c r="L54" s="58">
        <v>20000000</v>
      </c>
      <c r="M54" s="32">
        <v>0</v>
      </c>
      <c r="N54" s="32">
        <v>0</v>
      </c>
      <c r="O54" s="32">
        <v>0</v>
      </c>
      <c r="P54" s="32">
        <v>0</v>
      </c>
      <c r="Q54" s="32">
        <f t="shared" si="10"/>
        <v>20000000</v>
      </c>
    </row>
    <row r="55" spans="1:17" ht="57" customHeight="1" x14ac:dyDescent="0.3">
      <c r="A55" s="144"/>
      <c r="B55" s="144"/>
      <c r="C55" s="144"/>
      <c r="D55" s="144"/>
      <c r="E55" s="152"/>
      <c r="F55" s="59" t="s">
        <v>223</v>
      </c>
      <c r="G55" s="27" t="s">
        <v>224</v>
      </c>
      <c r="H55" s="57" t="s">
        <v>225</v>
      </c>
      <c r="I55" s="57" t="s">
        <v>210</v>
      </c>
      <c r="J55" s="27" t="s">
        <v>226</v>
      </c>
      <c r="K55" s="27" t="s">
        <v>227</v>
      </c>
      <c r="L55" s="58">
        <v>40000000</v>
      </c>
      <c r="M55" s="32">
        <v>0</v>
      </c>
      <c r="N55" s="32">
        <v>0</v>
      </c>
      <c r="O55" s="32">
        <v>0</v>
      </c>
      <c r="P55" s="32">
        <v>0</v>
      </c>
      <c r="Q55" s="32">
        <f t="shared" si="10"/>
        <v>40000000</v>
      </c>
    </row>
    <row r="56" spans="1:17" x14ac:dyDescent="0.3">
      <c r="A56" s="33"/>
      <c r="B56" s="33"/>
      <c r="C56" s="33"/>
      <c r="D56" s="34"/>
      <c r="E56" s="35"/>
      <c r="F56" s="36"/>
      <c r="G56" s="36"/>
      <c r="H56" s="36"/>
      <c r="I56" s="36"/>
      <c r="J56" s="37"/>
      <c r="K56" s="37"/>
      <c r="L56" s="39">
        <f>SUM(L52:L55)</f>
        <v>3000000000</v>
      </c>
      <c r="M56" s="39">
        <f t="shared" ref="M56:O56" si="11">SUM(M52:M54)</f>
        <v>0</v>
      </c>
      <c r="N56" s="39">
        <f t="shared" si="11"/>
        <v>0</v>
      </c>
      <c r="O56" s="39">
        <f t="shared" si="11"/>
        <v>0</v>
      </c>
      <c r="P56" s="39"/>
      <c r="Q56" s="39">
        <f>SUM(Q52:Q55)</f>
        <v>3000000000</v>
      </c>
    </row>
    <row r="57" spans="1:17" ht="83.25" customHeight="1" x14ac:dyDescent="0.3">
      <c r="A57" s="148" t="s">
        <v>97</v>
      </c>
      <c r="B57" s="148" t="s">
        <v>161</v>
      </c>
      <c r="C57" s="148" t="s">
        <v>103</v>
      </c>
      <c r="D57" s="148" t="s">
        <v>108</v>
      </c>
      <c r="E57" s="150" t="s">
        <v>44</v>
      </c>
      <c r="F57" s="26" t="s">
        <v>228</v>
      </c>
      <c r="G57" s="49" t="s">
        <v>229</v>
      </c>
      <c r="H57" s="60" t="s">
        <v>46</v>
      </c>
      <c r="I57" s="57" t="s">
        <v>210</v>
      </c>
      <c r="J57" s="61" t="s">
        <v>230</v>
      </c>
      <c r="K57" s="62" t="s">
        <v>231</v>
      </c>
      <c r="L57" s="31">
        <v>433000000</v>
      </c>
      <c r="M57" s="32">
        <v>0</v>
      </c>
      <c r="N57" s="32">
        <v>0</v>
      </c>
      <c r="O57" s="32">
        <v>0</v>
      </c>
      <c r="P57" s="32">
        <v>0</v>
      </c>
      <c r="Q57" s="32">
        <f t="shared" si="10"/>
        <v>433000000</v>
      </c>
    </row>
    <row r="58" spans="1:17" ht="81" x14ac:dyDescent="0.3">
      <c r="A58" s="149"/>
      <c r="B58" s="149"/>
      <c r="C58" s="149"/>
      <c r="D58" s="149"/>
      <c r="E58" s="151"/>
      <c r="F58" s="48" t="s">
        <v>232</v>
      </c>
      <c r="G58" s="63" t="s">
        <v>233</v>
      </c>
      <c r="H58" s="64" t="s">
        <v>45</v>
      </c>
      <c r="I58" s="57" t="s">
        <v>210</v>
      </c>
      <c r="J58" s="61" t="s">
        <v>234</v>
      </c>
      <c r="K58" s="62" t="s">
        <v>235</v>
      </c>
      <c r="L58" s="31">
        <v>132000000</v>
      </c>
      <c r="M58" s="32">
        <v>0</v>
      </c>
      <c r="N58" s="32">
        <v>0</v>
      </c>
      <c r="O58" s="32">
        <v>0</v>
      </c>
      <c r="P58" s="32">
        <v>0</v>
      </c>
      <c r="Q58" s="32">
        <f t="shared" si="10"/>
        <v>132000000</v>
      </c>
    </row>
    <row r="59" spans="1:17" ht="94.5" x14ac:dyDescent="0.3">
      <c r="A59" s="153"/>
      <c r="B59" s="153"/>
      <c r="C59" s="153"/>
      <c r="D59" s="153"/>
      <c r="E59" s="154"/>
      <c r="F59" s="26" t="s">
        <v>31</v>
      </c>
      <c r="G59" s="26" t="s">
        <v>236</v>
      </c>
      <c r="H59" s="60" t="s">
        <v>48</v>
      </c>
      <c r="I59" s="57" t="s">
        <v>210</v>
      </c>
      <c r="J59" s="61" t="s">
        <v>237</v>
      </c>
      <c r="K59" s="62" t="s">
        <v>238</v>
      </c>
      <c r="L59" s="31">
        <v>1435000000</v>
      </c>
      <c r="M59" s="32">
        <v>0</v>
      </c>
      <c r="N59" s="32">
        <v>0</v>
      </c>
      <c r="O59" s="32">
        <v>0</v>
      </c>
      <c r="P59" s="32">
        <v>0</v>
      </c>
      <c r="Q59" s="32">
        <f t="shared" si="10"/>
        <v>1435000000</v>
      </c>
    </row>
    <row r="60" spans="1:17" x14ac:dyDescent="0.3">
      <c r="A60" s="34"/>
      <c r="B60" s="34"/>
      <c r="C60" s="34"/>
      <c r="D60" s="34"/>
      <c r="E60" s="105"/>
      <c r="F60" s="105"/>
      <c r="G60" s="105"/>
      <c r="H60" s="105"/>
      <c r="I60" s="105"/>
      <c r="J60" s="105"/>
      <c r="K60" s="105"/>
      <c r="L60" s="106">
        <f>SUM(L57:L59)</f>
        <v>2000000000</v>
      </c>
      <c r="M60" s="106">
        <f t="shared" ref="M60:P60" si="12">SUM(M57:M59)</f>
        <v>0</v>
      </c>
      <c r="N60" s="106">
        <f t="shared" si="12"/>
        <v>0</v>
      </c>
      <c r="O60" s="106">
        <f t="shared" si="12"/>
        <v>0</v>
      </c>
      <c r="P60" s="106">
        <f t="shared" si="12"/>
        <v>0</v>
      </c>
      <c r="Q60" s="106">
        <f>SUM(Q57:Q59)</f>
        <v>2000000000</v>
      </c>
    </row>
    <row r="61" spans="1:17" ht="81" x14ac:dyDescent="0.3">
      <c r="A61" s="144" t="s">
        <v>97</v>
      </c>
      <c r="B61" s="144" t="s">
        <v>239</v>
      </c>
      <c r="C61" s="144"/>
      <c r="D61" s="144" t="s">
        <v>111</v>
      </c>
      <c r="E61" s="147" t="s">
        <v>112</v>
      </c>
      <c r="F61" s="29" t="s">
        <v>31</v>
      </c>
      <c r="G61" s="26">
        <v>280</v>
      </c>
      <c r="H61" s="29" t="s">
        <v>32</v>
      </c>
      <c r="I61" s="57" t="s">
        <v>210</v>
      </c>
      <c r="J61" s="26" t="s">
        <v>113</v>
      </c>
      <c r="K61" s="26" t="s">
        <v>240</v>
      </c>
      <c r="L61" s="31">
        <v>1500000000</v>
      </c>
      <c r="M61" s="32">
        <v>0</v>
      </c>
      <c r="N61" s="32">
        <v>0</v>
      </c>
      <c r="O61" s="32">
        <v>0</v>
      </c>
      <c r="P61" s="32">
        <v>0</v>
      </c>
      <c r="Q61" s="32">
        <f t="shared" si="10"/>
        <v>1500000000</v>
      </c>
    </row>
    <row r="62" spans="1:17" ht="81" x14ac:dyDescent="0.3">
      <c r="A62" s="144"/>
      <c r="B62" s="144"/>
      <c r="C62" s="144"/>
      <c r="D62" s="144"/>
      <c r="E62" s="147"/>
      <c r="F62" s="29" t="s">
        <v>33</v>
      </c>
      <c r="G62" s="26">
        <v>37</v>
      </c>
      <c r="H62" s="29" t="s">
        <v>34</v>
      </c>
      <c r="I62" s="57" t="s">
        <v>210</v>
      </c>
      <c r="J62" s="26" t="s">
        <v>113</v>
      </c>
      <c r="K62" s="26" t="s">
        <v>240</v>
      </c>
      <c r="L62" s="31">
        <v>15000000000</v>
      </c>
      <c r="M62" s="32">
        <v>0</v>
      </c>
      <c r="N62" s="32">
        <v>0</v>
      </c>
      <c r="O62" s="32">
        <v>0</v>
      </c>
      <c r="P62" s="32">
        <v>0</v>
      </c>
      <c r="Q62" s="32">
        <f t="shared" si="10"/>
        <v>15000000000</v>
      </c>
    </row>
    <row r="63" spans="1:17" ht="81" x14ac:dyDescent="0.3">
      <c r="A63" s="144"/>
      <c r="B63" s="144"/>
      <c r="C63" s="144"/>
      <c r="D63" s="144"/>
      <c r="E63" s="147"/>
      <c r="F63" s="29" t="s">
        <v>114</v>
      </c>
      <c r="G63" s="26">
        <v>1</v>
      </c>
      <c r="H63" s="29" t="s">
        <v>115</v>
      </c>
      <c r="I63" s="57" t="s">
        <v>210</v>
      </c>
      <c r="J63" s="26" t="s">
        <v>116</v>
      </c>
      <c r="K63" s="26" t="s">
        <v>241</v>
      </c>
      <c r="L63" s="31">
        <v>500000000</v>
      </c>
      <c r="M63" s="32">
        <v>0</v>
      </c>
      <c r="N63" s="32">
        <v>0</v>
      </c>
      <c r="O63" s="32">
        <v>0</v>
      </c>
      <c r="P63" s="32">
        <v>0</v>
      </c>
      <c r="Q63" s="32">
        <f t="shared" si="10"/>
        <v>500000000</v>
      </c>
    </row>
    <row r="64" spans="1:17" ht="81" customHeight="1" x14ac:dyDescent="0.3">
      <c r="A64" s="144"/>
      <c r="B64" s="144"/>
      <c r="C64" s="144"/>
      <c r="D64" s="144"/>
      <c r="E64" s="147"/>
      <c r="F64" s="29" t="s">
        <v>35</v>
      </c>
      <c r="G64" s="26">
        <v>2500</v>
      </c>
      <c r="H64" s="29" t="s">
        <v>36</v>
      </c>
      <c r="I64" s="57" t="s">
        <v>210</v>
      </c>
      <c r="J64" s="26" t="s">
        <v>116</v>
      </c>
      <c r="K64" s="26" t="s">
        <v>241</v>
      </c>
      <c r="L64" s="58">
        <v>500000000</v>
      </c>
      <c r="M64" s="32">
        <v>0</v>
      </c>
      <c r="N64" s="32">
        <v>0</v>
      </c>
      <c r="O64" s="32">
        <v>0</v>
      </c>
      <c r="P64" s="32">
        <v>0</v>
      </c>
      <c r="Q64" s="32">
        <f t="shared" si="10"/>
        <v>500000000</v>
      </c>
    </row>
    <row r="65" spans="1:17" ht="67.5" x14ac:dyDescent="0.3">
      <c r="A65" s="144"/>
      <c r="B65" s="144"/>
      <c r="C65" s="144"/>
      <c r="D65" s="144"/>
      <c r="E65" s="147"/>
      <c r="F65" s="49" t="s">
        <v>37</v>
      </c>
      <c r="G65" s="26">
        <v>2</v>
      </c>
      <c r="H65" s="29" t="s">
        <v>38</v>
      </c>
      <c r="I65" s="57" t="s">
        <v>210</v>
      </c>
      <c r="J65" s="26" t="s">
        <v>117</v>
      </c>
      <c r="K65" s="26" t="s">
        <v>242</v>
      </c>
      <c r="L65" s="58">
        <v>1500000000</v>
      </c>
      <c r="M65" s="32">
        <v>0</v>
      </c>
      <c r="N65" s="32">
        <v>0</v>
      </c>
      <c r="O65" s="32">
        <v>0</v>
      </c>
      <c r="P65" s="32">
        <v>0</v>
      </c>
      <c r="Q65" s="32">
        <f t="shared" si="10"/>
        <v>1500000000</v>
      </c>
    </row>
    <row r="66" spans="1:17" x14ac:dyDescent="0.3">
      <c r="A66" s="33"/>
      <c r="B66" s="33"/>
      <c r="C66" s="33"/>
      <c r="D66" s="34"/>
      <c r="E66" s="35"/>
      <c r="F66" s="36"/>
      <c r="G66" s="36"/>
      <c r="H66" s="36"/>
      <c r="I66" s="36"/>
      <c r="J66" s="37"/>
      <c r="K66" s="37"/>
      <c r="L66" s="107">
        <f>SUM(L61:L65)</f>
        <v>19000000000</v>
      </c>
      <c r="M66" s="107">
        <f t="shared" ref="M66:Q66" si="13">SUM(M61:M65)</f>
        <v>0</v>
      </c>
      <c r="N66" s="107">
        <f t="shared" si="13"/>
        <v>0</v>
      </c>
      <c r="O66" s="107">
        <f t="shared" si="13"/>
        <v>0</v>
      </c>
      <c r="P66" s="107">
        <f t="shared" si="13"/>
        <v>0</v>
      </c>
      <c r="Q66" s="39">
        <f t="shared" si="13"/>
        <v>19000000000</v>
      </c>
    </row>
    <row r="67" spans="1:17" ht="60" customHeight="1" x14ac:dyDescent="0.3">
      <c r="A67" s="148" t="s">
        <v>97</v>
      </c>
      <c r="B67" s="148" t="s">
        <v>239</v>
      </c>
      <c r="C67" s="148"/>
      <c r="D67" s="148" t="s">
        <v>39</v>
      </c>
      <c r="E67" s="150" t="s">
        <v>40</v>
      </c>
      <c r="F67" s="144" t="s">
        <v>120</v>
      </c>
      <c r="G67" s="145" t="s">
        <v>243</v>
      </c>
      <c r="H67" s="65" t="s">
        <v>41</v>
      </c>
      <c r="I67" s="57" t="s">
        <v>210</v>
      </c>
      <c r="J67" s="26" t="s">
        <v>118</v>
      </c>
      <c r="K67" s="66" t="s">
        <v>119</v>
      </c>
      <c r="L67" s="108">
        <v>4686000000</v>
      </c>
      <c r="M67" s="109">
        <v>0</v>
      </c>
      <c r="N67" s="109">
        <v>0</v>
      </c>
      <c r="O67" s="109">
        <v>0</v>
      </c>
      <c r="P67" s="109">
        <v>0</v>
      </c>
      <c r="Q67" s="32">
        <f t="shared" ref="Q67:Q69" si="14">+L67+M67+N67-O67-P67</f>
        <v>4686000000</v>
      </c>
    </row>
    <row r="68" spans="1:17" ht="60" customHeight="1" x14ac:dyDescent="0.3">
      <c r="A68" s="149"/>
      <c r="B68" s="149"/>
      <c r="C68" s="149"/>
      <c r="D68" s="149"/>
      <c r="E68" s="151"/>
      <c r="F68" s="144"/>
      <c r="G68" s="146"/>
      <c r="H68" s="63" t="s">
        <v>42</v>
      </c>
      <c r="I68" s="57" t="s">
        <v>210</v>
      </c>
      <c r="J68" s="26" t="s">
        <v>118</v>
      </c>
      <c r="K68" s="66" t="s">
        <v>119</v>
      </c>
      <c r="L68" s="108">
        <v>1020000000</v>
      </c>
      <c r="M68" s="109">
        <v>0</v>
      </c>
      <c r="N68" s="109">
        <v>0</v>
      </c>
      <c r="O68" s="109">
        <v>0</v>
      </c>
      <c r="P68" s="109">
        <v>0</v>
      </c>
      <c r="Q68" s="32">
        <f t="shared" si="14"/>
        <v>1020000000</v>
      </c>
    </row>
    <row r="69" spans="1:17" ht="60" customHeight="1" x14ac:dyDescent="0.3">
      <c r="A69" s="149"/>
      <c r="B69" s="149"/>
      <c r="C69" s="149"/>
      <c r="D69" s="149"/>
      <c r="E69" s="151"/>
      <c r="F69" s="144"/>
      <c r="G69" s="146"/>
      <c r="H69" s="63" t="s">
        <v>43</v>
      </c>
      <c r="I69" s="57" t="s">
        <v>210</v>
      </c>
      <c r="J69" s="26" t="s">
        <v>118</v>
      </c>
      <c r="K69" s="26" t="s">
        <v>119</v>
      </c>
      <c r="L69" s="109">
        <v>4294000000</v>
      </c>
      <c r="M69" s="109">
        <v>0</v>
      </c>
      <c r="N69" s="109">
        <v>0</v>
      </c>
      <c r="O69" s="109">
        <v>0</v>
      </c>
      <c r="P69" s="109">
        <v>0</v>
      </c>
      <c r="Q69" s="32">
        <f t="shared" si="14"/>
        <v>4294000000</v>
      </c>
    </row>
    <row r="70" spans="1:17" x14ac:dyDescent="0.3">
      <c r="A70" s="33"/>
      <c r="B70" s="33"/>
      <c r="C70" s="33"/>
      <c r="D70" s="34"/>
      <c r="E70" s="35"/>
      <c r="F70" s="36"/>
      <c r="G70" s="36"/>
      <c r="H70" s="36"/>
      <c r="I70" s="36"/>
      <c r="J70" s="37"/>
      <c r="K70" s="37"/>
      <c r="L70" s="39">
        <f t="shared" ref="L70:Q70" si="15">SUM(L67:L69)</f>
        <v>10000000000</v>
      </c>
      <c r="M70" s="39">
        <f t="shared" si="15"/>
        <v>0</v>
      </c>
      <c r="N70" s="39">
        <f t="shared" si="15"/>
        <v>0</v>
      </c>
      <c r="O70" s="39">
        <f t="shared" si="15"/>
        <v>0</v>
      </c>
      <c r="P70" s="39">
        <f t="shared" si="15"/>
        <v>0</v>
      </c>
      <c r="Q70" s="39">
        <f t="shared" si="15"/>
        <v>10000000000</v>
      </c>
    </row>
    <row r="71" spans="1:17" x14ac:dyDescent="0.3">
      <c r="A71" s="35"/>
      <c r="B71" s="35"/>
      <c r="C71" s="35"/>
      <c r="D71" s="35"/>
      <c r="E71" s="35"/>
      <c r="F71" s="36"/>
      <c r="G71" s="36"/>
      <c r="H71" s="36"/>
      <c r="I71" s="36"/>
      <c r="J71" s="37"/>
      <c r="K71" s="37"/>
      <c r="L71" s="39">
        <f>+L9+L20+L26+L31+L35+L41+L51+L56+L60+L66+L70</f>
        <v>176642057056</v>
      </c>
      <c r="M71" s="39">
        <f>+M9+M20+M26+M31+M35+M41+M51+M56+M60+M66+M70+N35</f>
        <v>126259376216</v>
      </c>
      <c r="N71" s="39">
        <f>+N9+N20+N26+N31+N35+N41+N51+N56+N60+N66+N70+O35</f>
        <v>0</v>
      </c>
      <c r="O71" s="39">
        <f>+O9+O20+O26+O31+O35+O41+O51+O56+O60+O66+O70+P35</f>
        <v>0</v>
      </c>
      <c r="P71" s="39">
        <f>+P9+P20+P26+P31+P35+P41+P51+P56+P60+P66+P70</f>
        <v>0</v>
      </c>
      <c r="Q71" s="39">
        <f>+Q9+Q20+Q26+Q31+Q35+Q41+Q51+Q56+Q60+Q66+Q70+R35</f>
        <v>302901433272</v>
      </c>
    </row>
  </sheetData>
  <mergeCells count="85">
    <mergeCell ref="A1:D3"/>
    <mergeCell ref="E1:P3"/>
    <mergeCell ref="A5:A7"/>
    <mergeCell ref="B5:B7"/>
    <mergeCell ref="C5:C7"/>
    <mergeCell ref="D5:D7"/>
    <mergeCell ref="E5:E7"/>
    <mergeCell ref="F5:F7"/>
    <mergeCell ref="G5:G7"/>
    <mergeCell ref="H5:H7"/>
    <mergeCell ref="L5:Q5"/>
    <mergeCell ref="L6:L7"/>
    <mergeCell ref="M6:M7"/>
    <mergeCell ref="N6:O6"/>
    <mergeCell ref="P6:P7"/>
    <mergeCell ref="Q6:Q7"/>
    <mergeCell ref="F10:F14"/>
    <mergeCell ref="F16:F19"/>
    <mergeCell ref="I5:I7"/>
    <mergeCell ref="J5:J7"/>
    <mergeCell ref="K5:K7"/>
    <mergeCell ref="A10:A19"/>
    <mergeCell ref="B10:B19"/>
    <mergeCell ref="C10:C19"/>
    <mergeCell ref="D10:D19"/>
    <mergeCell ref="E10:E19"/>
    <mergeCell ref="G22:G23"/>
    <mergeCell ref="A27:A30"/>
    <mergeCell ref="B27:B30"/>
    <mergeCell ref="C27:C30"/>
    <mergeCell ref="D27:D30"/>
    <mergeCell ref="E27:E30"/>
    <mergeCell ref="A21:A25"/>
    <mergeCell ref="B21:B25"/>
    <mergeCell ref="C21:C25"/>
    <mergeCell ref="D21:D25"/>
    <mergeCell ref="E21:E25"/>
    <mergeCell ref="F22:F23"/>
    <mergeCell ref="A36:A40"/>
    <mergeCell ref="B36:B40"/>
    <mergeCell ref="C36:C40"/>
    <mergeCell ref="D36:D40"/>
    <mergeCell ref="E36:E40"/>
    <mergeCell ref="A32:A34"/>
    <mergeCell ref="B32:B34"/>
    <mergeCell ref="C32:C34"/>
    <mergeCell ref="D32:D34"/>
    <mergeCell ref="E32:E34"/>
    <mergeCell ref="K37:K38"/>
    <mergeCell ref="F39:F40"/>
    <mergeCell ref="G39:G40"/>
    <mergeCell ref="J39:J40"/>
    <mergeCell ref="K39:K40"/>
    <mergeCell ref="F42:F44"/>
    <mergeCell ref="F45:F48"/>
    <mergeCell ref="F49:F50"/>
    <mergeCell ref="F37:F38"/>
    <mergeCell ref="J37:J38"/>
    <mergeCell ref="A42:A50"/>
    <mergeCell ref="B42:B50"/>
    <mergeCell ref="C42:C50"/>
    <mergeCell ref="D42:D50"/>
    <mergeCell ref="E42:E50"/>
    <mergeCell ref="A57:A59"/>
    <mergeCell ref="B57:B59"/>
    <mergeCell ref="C57:C59"/>
    <mergeCell ref="D57:D59"/>
    <mergeCell ref="E57:E59"/>
    <mergeCell ref="A52:A55"/>
    <mergeCell ref="B52:B55"/>
    <mergeCell ref="C52:C55"/>
    <mergeCell ref="D52:D55"/>
    <mergeCell ref="E52:E55"/>
    <mergeCell ref="F67:F69"/>
    <mergeCell ref="G67:G69"/>
    <mergeCell ref="A61:A65"/>
    <mergeCell ref="B61:B65"/>
    <mergeCell ref="C61:C65"/>
    <mergeCell ref="D61:D65"/>
    <mergeCell ref="E61:E65"/>
    <mergeCell ref="A67:A69"/>
    <mergeCell ref="B67:B69"/>
    <mergeCell ref="C67:C69"/>
    <mergeCell ref="D67:D69"/>
    <mergeCell ref="E67:E69"/>
  </mergeCells>
  <dataValidations count="5">
    <dataValidation showInputMessage="1" showErrorMessage="1" sqref="K34 J52:K55 K57:K59 K10:K19" xr:uid="{EFF73E24-E2F7-41CF-A0D9-6D42B02EB862}"/>
    <dataValidation type="list" showInputMessage="1" showErrorMessage="1" sqref="K51 K41 K60 K35 J11:J19 K56 J21:K25" xr:uid="{D2858227-55F9-44D4-9053-1638572674EE}">
      <formula1>#REF!</formula1>
    </dataValidation>
    <dataValidation showInputMessage="1" showErrorMessage="1" promptTitle="Elegir" sqref="J32:J34 J52:J55 J57:J59" xr:uid="{8B888E09-F431-4DEC-B296-8C8F6AA07045}"/>
    <dataValidation showDropDown="1" showInputMessage="1" showErrorMessage="1" sqref="J10" xr:uid="{796D5BE3-7693-4E93-A3DD-753FEF6F6189}"/>
    <dataValidation type="list" showInputMessage="1" showErrorMessage="1" promptTitle="Elegir" sqref="J35 J41 J51 J56 J60" xr:uid="{7449F5A9-5E8A-4501-BB79-0304A4C052B6}">
      <formula1>#REF!</formula1>
    </dataValidation>
  </dataValidations>
  <hyperlinks>
    <hyperlink ref="E10:E19" r:id="rId1" display="Fortalecimiento de las capacidades para la generación de conocimiento a nivel nacional" xr:uid="{3C1F9CE5-6604-4F53-A1EC-309C0E5FFD31}"/>
    <hyperlink ref="E27:E30" r:id="rId2" display="Incremento de las actividades de Ciencia, Tecnología e Innovación en la construcción de la Bioeconomía a nivel Nacional" xr:uid="{8B9F619D-002B-4279-92AF-2F328C0E4392}"/>
    <hyperlink ref="E32:E34" r:id="rId3" display="Capacitación de recursos humanos para la investigación Nacional" xr:uid="{A0F8CD72-2F9D-41E9-96BC-3C450EADAE39}"/>
    <hyperlink ref="E52:E55" r:id="rId4" display="Fortalecimiento de la insercion de actores del SNCTI en el contexto internacional de ciencia, tecnologia e innovacion Nacional" xr:uid="{634137C1-5D54-46AD-A7A3-6C665DE1F030}"/>
    <hyperlink ref="E57:E59" r:id="rId5" display="Fortalecimiento Capacidades Regionales en Ciencia, Tecnologia e Innovacion  Nacional" xr:uid="{60A5ABBE-B188-4D8E-A0BF-CB7FC73724E1}"/>
    <hyperlink ref="E61:E65" r:id="rId6" display="Administración sistema nacional de ciencia y tecnología  nacional" xr:uid="{74456EA3-C3F1-4DAA-8410-C2A54BC683EB}"/>
    <hyperlink ref="E67:E69" r:id="rId7" display="Apoyo al proceso de transformación digital para la gestión y prestación de servicios de ti en el sector CTI y a nivel  nacional" xr:uid="{56EB28D5-E429-43D2-B547-6934B836DD58}"/>
    <hyperlink ref="E8" r:id="rId8" xr:uid="{1CA93F2E-732C-4EEF-8ED0-7942F0B9D868}"/>
  </hyperlinks>
  <printOptions horizontalCentered="1"/>
  <pageMargins left="0.39370078740157483" right="0.39370078740157483" top="0.39370078740157483" bottom="0.39370078740157483" header="0.31496062992125984" footer="0.31496062992125984"/>
  <pageSetup scale="35" orientation="portrait" r:id="rId9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0261-A53A-4AB7-95C0-6B358DB58B5F}">
  <dimension ref="B1:U86"/>
  <sheetViews>
    <sheetView topLeftCell="I70" zoomScaleNormal="100" workbookViewId="0">
      <selection activeCell="Q25" sqref="Q25"/>
    </sheetView>
  </sheetViews>
  <sheetFormatPr baseColWidth="10" defaultColWidth="11.5703125" defaultRowHeight="18" x14ac:dyDescent="0.25"/>
  <cols>
    <col min="1" max="1" width="4.42578125" style="14" customWidth="1"/>
    <col min="2" max="2" width="24" style="14" customWidth="1"/>
    <col min="3" max="4" width="20" style="14" customWidth="1"/>
    <col min="5" max="5" width="34.7109375" style="14" customWidth="1"/>
    <col min="6" max="7" width="24.140625" style="14" customWidth="1"/>
    <col min="8" max="8" width="24.140625" style="103" customWidth="1"/>
    <col min="9" max="9" width="24.28515625" style="14" customWidth="1"/>
    <col min="10" max="10" width="20.42578125" style="14" customWidth="1"/>
    <col min="11" max="11" width="20.7109375" style="14" customWidth="1"/>
    <col min="12" max="13" width="23.28515625" style="14" customWidth="1"/>
    <col min="14" max="14" width="20.5703125" style="14" customWidth="1"/>
    <col min="15" max="15" width="22.42578125" style="14" customWidth="1"/>
    <col min="16" max="16" width="11.5703125" style="14"/>
    <col min="17" max="17" width="21.28515625" style="14" customWidth="1"/>
    <col min="18" max="18" width="13.5703125" style="14" customWidth="1"/>
    <col min="19" max="19" width="59.28515625" style="14" customWidth="1"/>
    <col min="20" max="20" width="18.85546875" style="14" bestFit="1" customWidth="1"/>
    <col min="21" max="16384" width="11.5703125" style="14"/>
  </cols>
  <sheetData>
    <row r="1" spans="2:21" ht="25.5" customHeight="1" x14ac:dyDescent="0.25">
      <c r="B1" s="193"/>
      <c r="C1" s="194"/>
      <c r="D1" s="194"/>
      <c r="E1" s="194"/>
      <c r="F1" s="197" t="s">
        <v>0</v>
      </c>
      <c r="G1" s="197"/>
      <c r="H1" s="197"/>
      <c r="I1" s="197"/>
      <c r="J1" s="197"/>
      <c r="K1" s="197"/>
      <c r="L1" s="197"/>
      <c r="M1" s="197"/>
      <c r="N1" s="197"/>
      <c r="O1" s="197"/>
      <c r="P1" s="197"/>
      <c r="R1" s="117"/>
      <c r="S1" s="118" t="s">
        <v>1</v>
      </c>
    </row>
    <row r="2" spans="2:21" ht="25.5" customHeight="1" x14ac:dyDescent="0.25">
      <c r="B2" s="193"/>
      <c r="C2" s="194"/>
      <c r="D2" s="194"/>
      <c r="E2" s="194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R2" s="117"/>
      <c r="S2" s="119" t="s">
        <v>292</v>
      </c>
    </row>
    <row r="3" spans="2:21" ht="25.5" customHeight="1" x14ac:dyDescent="0.25">
      <c r="B3" s="195"/>
      <c r="C3" s="196"/>
      <c r="D3" s="196"/>
      <c r="E3" s="196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R3" s="117"/>
      <c r="S3" s="119" t="s">
        <v>293</v>
      </c>
    </row>
    <row r="4" spans="2:21" ht="34.5" customHeight="1" x14ac:dyDescent="0.25">
      <c r="H4" s="8"/>
      <c r="I4" s="200" t="s">
        <v>296</v>
      </c>
      <c r="J4" s="201"/>
      <c r="K4" s="201"/>
      <c r="L4" s="201"/>
      <c r="M4" s="201"/>
      <c r="N4" s="201"/>
      <c r="O4" s="201"/>
      <c r="P4" s="201"/>
      <c r="Q4" s="201"/>
      <c r="R4" s="201"/>
      <c r="S4" s="201"/>
    </row>
    <row r="5" spans="2:21" ht="15.75" x14ac:dyDescent="0.25">
      <c r="H5" s="8"/>
    </row>
    <row r="6" spans="2:21" ht="25.5" customHeight="1" x14ac:dyDescent="0.25">
      <c r="B6" s="189" t="s">
        <v>2</v>
      </c>
      <c r="C6" s="189" t="s">
        <v>3</v>
      </c>
      <c r="D6" s="189" t="s">
        <v>4</v>
      </c>
      <c r="E6" s="189" t="s">
        <v>5</v>
      </c>
      <c r="F6" s="189" t="s">
        <v>6</v>
      </c>
      <c r="G6" s="189" t="s">
        <v>7</v>
      </c>
      <c r="H6" s="189" t="s">
        <v>8</v>
      </c>
      <c r="I6" s="189" t="s">
        <v>9</v>
      </c>
      <c r="J6" s="190" t="s">
        <v>10</v>
      </c>
      <c r="K6" s="190"/>
      <c r="L6" s="190"/>
      <c r="M6" s="190"/>
      <c r="N6" s="190"/>
      <c r="O6" s="188" t="s">
        <v>11</v>
      </c>
      <c r="P6" s="188"/>
      <c r="Q6" s="188"/>
      <c r="R6" s="188"/>
      <c r="S6" s="191" t="s">
        <v>294</v>
      </c>
    </row>
    <row r="7" spans="2:21" ht="24.75" customHeight="1" x14ac:dyDescent="0.25">
      <c r="B7" s="189"/>
      <c r="C7" s="189"/>
      <c r="D7" s="189"/>
      <c r="E7" s="189"/>
      <c r="F7" s="189"/>
      <c r="G7" s="189"/>
      <c r="H7" s="189"/>
      <c r="I7" s="189"/>
      <c r="J7" s="189" t="s">
        <v>12</v>
      </c>
      <c r="K7" s="189"/>
      <c r="L7" s="189" t="s">
        <v>13</v>
      </c>
      <c r="M7" s="189"/>
      <c r="N7" s="189" t="s">
        <v>14</v>
      </c>
      <c r="O7" s="188" t="s">
        <v>15</v>
      </c>
      <c r="P7" s="188" t="s">
        <v>16</v>
      </c>
      <c r="Q7" s="188" t="s">
        <v>17</v>
      </c>
      <c r="R7" s="188" t="s">
        <v>18</v>
      </c>
      <c r="S7" s="192"/>
    </row>
    <row r="8" spans="2:21" ht="45.75" customHeight="1" x14ac:dyDescent="0.25">
      <c r="B8" s="189"/>
      <c r="C8" s="189"/>
      <c r="D8" s="189"/>
      <c r="E8" s="189"/>
      <c r="F8" s="189"/>
      <c r="G8" s="189"/>
      <c r="H8" s="189"/>
      <c r="I8" s="189"/>
      <c r="J8" s="13" t="s">
        <v>19</v>
      </c>
      <c r="K8" s="13" t="s">
        <v>20</v>
      </c>
      <c r="L8" s="13" t="s">
        <v>21</v>
      </c>
      <c r="M8" s="13" t="s">
        <v>22</v>
      </c>
      <c r="N8" s="189"/>
      <c r="O8" s="188"/>
      <c r="P8" s="188"/>
      <c r="Q8" s="188"/>
      <c r="R8" s="188"/>
      <c r="S8" s="192"/>
    </row>
    <row r="9" spans="2:21" ht="63" customHeight="1" x14ac:dyDescent="0.25">
      <c r="B9" s="1" t="s">
        <v>83</v>
      </c>
      <c r="C9" s="1" t="s">
        <v>85</v>
      </c>
      <c r="D9" s="15" t="s">
        <v>244</v>
      </c>
      <c r="E9" s="1" t="s">
        <v>27</v>
      </c>
      <c r="F9" s="1" t="s">
        <v>126</v>
      </c>
      <c r="G9" s="68">
        <v>32</v>
      </c>
      <c r="H9" s="68">
        <v>34</v>
      </c>
      <c r="I9" s="1" t="s">
        <v>28</v>
      </c>
      <c r="J9" s="96">
        <v>63000000000</v>
      </c>
      <c r="K9" s="70">
        <v>0</v>
      </c>
      <c r="L9" s="70">
        <v>0</v>
      </c>
      <c r="M9" s="70">
        <v>0</v>
      </c>
      <c r="N9" s="70">
        <f>+J9+K9+L9-M9</f>
        <v>63000000000</v>
      </c>
      <c r="O9" s="71">
        <v>63000000000</v>
      </c>
      <c r="P9" s="72">
        <f>+O9/N9</f>
        <v>1</v>
      </c>
      <c r="Q9" s="97">
        <v>63000000000</v>
      </c>
      <c r="R9" s="72">
        <f>+Q9/N9</f>
        <v>1</v>
      </c>
      <c r="S9" s="120"/>
    </row>
    <row r="10" spans="2:21" ht="29.25" customHeight="1" x14ac:dyDescent="0.25">
      <c r="B10" s="74"/>
      <c r="C10" s="74"/>
      <c r="D10" s="74"/>
      <c r="E10" s="13" t="s">
        <v>26</v>
      </c>
      <c r="F10" s="13"/>
      <c r="G10" s="13"/>
      <c r="H10" s="13"/>
      <c r="I10" s="13"/>
      <c r="J10" s="3">
        <f>+J9</f>
        <v>63000000000</v>
      </c>
      <c r="K10" s="3">
        <f t="shared" ref="K10:N10" si="0">+K9</f>
        <v>0</v>
      </c>
      <c r="L10" s="3">
        <f t="shared" si="0"/>
        <v>0</v>
      </c>
      <c r="M10" s="3">
        <f t="shared" si="0"/>
        <v>0</v>
      </c>
      <c r="N10" s="3">
        <f t="shared" si="0"/>
        <v>63000000000</v>
      </c>
      <c r="O10" s="3">
        <f>+O9</f>
        <v>63000000000</v>
      </c>
      <c r="P10" s="9">
        <f>+O10/N10</f>
        <v>1</v>
      </c>
      <c r="Q10" s="3">
        <f>+Q9</f>
        <v>63000000000</v>
      </c>
      <c r="R10" s="9">
        <f>+Q10/N10</f>
        <v>1</v>
      </c>
      <c r="S10" s="3"/>
      <c r="U10" s="75"/>
    </row>
    <row r="11" spans="2:21" ht="70.5" customHeight="1" x14ac:dyDescent="0.25">
      <c r="B11" s="176" t="s">
        <v>109</v>
      </c>
      <c r="C11" s="176" t="s">
        <v>85</v>
      </c>
      <c r="D11" s="179" t="s">
        <v>245</v>
      </c>
      <c r="E11" s="176" t="s">
        <v>246</v>
      </c>
      <c r="F11" s="68" t="s">
        <v>247</v>
      </c>
      <c r="G11" s="68">
        <v>280</v>
      </c>
      <c r="H11" s="68">
        <v>280</v>
      </c>
      <c r="I11" s="1" t="s">
        <v>131</v>
      </c>
      <c r="J11" s="98">
        <v>200000000</v>
      </c>
      <c r="K11" s="70">
        <v>0</v>
      </c>
      <c r="L11" s="70">
        <v>0</v>
      </c>
      <c r="M11" s="70">
        <v>0</v>
      </c>
      <c r="N11" s="71">
        <f>+J11+K11+L11-M11</f>
        <v>200000000</v>
      </c>
      <c r="O11" s="99">
        <v>200000000</v>
      </c>
      <c r="P11" s="4">
        <f>+O11/N11</f>
        <v>1</v>
      </c>
      <c r="Q11" s="97">
        <v>200000000</v>
      </c>
      <c r="R11" s="2">
        <f>+Q11/N11</f>
        <v>1</v>
      </c>
      <c r="S11" s="15"/>
    </row>
    <row r="12" spans="2:21" ht="70.5" customHeight="1" x14ac:dyDescent="0.25">
      <c r="B12" s="177"/>
      <c r="C12" s="177"/>
      <c r="D12" s="180"/>
      <c r="E12" s="177"/>
      <c r="F12" s="7" t="s">
        <v>248</v>
      </c>
      <c r="G12" s="68">
        <v>150</v>
      </c>
      <c r="H12" s="68">
        <v>150</v>
      </c>
      <c r="I12" s="1" t="s">
        <v>133</v>
      </c>
      <c r="J12" s="98">
        <v>150000000</v>
      </c>
      <c r="K12" s="70">
        <v>0</v>
      </c>
      <c r="L12" s="70">
        <v>0</v>
      </c>
      <c r="M12" s="70">
        <v>0</v>
      </c>
      <c r="N12" s="71">
        <f t="shared" ref="N12:N20" si="1">+J12+K12+L12-M12</f>
        <v>150000000</v>
      </c>
      <c r="O12" s="99">
        <v>150000000</v>
      </c>
      <c r="P12" s="4">
        <f t="shared" ref="P12:P20" si="2">+O12/N12</f>
        <v>1</v>
      </c>
      <c r="Q12" s="97">
        <v>150000000</v>
      </c>
      <c r="R12" s="2">
        <f t="shared" ref="R12:R20" si="3">+Q12/N12</f>
        <v>1</v>
      </c>
      <c r="S12" s="15"/>
    </row>
    <row r="13" spans="2:21" ht="70.5" customHeight="1" x14ac:dyDescent="0.25">
      <c r="B13" s="177"/>
      <c r="C13" s="177"/>
      <c r="D13" s="180"/>
      <c r="E13" s="177"/>
      <c r="F13" s="7" t="s">
        <v>249</v>
      </c>
      <c r="G13" s="68">
        <v>1</v>
      </c>
      <c r="H13" s="68">
        <v>1</v>
      </c>
      <c r="I13" s="1" t="s">
        <v>134</v>
      </c>
      <c r="J13" s="98">
        <v>100000000</v>
      </c>
      <c r="K13" s="70">
        <v>0</v>
      </c>
      <c r="L13" s="70">
        <v>0</v>
      </c>
      <c r="M13" s="70">
        <v>0</v>
      </c>
      <c r="N13" s="71">
        <f t="shared" si="1"/>
        <v>100000000</v>
      </c>
      <c r="O13" s="99">
        <v>100000000</v>
      </c>
      <c r="P13" s="4">
        <f t="shared" si="2"/>
        <v>1</v>
      </c>
      <c r="Q13" s="97">
        <v>100000000</v>
      </c>
      <c r="R13" s="2">
        <f t="shared" si="3"/>
        <v>1</v>
      </c>
      <c r="S13" s="121"/>
    </row>
    <row r="14" spans="2:21" ht="70.5" customHeight="1" x14ac:dyDescent="0.25">
      <c r="B14" s="177"/>
      <c r="C14" s="177"/>
      <c r="D14" s="180"/>
      <c r="E14" s="177"/>
      <c r="F14" s="169" t="s">
        <v>250</v>
      </c>
      <c r="G14" s="187">
        <v>1275</v>
      </c>
      <c r="H14" s="187">
        <f>833-431</f>
        <v>402</v>
      </c>
      <c r="I14" s="1" t="s">
        <v>135</v>
      </c>
      <c r="J14" s="98">
        <v>4886000000</v>
      </c>
      <c r="K14" s="70">
        <v>0</v>
      </c>
      <c r="L14" s="70">
        <v>0</v>
      </c>
      <c r="M14" s="70">
        <v>0</v>
      </c>
      <c r="N14" s="71">
        <f t="shared" si="1"/>
        <v>4886000000</v>
      </c>
      <c r="O14" s="99">
        <v>4886000000</v>
      </c>
      <c r="P14" s="4">
        <f t="shared" si="2"/>
        <v>1</v>
      </c>
      <c r="Q14" s="97">
        <v>2486000000</v>
      </c>
      <c r="R14" s="2">
        <f t="shared" si="3"/>
        <v>0.50880065493246007</v>
      </c>
      <c r="S14" s="121"/>
    </row>
    <row r="15" spans="2:21" ht="41.25" customHeight="1" x14ac:dyDescent="0.25">
      <c r="B15" s="177"/>
      <c r="C15" s="177"/>
      <c r="D15" s="180"/>
      <c r="E15" s="177"/>
      <c r="F15" s="186"/>
      <c r="G15" s="171"/>
      <c r="H15" s="171"/>
      <c r="I15" s="1" t="s">
        <v>136</v>
      </c>
      <c r="J15" s="98">
        <v>64000000</v>
      </c>
      <c r="K15" s="70">
        <v>0</v>
      </c>
      <c r="L15" s="70">
        <v>0</v>
      </c>
      <c r="M15" s="70">
        <v>0</v>
      </c>
      <c r="N15" s="71">
        <f t="shared" si="1"/>
        <v>64000000</v>
      </c>
      <c r="O15" s="99">
        <v>64000000</v>
      </c>
      <c r="P15" s="4">
        <f t="shared" si="2"/>
        <v>1</v>
      </c>
      <c r="Q15" s="70">
        <v>64000000</v>
      </c>
      <c r="R15" s="2">
        <f t="shared" si="3"/>
        <v>1</v>
      </c>
      <c r="S15" s="15"/>
    </row>
    <row r="16" spans="2:21" ht="70.5" customHeight="1" x14ac:dyDescent="0.25">
      <c r="B16" s="177"/>
      <c r="C16" s="177"/>
      <c r="D16" s="180"/>
      <c r="E16" s="177"/>
      <c r="F16" s="7" t="s">
        <v>251</v>
      </c>
      <c r="G16" s="68">
        <v>6</v>
      </c>
      <c r="H16" s="68">
        <v>6</v>
      </c>
      <c r="I16" s="1" t="s">
        <v>138</v>
      </c>
      <c r="J16" s="98">
        <v>3605000000</v>
      </c>
      <c r="K16" s="70">
        <v>0</v>
      </c>
      <c r="L16" s="70">
        <v>0</v>
      </c>
      <c r="M16" s="70">
        <v>0</v>
      </c>
      <c r="N16" s="70">
        <f t="shared" si="1"/>
        <v>3605000000</v>
      </c>
      <c r="O16" s="99">
        <v>3605000000</v>
      </c>
      <c r="P16" s="4">
        <f t="shared" si="2"/>
        <v>1</v>
      </c>
      <c r="Q16" s="97">
        <v>3605000000</v>
      </c>
      <c r="R16" s="2">
        <f t="shared" si="3"/>
        <v>1</v>
      </c>
      <c r="S16" s="15"/>
    </row>
    <row r="17" spans="2:19" ht="70.5" customHeight="1" x14ac:dyDescent="0.25">
      <c r="B17" s="177"/>
      <c r="C17" s="177"/>
      <c r="D17" s="180"/>
      <c r="E17" s="177"/>
      <c r="F17" s="68" t="s">
        <v>252</v>
      </c>
      <c r="G17" s="68">
        <v>64</v>
      </c>
      <c r="H17" s="68">
        <v>135</v>
      </c>
      <c r="I17" s="1" t="s">
        <v>142</v>
      </c>
      <c r="J17" s="99">
        <v>1906597472</v>
      </c>
      <c r="K17" s="70">
        <v>0</v>
      </c>
      <c r="L17" s="70">
        <v>0</v>
      </c>
      <c r="M17" s="70">
        <v>0</v>
      </c>
      <c r="N17" s="70">
        <f t="shared" si="1"/>
        <v>1906597472</v>
      </c>
      <c r="O17" s="99">
        <v>1906597472</v>
      </c>
      <c r="P17" s="4">
        <f t="shared" si="2"/>
        <v>1</v>
      </c>
      <c r="Q17" s="97">
        <v>1906597472</v>
      </c>
      <c r="R17" s="2">
        <f t="shared" si="3"/>
        <v>1</v>
      </c>
      <c r="S17" s="15"/>
    </row>
    <row r="18" spans="2:19" ht="70.5" customHeight="1" x14ac:dyDescent="0.25">
      <c r="B18" s="177"/>
      <c r="C18" s="177"/>
      <c r="D18" s="180"/>
      <c r="E18" s="177"/>
      <c r="F18" s="7" t="s">
        <v>253</v>
      </c>
      <c r="G18" s="68">
        <v>5</v>
      </c>
      <c r="H18" s="68">
        <v>5</v>
      </c>
      <c r="I18" s="1" t="s">
        <v>144</v>
      </c>
      <c r="J18" s="98">
        <v>1012000000</v>
      </c>
      <c r="K18" s="70">
        <v>0</v>
      </c>
      <c r="L18" s="70">
        <v>0</v>
      </c>
      <c r="M18" s="70">
        <v>0</v>
      </c>
      <c r="N18" s="70">
        <f t="shared" si="1"/>
        <v>1012000000</v>
      </c>
      <c r="O18" s="99">
        <v>1012000000</v>
      </c>
      <c r="P18" s="4">
        <f t="shared" si="2"/>
        <v>1</v>
      </c>
      <c r="Q18" s="97">
        <v>1012000000</v>
      </c>
      <c r="R18" s="2">
        <f t="shared" si="3"/>
        <v>1</v>
      </c>
      <c r="S18" s="15"/>
    </row>
    <row r="19" spans="2:19" ht="70.5" customHeight="1" x14ac:dyDescent="0.25">
      <c r="B19" s="177"/>
      <c r="C19" s="177"/>
      <c r="D19" s="180"/>
      <c r="E19" s="177"/>
      <c r="F19" s="7" t="s">
        <v>30</v>
      </c>
      <c r="G19" s="68">
        <v>16</v>
      </c>
      <c r="H19" s="68">
        <v>7</v>
      </c>
      <c r="I19" s="1" t="s">
        <v>145</v>
      </c>
      <c r="J19" s="98">
        <v>7000000000</v>
      </c>
      <c r="K19" s="70">
        <v>0</v>
      </c>
      <c r="L19" s="70">
        <v>0</v>
      </c>
      <c r="M19" s="70">
        <v>0</v>
      </c>
      <c r="N19" s="70">
        <f t="shared" si="1"/>
        <v>7000000000</v>
      </c>
      <c r="O19" s="99">
        <v>7000000000</v>
      </c>
      <c r="P19" s="4">
        <f t="shared" si="2"/>
        <v>1</v>
      </c>
      <c r="Q19" s="110">
        <f>3500000000+2500000000</f>
        <v>6000000000</v>
      </c>
      <c r="R19" s="2">
        <f t="shared" si="3"/>
        <v>0.8571428571428571</v>
      </c>
      <c r="S19" s="15"/>
    </row>
    <row r="20" spans="2:19" ht="70.5" customHeight="1" x14ac:dyDescent="0.25">
      <c r="B20" s="177"/>
      <c r="C20" s="177"/>
      <c r="D20" s="180"/>
      <c r="E20" s="177"/>
      <c r="F20" s="68" t="s">
        <v>254</v>
      </c>
      <c r="G20" s="68">
        <v>6</v>
      </c>
      <c r="H20" s="68">
        <v>1</v>
      </c>
      <c r="I20" s="1" t="s">
        <v>146</v>
      </c>
      <c r="J20" s="98">
        <v>1977835800</v>
      </c>
      <c r="K20" s="70">
        <v>0</v>
      </c>
      <c r="L20" s="70">
        <v>0</v>
      </c>
      <c r="M20" s="70">
        <v>0</v>
      </c>
      <c r="N20" s="70">
        <f t="shared" si="1"/>
        <v>1977835800</v>
      </c>
      <c r="O20" s="99">
        <v>1977835800</v>
      </c>
      <c r="P20" s="4">
        <f t="shared" si="2"/>
        <v>1</v>
      </c>
      <c r="Q20" s="97">
        <v>1977835800</v>
      </c>
      <c r="R20" s="2">
        <f t="shared" si="3"/>
        <v>1</v>
      </c>
      <c r="S20" s="122"/>
    </row>
    <row r="21" spans="2:19" ht="19.5" customHeight="1" x14ac:dyDescent="0.25">
      <c r="B21" s="74"/>
      <c r="C21" s="74"/>
      <c r="D21" s="74"/>
      <c r="E21" s="13" t="s">
        <v>26</v>
      </c>
      <c r="F21" s="13"/>
      <c r="G21" s="13"/>
      <c r="H21" s="13"/>
      <c r="I21" s="13"/>
      <c r="J21" s="3">
        <f t="shared" ref="J21:M21" si="4">SUM(J11:J20)</f>
        <v>20901433272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>SUM(N11:N20)</f>
        <v>20901433272</v>
      </c>
      <c r="O21" s="3">
        <f>SUM(O11:O20)</f>
        <v>20901433272</v>
      </c>
      <c r="P21" s="9">
        <f>+O21/N21</f>
        <v>1</v>
      </c>
      <c r="Q21" s="3">
        <f>SUM(Q11:Q20)</f>
        <v>17501433272</v>
      </c>
      <c r="R21" s="9">
        <f>+Q21/N21</f>
        <v>0.83733172956350743</v>
      </c>
      <c r="S21" s="3"/>
    </row>
    <row r="22" spans="2:19" ht="41.25" customHeight="1" x14ac:dyDescent="0.25">
      <c r="B22" s="176" t="s">
        <v>91</v>
      </c>
      <c r="C22" s="176" t="s">
        <v>49</v>
      </c>
      <c r="D22" s="179" t="s">
        <v>255</v>
      </c>
      <c r="E22" s="176" t="s">
        <v>256</v>
      </c>
      <c r="F22" s="7" t="s">
        <v>257</v>
      </c>
      <c r="G22" s="78">
        <v>1</v>
      </c>
      <c r="H22" s="78">
        <v>1</v>
      </c>
      <c r="I22" s="7" t="s">
        <v>52</v>
      </c>
      <c r="J22" s="99">
        <v>650000000</v>
      </c>
      <c r="K22" s="70">
        <v>0</v>
      </c>
      <c r="L22" s="70">
        <v>0</v>
      </c>
      <c r="M22" s="70">
        <v>0</v>
      </c>
      <c r="N22" s="70">
        <f t="shared" ref="N22:N35" si="5">+J22+K22+L22-M22</f>
        <v>650000000</v>
      </c>
      <c r="O22" s="70">
        <v>650000000</v>
      </c>
      <c r="P22" s="2">
        <f>+O22/N22</f>
        <v>1</v>
      </c>
      <c r="Q22" s="110">
        <v>650000000</v>
      </c>
      <c r="R22" s="2">
        <f>+Q22/N22</f>
        <v>1</v>
      </c>
      <c r="S22" s="95"/>
    </row>
    <row r="23" spans="2:19" ht="30" customHeight="1" x14ac:dyDescent="0.25">
      <c r="B23" s="177"/>
      <c r="C23" s="177"/>
      <c r="D23" s="180"/>
      <c r="E23" s="177"/>
      <c r="F23" s="187" t="s">
        <v>56</v>
      </c>
      <c r="G23" s="187">
        <v>135</v>
      </c>
      <c r="H23" s="187">
        <v>135</v>
      </c>
      <c r="I23" s="7" t="s">
        <v>95</v>
      </c>
      <c r="J23" s="99">
        <v>7650000000</v>
      </c>
      <c r="K23" s="70">
        <v>0</v>
      </c>
      <c r="L23" s="70">
        <v>0</v>
      </c>
      <c r="M23" s="70">
        <v>0</v>
      </c>
      <c r="N23" s="70">
        <f t="shared" si="5"/>
        <v>7650000000</v>
      </c>
      <c r="O23" s="70">
        <v>7650000000</v>
      </c>
      <c r="P23" s="2">
        <f t="shared" ref="P23:P25" si="6">+O23/N23</f>
        <v>1</v>
      </c>
      <c r="Q23" s="110">
        <v>7650000000</v>
      </c>
      <c r="R23" s="2">
        <f t="shared" ref="R23:R26" si="7">+Q23/N23</f>
        <v>1</v>
      </c>
      <c r="S23" s="15"/>
    </row>
    <row r="24" spans="2:19" ht="26.25" customHeight="1" x14ac:dyDescent="0.25">
      <c r="B24" s="177"/>
      <c r="C24" s="177"/>
      <c r="D24" s="180"/>
      <c r="E24" s="177"/>
      <c r="F24" s="171"/>
      <c r="G24" s="171"/>
      <c r="H24" s="171"/>
      <c r="I24" s="7" t="s">
        <v>57</v>
      </c>
      <c r="J24" s="99">
        <v>3000000000</v>
      </c>
      <c r="K24" s="70"/>
      <c r="L24" s="70"/>
      <c r="M24" s="70"/>
      <c r="N24" s="70">
        <f t="shared" si="5"/>
        <v>3000000000</v>
      </c>
      <c r="O24" s="70">
        <v>3000000000</v>
      </c>
      <c r="P24" s="2">
        <f t="shared" si="6"/>
        <v>1</v>
      </c>
      <c r="Q24" s="110">
        <v>3000000000</v>
      </c>
      <c r="R24" s="2">
        <f t="shared" si="7"/>
        <v>1</v>
      </c>
      <c r="S24" s="15"/>
    </row>
    <row r="25" spans="2:19" ht="39" customHeight="1" x14ac:dyDescent="0.25">
      <c r="B25" s="177"/>
      <c r="C25" s="177"/>
      <c r="D25" s="180"/>
      <c r="E25" s="177"/>
      <c r="F25" s="11" t="s">
        <v>258</v>
      </c>
      <c r="G25" s="6">
        <v>620</v>
      </c>
      <c r="H25" s="6">
        <v>620</v>
      </c>
      <c r="I25" s="7" t="s">
        <v>55</v>
      </c>
      <c r="J25" s="99">
        <v>10000000000</v>
      </c>
      <c r="K25" s="70">
        <v>0</v>
      </c>
      <c r="L25" s="70">
        <v>0</v>
      </c>
      <c r="M25" s="70"/>
      <c r="N25" s="70">
        <f t="shared" si="5"/>
        <v>10000000000</v>
      </c>
      <c r="O25" s="70">
        <v>10000000000</v>
      </c>
      <c r="P25" s="2">
        <f t="shared" si="6"/>
        <v>1</v>
      </c>
      <c r="Q25" s="110">
        <f>8833148587.07-633148587</f>
        <v>8200000000.0699997</v>
      </c>
      <c r="R25" s="2">
        <f t="shared" si="7"/>
        <v>0.82000000000700002</v>
      </c>
      <c r="S25" s="123"/>
    </row>
    <row r="26" spans="2:19" ht="42" customHeight="1" x14ac:dyDescent="0.25">
      <c r="B26" s="178"/>
      <c r="C26" s="178"/>
      <c r="D26" s="181"/>
      <c r="E26" s="178"/>
      <c r="F26" s="11" t="s">
        <v>54</v>
      </c>
      <c r="G26" s="6">
        <v>18</v>
      </c>
      <c r="H26" s="6">
        <v>0</v>
      </c>
      <c r="I26" s="7" t="s">
        <v>94</v>
      </c>
      <c r="J26" s="99">
        <v>2200000000</v>
      </c>
      <c r="K26" s="70">
        <v>0</v>
      </c>
      <c r="L26" s="70">
        <v>0</v>
      </c>
      <c r="M26" s="70">
        <v>0</v>
      </c>
      <c r="N26" s="70">
        <f t="shared" si="5"/>
        <v>2200000000</v>
      </c>
      <c r="O26" s="70">
        <v>2200000000</v>
      </c>
      <c r="P26" s="2">
        <f>+O26/N26</f>
        <v>1</v>
      </c>
      <c r="Q26" s="110">
        <v>0</v>
      </c>
      <c r="R26" s="2">
        <f t="shared" si="7"/>
        <v>0</v>
      </c>
      <c r="S26" s="15"/>
    </row>
    <row r="27" spans="2:19" ht="19.5" customHeight="1" x14ac:dyDescent="0.25">
      <c r="B27" s="74"/>
      <c r="C27" s="74"/>
      <c r="D27" s="74"/>
      <c r="E27" s="13" t="s">
        <v>26</v>
      </c>
      <c r="F27" s="13"/>
      <c r="G27" s="13"/>
      <c r="H27" s="13"/>
      <c r="I27" s="13"/>
      <c r="J27" s="3">
        <f>SUM(J22:J26)</f>
        <v>23500000000</v>
      </c>
      <c r="K27" s="3">
        <f>SUM(K22:K25)</f>
        <v>0</v>
      </c>
      <c r="L27" s="3">
        <f>SUM(L22:L26)</f>
        <v>0</v>
      </c>
      <c r="M27" s="3">
        <f>SUM(M22:M25)</f>
        <v>0</v>
      </c>
      <c r="N27" s="3">
        <f>SUM(N22:N26)</f>
        <v>23500000000</v>
      </c>
      <c r="O27" s="3">
        <f>SUM(O22:O26)</f>
        <v>23500000000</v>
      </c>
      <c r="P27" s="9">
        <f>+O27/N27</f>
        <v>1</v>
      </c>
      <c r="Q27" s="3">
        <f>SUM(Q22:Q26)</f>
        <v>19500000000.07</v>
      </c>
      <c r="R27" s="9">
        <f>+Q27/N27</f>
        <v>0.8297872340455319</v>
      </c>
      <c r="S27" s="3"/>
    </row>
    <row r="28" spans="2:19" ht="70.5" customHeight="1" x14ac:dyDescent="0.25">
      <c r="B28" s="176" t="s">
        <v>98</v>
      </c>
      <c r="C28" s="176" t="s">
        <v>49</v>
      </c>
      <c r="D28" s="179" t="s">
        <v>58</v>
      </c>
      <c r="E28" s="176" t="s">
        <v>259</v>
      </c>
      <c r="F28" s="7" t="s">
        <v>59</v>
      </c>
      <c r="G28" s="68">
        <v>4</v>
      </c>
      <c r="H28" s="124">
        <v>4</v>
      </c>
      <c r="I28" s="1" t="s">
        <v>260</v>
      </c>
      <c r="J28" s="98">
        <v>1308408542</v>
      </c>
      <c r="K28" s="70">
        <v>0</v>
      </c>
      <c r="L28" s="70">
        <v>0</v>
      </c>
      <c r="M28" s="70">
        <v>0</v>
      </c>
      <c r="N28" s="71">
        <f>+J28+K28+L28-M28</f>
        <v>1308408542</v>
      </c>
      <c r="O28" s="99">
        <v>1308408542</v>
      </c>
      <c r="P28" s="4">
        <f>+O28/N28</f>
        <v>1</v>
      </c>
      <c r="Q28" s="99">
        <v>1308408542</v>
      </c>
      <c r="R28" s="4">
        <f>+Q28/N28</f>
        <v>1</v>
      </c>
      <c r="S28" s="95"/>
    </row>
    <row r="29" spans="2:19" s="8" customFormat="1" ht="70.5" customHeight="1" x14ac:dyDescent="0.25">
      <c r="B29" s="177"/>
      <c r="C29" s="177"/>
      <c r="D29" s="180"/>
      <c r="E29" s="177"/>
      <c r="F29" s="7" t="s">
        <v>53</v>
      </c>
      <c r="G29" s="68">
        <v>4</v>
      </c>
      <c r="H29" s="124">
        <v>0</v>
      </c>
      <c r="I29" s="7" t="s">
        <v>261</v>
      </c>
      <c r="J29" s="99">
        <v>11000000000</v>
      </c>
      <c r="K29" s="71">
        <v>0</v>
      </c>
      <c r="L29" s="71">
        <v>0</v>
      </c>
      <c r="M29" s="71">
        <v>0</v>
      </c>
      <c r="N29" s="71">
        <f t="shared" ref="N29:N31" si="8">+J29+K29+L29-M29</f>
        <v>11000000000</v>
      </c>
      <c r="O29" s="99">
        <v>11000000000</v>
      </c>
      <c r="P29" s="4">
        <f t="shared" ref="P29:P42" si="9">+O29/N29</f>
        <v>1</v>
      </c>
      <c r="Q29" s="99">
        <f>8133500000-483500000</f>
        <v>7650000000</v>
      </c>
      <c r="R29" s="4">
        <f t="shared" ref="R29:R42" si="10">+Q29/N29</f>
        <v>0.69545454545454544</v>
      </c>
      <c r="S29" s="125"/>
    </row>
    <row r="30" spans="2:19" ht="70.5" customHeight="1" x14ac:dyDescent="0.25">
      <c r="B30" s="177"/>
      <c r="C30" s="177"/>
      <c r="D30" s="180"/>
      <c r="E30" s="177"/>
      <c r="F30" s="7" t="s">
        <v>262</v>
      </c>
      <c r="G30" s="68">
        <v>4</v>
      </c>
      <c r="H30" s="124">
        <v>0</v>
      </c>
      <c r="I30" s="1" t="s">
        <v>158</v>
      </c>
      <c r="J30" s="98">
        <v>4000000000</v>
      </c>
      <c r="K30" s="70">
        <v>0</v>
      </c>
      <c r="L30" s="70">
        <v>0</v>
      </c>
      <c r="M30" s="70">
        <v>0</v>
      </c>
      <c r="N30" s="71">
        <f t="shared" si="8"/>
        <v>4000000000</v>
      </c>
      <c r="O30" s="99">
        <v>4000000000</v>
      </c>
      <c r="P30" s="4">
        <f t="shared" si="9"/>
        <v>1</v>
      </c>
      <c r="Q30" s="99">
        <v>2457968743</v>
      </c>
      <c r="R30" s="4">
        <f t="shared" si="10"/>
        <v>0.61449218574999998</v>
      </c>
      <c r="S30" s="111"/>
    </row>
    <row r="31" spans="2:19" ht="70.5" customHeight="1" x14ac:dyDescent="0.25">
      <c r="B31" s="177"/>
      <c r="C31" s="177"/>
      <c r="D31" s="180"/>
      <c r="E31" s="177"/>
      <c r="F31" s="7" t="s">
        <v>61</v>
      </c>
      <c r="G31" s="68">
        <v>3</v>
      </c>
      <c r="H31" s="124">
        <v>0</v>
      </c>
      <c r="I31" s="1" t="s">
        <v>160</v>
      </c>
      <c r="J31" s="98">
        <v>1191591458</v>
      </c>
      <c r="K31" s="70">
        <v>0</v>
      </c>
      <c r="L31" s="70">
        <v>0</v>
      </c>
      <c r="M31" s="70">
        <v>0</v>
      </c>
      <c r="N31" s="71">
        <f t="shared" si="8"/>
        <v>1191591458</v>
      </c>
      <c r="O31" s="99">
        <v>1191591458</v>
      </c>
      <c r="P31" s="4">
        <f t="shared" si="9"/>
        <v>1</v>
      </c>
      <c r="Q31" s="99">
        <v>533622715</v>
      </c>
      <c r="R31" s="4">
        <f t="shared" si="10"/>
        <v>0.44782354842963301</v>
      </c>
      <c r="S31" s="112"/>
    </row>
    <row r="32" spans="2:19" ht="19.5" customHeight="1" x14ac:dyDescent="0.25">
      <c r="B32" s="74"/>
      <c r="C32" s="74"/>
      <c r="D32" s="74"/>
      <c r="E32" s="13" t="s">
        <v>26</v>
      </c>
      <c r="F32" s="13"/>
      <c r="G32" s="13"/>
      <c r="H32" s="13"/>
      <c r="I32" s="13"/>
      <c r="J32" s="3">
        <f>SUM(J28:J31)</f>
        <v>17500000000</v>
      </c>
      <c r="K32" s="3">
        <f>SUM(K27:K31)</f>
        <v>0</v>
      </c>
      <c r="L32" s="3">
        <f>SUM(L27:L31)</f>
        <v>0</v>
      </c>
      <c r="M32" s="3">
        <f>SUM(M27:M31)</f>
        <v>0</v>
      </c>
      <c r="N32" s="3">
        <f>SUM(N28:N31)</f>
        <v>17500000000</v>
      </c>
      <c r="O32" s="3">
        <f>SUM(O28:O31)</f>
        <v>17500000000</v>
      </c>
      <c r="P32" s="9">
        <f t="shared" si="9"/>
        <v>1</v>
      </c>
      <c r="Q32" s="3">
        <f>SUM(Q28:Q31)</f>
        <v>11950000000</v>
      </c>
      <c r="R32" s="9">
        <f t="shared" si="10"/>
        <v>0.68285714285714283</v>
      </c>
      <c r="S32" s="3"/>
    </row>
    <row r="33" spans="2:21" ht="66.75" customHeight="1" x14ac:dyDescent="0.25">
      <c r="B33" s="176" t="s">
        <v>102</v>
      </c>
      <c r="C33" s="176" t="s">
        <v>104</v>
      </c>
      <c r="D33" s="179" t="s">
        <v>263</v>
      </c>
      <c r="E33" s="176" t="s">
        <v>264</v>
      </c>
      <c r="F33" s="68" t="s">
        <v>265</v>
      </c>
      <c r="G33" s="68">
        <v>1000</v>
      </c>
      <c r="H33" s="68">
        <v>1000</v>
      </c>
      <c r="I33" s="1" t="s">
        <v>266</v>
      </c>
      <c r="K33" s="98">
        <v>61410613440</v>
      </c>
      <c r="L33" s="98">
        <v>0</v>
      </c>
      <c r="M33" s="98">
        <v>0</v>
      </c>
      <c r="N33" s="70">
        <f>+J33+K33+L33-M33</f>
        <v>61410613440</v>
      </c>
      <c r="O33" s="99">
        <v>61410613000</v>
      </c>
      <c r="P33" s="2">
        <f t="shared" si="9"/>
        <v>0.99999999283511476</v>
      </c>
      <c r="Q33" s="98">
        <v>61410613000</v>
      </c>
      <c r="R33" s="2">
        <f t="shared" si="10"/>
        <v>0.99999999283511476</v>
      </c>
      <c r="S33" s="120"/>
    </row>
    <row r="34" spans="2:21" ht="70.5" customHeight="1" x14ac:dyDescent="0.25">
      <c r="B34" s="177"/>
      <c r="C34" s="177"/>
      <c r="D34" s="180"/>
      <c r="E34" s="177"/>
      <c r="F34" s="68" t="s">
        <v>265</v>
      </c>
      <c r="G34" s="68">
        <v>195</v>
      </c>
      <c r="H34" s="68">
        <v>195</v>
      </c>
      <c r="I34" s="1" t="s">
        <v>267</v>
      </c>
      <c r="J34" s="98">
        <v>0</v>
      </c>
      <c r="K34" s="98">
        <v>0</v>
      </c>
      <c r="L34" s="98">
        <v>32329489066</v>
      </c>
      <c r="M34" s="98">
        <v>0</v>
      </c>
      <c r="N34" s="70">
        <f t="shared" si="5"/>
        <v>32329489066</v>
      </c>
      <c r="O34" s="99">
        <v>32329489066</v>
      </c>
      <c r="P34" s="2">
        <f t="shared" si="9"/>
        <v>1</v>
      </c>
      <c r="Q34" s="98">
        <v>32329489066</v>
      </c>
      <c r="R34" s="2">
        <f t="shared" si="10"/>
        <v>1</v>
      </c>
      <c r="S34" s="120"/>
    </row>
    <row r="35" spans="2:21" ht="70.5" customHeight="1" x14ac:dyDescent="0.25">
      <c r="B35" s="177"/>
      <c r="C35" s="177"/>
      <c r="D35" s="180"/>
      <c r="E35" s="177"/>
      <c r="F35" s="7" t="s">
        <v>268</v>
      </c>
      <c r="G35" s="68">
        <v>0</v>
      </c>
      <c r="H35" s="68">
        <v>0</v>
      </c>
      <c r="I35" s="1" t="s">
        <v>269</v>
      </c>
      <c r="J35" s="98">
        <v>1740623784</v>
      </c>
      <c r="K35" s="98">
        <v>64848763216</v>
      </c>
      <c r="L35" s="98">
        <v>0</v>
      </c>
      <c r="M35" s="98">
        <f>32329489066+1740000000</f>
        <v>34069489066</v>
      </c>
      <c r="N35" s="70">
        <f t="shared" si="5"/>
        <v>32519897934</v>
      </c>
      <c r="O35" s="70">
        <v>32519897934</v>
      </c>
      <c r="P35" s="2">
        <f t="shared" si="9"/>
        <v>1</v>
      </c>
      <c r="Q35" s="100">
        <v>30519897934</v>
      </c>
      <c r="R35" s="2">
        <f t="shared" si="10"/>
        <v>0.93849919196981946</v>
      </c>
      <c r="S35" s="120"/>
    </row>
    <row r="36" spans="2:21" ht="70.5" customHeight="1" x14ac:dyDescent="0.25">
      <c r="B36" s="178"/>
      <c r="C36" s="178"/>
      <c r="D36" s="181"/>
      <c r="E36" s="178"/>
      <c r="F36" s="7" t="s">
        <v>163</v>
      </c>
      <c r="G36" s="68">
        <v>9</v>
      </c>
      <c r="H36" s="68">
        <v>9</v>
      </c>
      <c r="I36" s="1" t="s">
        <v>164</v>
      </c>
      <c r="J36" s="98">
        <v>0</v>
      </c>
      <c r="K36" s="98">
        <v>0</v>
      </c>
      <c r="L36" s="98">
        <v>1740000000</v>
      </c>
      <c r="M36" s="98">
        <v>0</v>
      </c>
      <c r="N36" s="70">
        <f>+J36+K36+L36-M36</f>
        <v>1740000000</v>
      </c>
      <c r="O36" s="99">
        <v>1740000000</v>
      </c>
      <c r="P36" s="2">
        <f t="shared" si="9"/>
        <v>1</v>
      </c>
      <c r="Q36" s="98">
        <v>1740000000</v>
      </c>
      <c r="R36" s="2">
        <f t="shared" si="10"/>
        <v>1</v>
      </c>
      <c r="S36" s="126"/>
    </row>
    <row r="37" spans="2:21" ht="18.75" customHeight="1" x14ac:dyDescent="0.25">
      <c r="B37" s="74"/>
      <c r="C37" s="74"/>
      <c r="D37" s="74"/>
      <c r="E37" s="13" t="s">
        <v>26</v>
      </c>
      <c r="F37" s="13"/>
      <c r="G37" s="13"/>
      <c r="H37" s="13"/>
      <c r="I37" s="13"/>
      <c r="J37" s="3">
        <f>SUM(J33:J36)</f>
        <v>1740623784</v>
      </c>
      <c r="K37" s="3">
        <f>SUM(K33:K36)</f>
        <v>126259376656</v>
      </c>
      <c r="L37" s="3">
        <f t="shared" ref="L37:M37" si="11">SUM(L32:L36)</f>
        <v>34069489066</v>
      </c>
      <c r="M37" s="3">
        <f t="shared" si="11"/>
        <v>34069489066</v>
      </c>
      <c r="N37" s="3">
        <f>SUM(N33:N36)</f>
        <v>128000000440</v>
      </c>
      <c r="O37" s="3">
        <f>SUM(O33:O36)</f>
        <v>128000000000</v>
      </c>
      <c r="P37" s="9">
        <f t="shared" si="9"/>
        <v>0.99999999656250005</v>
      </c>
      <c r="Q37" s="3">
        <f>SUM(Q33:Q36)</f>
        <v>126000000000</v>
      </c>
      <c r="R37" s="9">
        <f t="shared" si="10"/>
        <v>0.98437499661621097</v>
      </c>
      <c r="S37" s="3"/>
      <c r="T37" s="80"/>
      <c r="U37" s="5"/>
    </row>
    <row r="38" spans="2:21" ht="70.5" customHeight="1" x14ac:dyDescent="0.25">
      <c r="B38" s="176" t="s">
        <v>102</v>
      </c>
      <c r="C38" s="182" t="s">
        <v>104</v>
      </c>
      <c r="D38" s="176" t="s">
        <v>270</v>
      </c>
      <c r="E38" s="176" t="s">
        <v>271</v>
      </c>
      <c r="F38" s="7" t="s">
        <v>272</v>
      </c>
      <c r="G38" s="68">
        <v>120</v>
      </c>
      <c r="H38" s="68">
        <v>36</v>
      </c>
      <c r="I38" s="1" t="s">
        <v>171</v>
      </c>
      <c r="J38" s="98">
        <v>5682000000</v>
      </c>
      <c r="K38" s="70">
        <v>0</v>
      </c>
      <c r="L38" s="70">
        <v>0</v>
      </c>
      <c r="M38" s="70">
        <v>0</v>
      </c>
      <c r="N38" s="70">
        <f t="shared" ref="N38:N71" si="12">+J38+K38+L38-M38</f>
        <v>5682000000</v>
      </c>
      <c r="O38" s="100">
        <v>5682000000</v>
      </c>
      <c r="P38" s="2">
        <f t="shared" si="9"/>
        <v>1</v>
      </c>
      <c r="Q38" s="70">
        <v>1082000000</v>
      </c>
      <c r="R38" s="2">
        <f t="shared" si="10"/>
        <v>0.19042590637099613</v>
      </c>
      <c r="S38" s="120"/>
    </row>
    <row r="39" spans="2:21" ht="70.5" customHeight="1" x14ac:dyDescent="0.25">
      <c r="B39" s="177"/>
      <c r="C39" s="183"/>
      <c r="D39" s="177"/>
      <c r="E39" s="177"/>
      <c r="F39" s="7" t="s">
        <v>175</v>
      </c>
      <c r="G39" s="68">
        <v>1</v>
      </c>
      <c r="H39" s="68">
        <v>0</v>
      </c>
      <c r="I39" s="1" t="s">
        <v>176</v>
      </c>
      <c r="J39" s="98">
        <v>1498000000</v>
      </c>
      <c r="K39" s="70">
        <v>0</v>
      </c>
      <c r="L39" s="70">
        <v>0</v>
      </c>
      <c r="M39" s="70">
        <v>0</v>
      </c>
      <c r="N39" s="70">
        <f t="shared" si="12"/>
        <v>1498000000</v>
      </c>
      <c r="O39" s="100">
        <v>1498000000</v>
      </c>
      <c r="P39" s="2">
        <f t="shared" si="9"/>
        <v>1</v>
      </c>
      <c r="Q39" s="70">
        <v>498000000</v>
      </c>
      <c r="R39" s="2">
        <f t="shared" si="10"/>
        <v>0.33244325767690253</v>
      </c>
      <c r="S39" s="120"/>
    </row>
    <row r="40" spans="2:21" ht="70.5" customHeight="1" x14ac:dyDescent="0.25">
      <c r="B40" s="177"/>
      <c r="C40" s="183"/>
      <c r="D40" s="177"/>
      <c r="E40" s="177"/>
      <c r="F40" s="7" t="s">
        <v>175</v>
      </c>
      <c r="G40" s="68">
        <v>1</v>
      </c>
      <c r="H40" s="68">
        <v>1</v>
      </c>
      <c r="I40" s="1" t="s">
        <v>179</v>
      </c>
      <c r="J40" s="98">
        <v>1000000000</v>
      </c>
      <c r="K40" s="70">
        <v>0</v>
      </c>
      <c r="L40" s="70">
        <v>0</v>
      </c>
      <c r="M40" s="70">
        <v>0</v>
      </c>
      <c r="N40" s="70">
        <f t="shared" si="12"/>
        <v>1000000000</v>
      </c>
      <c r="O40" s="100">
        <v>1000000000</v>
      </c>
      <c r="P40" s="2">
        <f t="shared" si="9"/>
        <v>1</v>
      </c>
      <c r="Q40" s="70">
        <v>0</v>
      </c>
      <c r="R40" s="2">
        <f t="shared" si="10"/>
        <v>0</v>
      </c>
      <c r="S40" s="120"/>
    </row>
    <row r="41" spans="2:21" ht="70.5" customHeight="1" x14ac:dyDescent="0.25">
      <c r="B41" s="177"/>
      <c r="C41" s="183"/>
      <c r="D41" s="177"/>
      <c r="E41" s="177"/>
      <c r="F41" s="7" t="s">
        <v>180</v>
      </c>
      <c r="G41" s="68">
        <v>2</v>
      </c>
      <c r="H41" s="68">
        <v>2</v>
      </c>
      <c r="I41" s="1" t="s">
        <v>273</v>
      </c>
      <c r="J41" s="98">
        <v>808400000</v>
      </c>
      <c r="K41" s="70">
        <v>0</v>
      </c>
      <c r="L41" s="70">
        <v>0</v>
      </c>
      <c r="M41" s="70">
        <v>0</v>
      </c>
      <c r="N41" s="70">
        <f t="shared" si="12"/>
        <v>808400000</v>
      </c>
      <c r="O41" s="100">
        <v>808400000</v>
      </c>
      <c r="P41" s="2">
        <f t="shared" si="9"/>
        <v>1</v>
      </c>
      <c r="Q41" s="70">
        <v>0</v>
      </c>
      <c r="R41" s="2">
        <f t="shared" si="10"/>
        <v>0</v>
      </c>
      <c r="S41" s="120"/>
    </row>
    <row r="42" spans="2:21" ht="70.5" customHeight="1" x14ac:dyDescent="0.25">
      <c r="B42" s="178"/>
      <c r="C42" s="184"/>
      <c r="D42" s="178"/>
      <c r="E42" s="178"/>
      <c r="F42" s="7" t="s">
        <v>180</v>
      </c>
      <c r="G42" s="68">
        <v>3</v>
      </c>
      <c r="H42" s="68">
        <v>3</v>
      </c>
      <c r="I42" s="1" t="s">
        <v>184</v>
      </c>
      <c r="J42" s="98">
        <v>1011600000</v>
      </c>
      <c r="K42" s="70">
        <v>0</v>
      </c>
      <c r="L42" s="70">
        <v>0</v>
      </c>
      <c r="M42" s="70">
        <v>0</v>
      </c>
      <c r="N42" s="70">
        <f t="shared" si="12"/>
        <v>1011600000</v>
      </c>
      <c r="O42" s="100">
        <v>1011600000</v>
      </c>
      <c r="P42" s="2">
        <f t="shared" si="9"/>
        <v>1</v>
      </c>
      <c r="Q42" s="70">
        <v>820000000</v>
      </c>
      <c r="R42" s="2">
        <f t="shared" si="10"/>
        <v>0.81059707394226965</v>
      </c>
      <c r="S42" s="120"/>
    </row>
    <row r="43" spans="2:21" ht="19.5" customHeight="1" x14ac:dyDescent="0.25">
      <c r="B43" s="81"/>
      <c r="C43" s="13"/>
      <c r="D43" s="13"/>
      <c r="E43" s="13" t="s">
        <v>26</v>
      </c>
      <c r="F43" s="13"/>
      <c r="G43" s="13"/>
      <c r="H43" s="3"/>
      <c r="I43" s="3"/>
      <c r="J43" s="3">
        <f t="shared" ref="J43:N43" si="13">SUM(J38:J42)</f>
        <v>10000000000</v>
      </c>
      <c r="K43" s="3">
        <f t="shared" si="13"/>
        <v>0</v>
      </c>
      <c r="L43" s="3">
        <f t="shared" si="13"/>
        <v>0</v>
      </c>
      <c r="M43" s="3">
        <f t="shared" si="13"/>
        <v>0</v>
      </c>
      <c r="N43" s="3">
        <f t="shared" si="13"/>
        <v>10000000000</v>
      </c>
      <c r="O43" s="3">
        <f>SUM(O38:O42)</f>
        <v>10000000000</v>
      </c>
      <c r="P43" s="9">
        <f>+O43/N43</f>
        <v>1</v>
      </c>
      <c r="Q43" s="3">
        <f>SUM(Q38:Q42)</f>
        <v>2400000000</v>
      </c>
      <c r="R43" s="9">
        <f>+Q43/N43</f>
        <v>0.24</v>
      </c>
      <c r="S43" s="3"/>
    </row>
    <row r="44" spans="2:21" ht="70.5" customHeight="1" x14ac:dyDescent="0.25">
      <c r="B44" s="176" t="s">
        <v>109</v>
      </c>
      <c r="C44" s="176" t="s">
        <v>108</v>
      </c>
      <c r="D44" s="179" t="s">
        <v>274</v>
      </c>
      <c r="E44" s="169" t="s">
        <v>275</v>
      </c>
      <c r="F44" s="68" t="s">
        <v>62</v>
      </c>
      <c r="G44" s="68">
        <v>1</v>
      </c>
      <c r="H44" s="68">
        <v>0</v>
      </c>
      <c r="I44" s="1" t="s">
        <v>188</v>
      </c>
      <c r="J44" s="98">
        <v>1000000000</v>
      </c>
      <c r="K44" s="70">
        <v>0</v>
      </c>
      <c r="L44" s="70">
        <v>0</v>
      </c>
      <c r="M44" s="70">
        <v>0</v>
      </c>
      <c r="N44" s="70">
        <f t="shared" si="12"/>
        <v>1000000000</v>
      </c>
      <c r="O44" s="71">
        <v>1000000000</v>
      </c>
      <c r="P44" s="4">
        <f>+O44/N44</f>
        <v>1</v>
      </c>
      <c r="Q44" s="99">
        <v>533100000</v>
      </c>
      <c r="R44" s="4">
        <f>+Q44/N44</f>
        <v>0.53310000000000002</v>
      </c>
      <c r="S44" s="113"/>
    </row>
    <row r="45" spans="2:21" ht="70.5" customHeight="1" x14ac:dyDescent="0.25">
      <c r="B45" s="177"/>
      <c r="C45" s="177"/>
      <c r="D45" s="180"/>
      <c r="E45" s="185"/>
      <c r="F45" s="68" t="s">
        <v>62</v>
      </c>
      <c r="G45" s="68">
        <v>1</v>
      </c>
      <c r="H45" s="68">
        <v>0</v>
      </c>
      <c r="I45" s="1" t="s">
        <v>191</v>
      </c>
      <c r="J45" s="98">
        <v>350000000</v>
      </c>
      <c r="K45" s="70">
        <v>0</v>
      </c>
      <c r="L45" s="70">
        <v>0</v>
      </c>
      <c r="M45" s="70">
        <v>0</v>
      </c>
      <c r="N45" s="70">
        <f t="shared" si="12"/>
        <v>350000000</v>
      </c>
      <c r="O45" s="71">
        <v>350000000</v>
      </c>
      <c r="P45" s="4">
        <f t="shared" ref="P45:P52" si="14">+O45/N45</f>
        <v>1</v>
      </c>
      <c r="Q45" s="99">
        <v>186455000</v>
      </c>
      <c r="R45" s="4">
        <f t="shared" ref="R45:R52" si="15">+Q45/N45</f>
        <v>0.53272857142857144</v>
      </c>
      <c r="S45" s="113"/>
    </row>
    <row r="46" spans="2:21" ht="70.5" customHeight="1" x14ac:dyDescent="0.25">
      <c r="B46" s="177"/>
      <c r="C46" s="177"/>
      <c r="D46" s="180"/>
      <c r="E46" s="185"/>
      <c r="F46" s="68" t="s">
        <v>62</v>
      </c>
      <c r="G46" s="68">
        <v>1</v>
      </c>
      <c r="H46" s="68">
        <v>0</v>
      </c>
      <c r="I46" s="1" t="s">
        <v>192</v>
      </c>
      <c r="J46" s="98">
        <v>650000000</v>
      </c>
      <c r="K46" s="70">
        <v>0</v>
      </c>
      <c r="L46" s="70">
        <v>0</v>
      </c>
      <c r="M46" s="70">
        <v>0</v>
      </c>
      <c r="N46" s="70">
        <f t="shared" si="12"/>
        <v>650000000</v>
      </c>
      <c r="O46" s="71">
        <v>650000000</v>
      </c>
      <c r="P46" s="4">
        <f t="shared" si="14"/>
        <v>1</v>
      </c>
      <c r="Q46" s="99">
        <v>346445000</v>
      </c>
      <c r="R46" s="4">
        <f t="shared" si="15"/>
        <v>0.53299230769230765</v>
      </c>
      <c r="S46" s="113"/>
    </row>
    <row r="47" spans="2:21" ht="70.5" customHeight="1" x14ac:dyDescent="0.25">
      <c r="B47" s="177"/>
      <c r="C47" s="177"/>
      <c r="D47" s="180"/>
      <c r="E47" s="185"/>
      <c r="F47" s="68" t="s">
        <v>62</v>
      </c>
      <c r="G47" s="68">
        <v>1</v>
      </c>
      <c r="H47" s="68">
        <v>0</v>
      </c>
      <c r="I47" s="1" t="s">
        <v>194</v>
      </c>
      <c r="J47" s="98">
        <v>170000000</v>
      </c>
      <c r="K47" s="70">
        <v>0</v>
      </c>
      <c r="L47" s="70">
        <v>0</v>
      </c>
      <c r="M47" s="70">
        <v>0</v>
      </c>
      <c r="N47" s="70">
        <f t="shared" si="12"/>
        <v>170000000</v>
      </c>
      <c r="O47" s="71">
        <v>170000000</v>
      </c>
      <c r="P47" s="4">
        <f t="shared" si="14"/>
        <v>1</v>
      </c>
      <c r="Q47" s="99">
        <v>90661000</v>
      </c>
      <c r="R47" s="4">
        <f t="shared" si="15"/>
        <v>0.5333</v>
      </c>
      <c r="S47" s="113"/>
    </row>
    <row r="48" spans="2:21" ht="70.5" customHeight="1" x14ac:dyDescent="0.25">
      <c r="B48" s="177"/>
      <c r="C48" s="177"/>
      <c r="D48" s="180"/>
      <c r="E48" s="185"/>
      <c r="F48" s="68" t="s">
        <v>62</v>
      </c>
      <c r="G48" s="68">
        <v>1</v>
      </c>
      <c r="H48" s="68">
        <v>0</v>
      </c>
      <c r="I48" s="1" t="s">
        <v>197</v>
      </c>
      <c r="J48" s="98">
        <v>350000000</v>
      </c>
      <c r="K48" s="70">
        <v>0</v>
      </c>
      <c r="L48" s="70">
        <v>0</v>
      </c>
      <c r="M48" s="70">
        <v>0</v>
      </c>
      <c r="N48" s="70">
        <f t="shared" si="12"/>
        <v>350000000</v>
      </c>
      <c r="O48" s="71">
        <v>350000000</v>
      </c>
      <c r="P48" s="4">
        <f t="shared" si="14"/>
        <v>1</v>
      </c>
      <c r="Q48" s="99">
        <v>186555000</v>
      </c>
      <c r="R48" s="4">
        <f t="shared" si="15"/>
        <v>0.53301428571428566</v>
      </c>
      <c r="S48" s="113"/>
    </row>
    <row r="49" spans="2:20" ht="70.5" customHeight="1" x14ac:dyDescent="0.25">
      <c r="B49" s="177"/>
      <c r="C49" s="177"/>
      <c r="D49" s="180"/>
      <c r="E49" s="185"/>
      <c r="F49" s="68" t="s">
        <v>62</v>
      </c>
      <c r="G49" s="68">
        <v>1</v>
      </c>
      <c r="H49" s="68">
        <v>0</v>
      </c>
      <c r="I49" s="1" t="s">
        <v>198</v>
      </c>
      <c r="J49" s="98">
        <v>200000000</v>
      </c>
      <c r="K49" s="70">
        <v>0</v>
      </c>
      <c r="L49" s="70">
        <v>0</v>
      </c>
      <c r="M49" s="70">
        <v>0</v>
      </c>
      <c r="N49" s="70">
        <f t="shared" si="12"/>
        <v>200000000</v>
      </c>
      <c r="O49" s="71">
        <v>200000000</v>
      </c>
      <c r="P49" s="4">
        <f t="shared" si="14"/>
        <v>1</v>
      </c>
      <c r="Q49" s="99">
        <v>106560000</v>
      </c>
      <c r="R49" s="4">
        <f t="shared" si="15"/>
        <v>0.53280000000000005</v>
      </c>
      <c r="S49" s="113"/>
    </row>
    <row r="50" spans="2:20" ht="70.5" customHeight="1" x14ac:dyDescent="0.25">
      <c r="B50" s="177"/>
      <c r="C50" s="177"/>
      <c r="D50" s="180"/>
      <c r="E50" s="185"/>
      <c r="F50" s="68" t="s">
        <v>62</v>
      </c>
      <c r="G50" s="68">
        <v>1</v>
      </c>
      <c r="H50" s="68">
        <v>0</v>
      </c>
      <c r="I50" s="1" t="s">
        <v>199</v>
      </c>
      <c r="J50" s="98">
        <v>280000000</v>
      </c>
      <c r="K50" s="70">
        <v>0</v>
      </c>
      <c r="L50" s="70">
        <v>0</v>
      </c>
      <c r="M50" s="70">
        <v>0</v>
      </c>
      <c r="N50" s="70">
        <f t="shared" si="12"/>
        <v>280000000</v>
      </c>
      <c r="O50" s="71">
        <v>280000000</v>
      </c>
      <c r="P50" s="4">
        <f t="shared" si="14"/>
        <v>1</v>
      </c>
      <c r="Q50" s="99">
        <v>149224000</v>
      </c>
      <c r="R50" s="4">
        <f t="shared" si="15"/>
        <v>0.53294285714285716</v>
      </c>
      <c r="S50" s="113"/>
    </row>
    <row r="51" spans="2:20" ht="70.5" customHeight="1" x14ac:dyDescent="0.25">
      <c r="B51" s="177"/>
      <c r="C51" s="177"/>
      <c r="D51" s="180"/>
      <c r="E51" s="185"/>
      <c r="F51" s="68" t="s">
        <v>62</v>
      </c>
      <c r="G51" s="68">
        <v>1</v>
      </c>
      <c r="H51" s="68">
        <v>0</v>
      </c>
      <c r="I51" s="1" t="s">
        <v>201</v>
      </c>
      <c r="J51" s="98">
        <v>2600000000</v>
      </c>
      <c r="K51" s="70">
        <v>0</v>
      </c>
      <c r="L51" s="70">
        <v>0</v>
      </c>
      <c r="M51" s="70">
        <v>0</v>
      </c>
      <c r="N51" s="70">
        <f t="shared" si="12"/>
        <v>2600000000</v>
      </c>
      <c r="O51" s="71">
        <v>2600000000</v>
      </c>
      <c r="P51" s="4">
        <f t="shared" si="14"/>
        <v>1</v>
      </c>
      <c r="Q51" s="99">
        <v>1387230000</v>
      </c>
      <c r="R51" s="4">
        <f t="shared" si="15"/>
        <v>0.53354999999999997</v>
      </c>
      <c r="S51" s="113"/>
    </row>
    <row r="52" spans="2:20" ht="70.5" customHeight="1" x14ac:dyDescent="0.25">
      <c r="B52" s="178"/>
      <c r="C52" s="178"/>
      <c r="D52" s="181"/>
      <c r="E52" s="186"/>
      <c r="F52" s="68" t="s">
        <v>62</v>
      </c>
      <c r="G52" s="68">
        <v>1</v>
      </c>
      <c r="H52" s="68">
        <v>0</v>
      </c>
      <c r="I52" s="1" t="s">
        <v>204</v>
      </c>
      <c r="J52" s="98">
        <v>400000000</v>
      </c>
      <c r="K52" s="70">
        <v>0</v>
      </c>
      <c r="L52" s="70">
        <v>0</v>
      </c>
      <c r="M52" s="70">
        <v>0</v>
      </c>
      <c r="N52" s="70">
        <f t="shared" si="12"/>
        <v>400000000</v>
      </c>
      <c r="O52" s="71">
        <v>400000000</v>
      </c>
      <c r="P52" s="4">
        <f t="shared" si="14"/>
        <v>1</v>
      </c>
      <c r="Q52" s="99">
        <v>213770000</v>
      </c>
      <c r="R52" s="4">
        <f t="shared" si="15"/>
        <v>0.53442500000000004</v>
      </c>
      <c r="S52" s="113"/>
    </row>
    <row r="53" spans="2:20" ht="18.75" customHeight="1" x14ac:dyDescent="0.25">
      <c r="B53" s="81"/>
      <c r="C53" s="13"/>
      <c r="D53" s="13"/>
      <c r="E53" s="13" t="s">
        <v>26</v>
      </c>
      <c r="F53" s="13"/>
      <c r="G53" s="13"/>
      <c r="H53" s="3"/>
      <c r="I53" s="3"/>
      <c r="J53" s="3">
        <f t="shared" ref="J53:N53" si="16">SUM(J44:J52)</f>
        <v>6000000000</v>
      </c>
      <c r="K53" s="3">
        <f t="shared" si="16"/>
        <v>0</v>
      </c>
      <c r="L53" s="3">
        <f t="shared" si="16"/>
        <v>0</v>
      </c>
      <c r="M53" s="3">
        <f t="shared" si="16"/>
        <v>0</v>
      </c>
      <c r="N53" s="3">
        <f t="shared" si="16"/>
        <v>6000000000</v>
      </c>
      <c r="O53" s="3">
        <f>SUM(O44:O52)</f>
        <v>6000000000</v>
      </c>
      <c r="P53" s="9">
        <f>+O53/N53</f>
        <v>1</v>
      </c>
      <c r="Q53" s="3">
        <f>SUM(Q44:Q52)</f>
        <v>3200000000</v>
      </c>
      <c r="R53" s="9">
        <f>+Q53/N53</f>
        <v>0.53333333333333333</v>
      </c>
      <c r="S53" s="3"/>
    </row>
    <row r="54" spans="2:20" ht="117" customHeight="1" x14ac:dyDescent="0.25">
      <c r="B54" s="176" t="s">
        <v>109</v>
      </c>
      <c r="C54" s="176" t="s">
        <v>108</v>
      </c>
      <c r="D54" s="179" t="s">
        <v>276</v>
      </c>
      <c r="E54" s="176" t="s">
        <v>277</v>
      </c>
      <c r="F54" s="7" t="s">
        <v>207</v>
      </c>
      <c r="G54" s="68">
        <v>27</v>
      </c>
      <c r="H54" s="68">
        <v>27</v>
      </c>
      <c r="I54" s="1" t="s">
        <v>209</v>
      </c>
      <c r="J54" s="98">
        <v>2710000000</v>
      </c>
      <c r="K54" s="70">
        <v>0</v>
      </c>
      <c r="L54" s="70">
        <v>30000000</v>
      </c>
      <c r="M54" s="70">
        <v>0</v>
      </c>
      <c r="N54" s="71">
        <f>+J54+K54+L54-M54</f>
        <v>2740000000</v>
      </c>
      <c r="O54" s="70">
        <v>2740000000</v>
      </c>
      <c r="P54" s="2">
        <f>+O54/N54</f>
        <v>1</v>
      </c>
      <c r="Q54" s="71">
        <v>500000000</v>
      </c>
      <c r="R54" s="2">
        <f>+Q54/N54</f>
        <v>0.18248175182481752</v>
      </c>
      <c r="S54" s="127"/>
    </row>
    <row r="55" spans="2:20" ht="70.5" customHeight="1" x14ac:dyDescent="0.25">
      <c r="B55" s="177"/>
      <c r="C55" s="177"/>
      <c r="D55" s="180"/>
      <c r="E55" s="177"/>
      <c r="F55" s="7" t="s">
        <v>213</v>
      </c>
      <c r="G55" s="68">
        <v>2</v>
      </c>
      <c r="H55" s="68">
        <v>0</v>
      </c>
      <c r="I55" s="1" t="s">
        <v>215</v>
      </c>
      <c r="J55" s="98">
        <v>200000000</v>
      </c>
      <c r="K55" s="70">
        <v>0</v>
      </c>
      <c r="L55" s="70">
        <v>0</v>
      </c>
      <c r="M55" s="70">
        <v>0</v>
      </c>
      <c r="N55" s="71">
        <f t="shared" ref="N55:N57" si="17">+J55+K55+L55-M55</f>
        <v>200000000</v>
      </c>
      <c r="O55" s="99">
        <v>200000000</v>
      </c>
      <c r="P55" s="2">
        <f t="shared" ref="P55:P57" si="18">+O55/N55</f>
        <v>1</v>
      </c>
      <c r="Q55" s="71">
        <v>0</v>
      </c>
      <c r="R55" s="2">
        <f t="shared" ref="R55:R57" si="19">+Q55/N55</f>
        <v>0</v>
      </c>
      <c r="S55" s="127"/>
    </row>
    <row r="56" spans="2:20" ht="70.5" customHeight="1" x14ac:dyDescent="0.25">
      <c r="B56" s="177"/>
      <c r="C56" s="177"/>
      <c r="D56" s="180"/>
      <c r="E56" s="177"/>
      <c r="F56" s="7" t="s">
        <v>218</v>
      </c>
      <c r="G56" s="68">
        <v>1</v>
      </c>
      <c r="H56" s="68">
        <v>0</v>
      </c>
      <c r="I56" s="1" t="s">
        <v>220</v>
      </c>
      <c r="J56" s="98">
        <v>50000000</v>
      </c>
      <c r="K56" s="70">
        <v>0</v>
      </c>
      <c r="L56" s="70">
        <v>0</v>
      </c>
      <c r="M56" s="70">
        <v>30000000</v>
      </c>
      <c r="N56" s="71">
        <f t="shared" si="17"/>
        <v>20000000</v>
      </c>
      <c r="O56" s="99">
        <v>20000000</v>
      </c>
      <c r="P56" s="2">
        <f t="shared" si="18"/>
        <v>1</v>
      </c>
      <c r="Q56" s="71">
        <v>0</v>
      </c>
      <c r="R56" s="2">
        <f t="shared" si="19"/>
        <v>0</v>
      </c>
      <c r="S56" s="127"/>
    </row>
    <row r="57" spans="2:20" ht="70.5" customHeight="1" x14ac:dyDescent="0.25">
      <c r="B57" s="178"/>
      <c r="C57" s="178"/>
      <c r="D57" s="181"/>
      <c r="E57" s="178"/>
      <c r="F57" s="7" t="s">
        <v>223</v>
      </c>
      <c r="G57" s="68">
        <v>120</v>
      </c>
      <c r="H57" s="68">
        <v>0</v>
      </c>
      <c r="I57" s="1" t="s">
        <v>225</v>
      </c>
      <c r="J57" s="98">
        <v>40000000</v>
      </c>
      <c r="K57" s="70">
        <v>0</v>
      </c>
      <c r="L57" s="70">
        <v>0</v>
      </c>
      <c r="M57" s="70">
        <v>0</v>
      </c>
      <c r="N57" s="71">
        <f t="shared" si="17"/>
        <v>40000000</v>
      </c>
      <c r="O57" s="99">
        <v>40000000</v>
      </c>
      <c r="P57" s="2">
        <f t="shared" si="18"/>
        <v>1</v>
      </c>
      <c r="Q57" s="71">
        <v>0</v>
      </c>
      <c r="R57" s="2">
        <f t="shared" si="19"/>
        <v>0</v>
      </c>
      <c r="S57" s="127"/>
    </row>
    <row r="58" spans="2:20" ht="20.25" customHeight="1" x14ac:dyDescent="0.25">
      <c r="B58" s="81"/>
      <c r="C58" s="13"/>
      <c r="D58" s="13"/>
      <c r="E58" s="13" t="s">
        <v>26</v>
      </c>
      <c r="F58" s="13"/>
      <c r="G58" s="13"/>
      <c r="H58" s="3"/>
      <c r="I58" s="3"/>
      <c r="J58" s="3">
        <f>SUM(J54:J57)</f>
        <v>3000000000</v>
      </c>
      <c r="K58" s="3">
        <f t="shared" ref="K58:M58" si="20">SUM(K54:K57)</f>
        <v>0</v>
      </c>
      <c r="L58" s="3">
        <f t="shared" si="20"/>
        <v>30000000</v>
      </c>
      <c r="M58" s="3">
        <f t="shared" si="20"/>
        <v>30000000</v>
      </c>
      <c r="N58" s="3">
        <f>SUM(N54:N57)</f>
        <v>3000000000</v>
      </c>
      <c r="O58" s="3">
        <f>SUM(O54:O57)</f>
        <v>3000000000</v>
      </c>
      <c r="P58" s="9">
        <f>+O58/N58</f>
        <v>1</v>
      </c>
      <c r="Q58" s="3">
        <f>SUM(Q54:Q57)</f>
        <v>500000000</v>
      </c>
      <c r="R58" s="9">
        <f>+Q58/N58</f>
        <v>0.16666666666666666</v>
      </c>
      <c r="S58" s="3"/>
    </row>
    <row r="59" spans="2:20" ht="84.75" customHeight="1" x14ac:dyDescent="0.25">
      <c r="B59" s="176" t="s">
        <v>102</v>
      </c>
      <c r="C59" s="176" t="s">
        <v>108</v>
      </c>
      <c r="D59" s="179" t="s">
        <v>278</v>
      </c>
      <c r="E59" s="176" t="s">
        <v>279</v>
      </c>
      <c r="F59" s="7" t="s">
        <v>228</v>
      </c>
      <c r="G59" s="68">
        <v>264</v>
      </c>
      <c r="H59" s="68">
        <v>264</v>
      </c>
      <c r="I59" s="1" t="s">
        <v>46</v>
      </c>
      <c r="J59" s="98">
        <v>433000000</v>
      </c>
      <c r="K59" s="70">
        <v>0</v>
      </c>
      <c r="L59" s="70">
        <v>0</v>
      </c>
      <c r="M59" s="70">
        <v>0</v>
      </c>
      <c r="N59" s="70">
        <f t="shared" si="12"/>
        <v>433000000</v>
      </c>
      <c r="O59" s="70">
        <v>433000000</v>
      </c>
      <c r="P59" s="2">
        <f>+O59/N59</f>
        <v>1</v>
      </c>
      <c r="Q59" s="71">
        <v>181860000</v>
      </c>
      <c r="R59" s="2">
        <f>+Q59/N59</f>
        <v>0.42</v>
      </c>
      <c r="S59" s="128"/>
    </row>
    <row r="60" spans="2:20" ht="69.75" customHeight="1" x14ac:dyDescent="0.25">
      <c r="B60" s="177"/>
      <c r="C60" s="177"/>
      <c r="D60" s="180"/>
      <c r="E60" s="177"/>
      <c r="F60" s="12" t="s">
        <v>232</v>
      </c>
      <c r="G60" s="68">
        <v>1</v>
      </c>
      <c r="H60" s="68">
        <v>0</v>
      </c>
      <c r="I60" s="1" t="s">
        <v>47</v>
      </c>
      <c r="J60" s="98">
        <v>132000000</v>
      </c>
      <c r="K60" s="70">
        <v>0</v>
      </c>
      <c r="L60" s="70">
        <v>0</v>
      </c>
      <c r="M60" s="70">
        <v>0</v>
      </c>
      <c r="N60" s="70">
        <f t="shared" si="12"/>
        <v>132000000</v>
      </c>
      <c r="O60" s="70">
        <v>132000000</v>
      </c>
      <c r="P60" s="2">
        <f t="shared" ref="P60:P61" si="21">+O60/N60</f>
        <v>1</v>
      </c>
      <c r="Q60" s="71">
        <v>55440000</v>
      </c>
      <c r="R60" s="2">
        <f t="shared" ref="R60:R61" si="22">+Q60/N60</f>
        <v>0.42</v>
      </c>
      <c r="S60" s="128"/>
    </row>
    <row r="61" spans="2:20" ht="94.5" customHeight="1" x14ac:dyDescent="0.25">
      <c r="B61" s="178"/>
      <c r="C61" s="178"/>
      <c r="D61" s="181"/>
      <c r="E61" s="178"/>
      <c r="F61" s="7" t="s">
        <v>31</v>
      </c>
      <c r="G61" s="68">
        <v>33</v>
      </c>
      <c r="H61" s="68">
        <v>0</v>
      </c>
      <c r="I61" s="1" t="s">
        <v>48</v>
      </c>
      <c r="J61" s="98">
        <v>1435000000</v>
      </c>
      <c r="K61" s="70">
        <v>0</v>
      </c>
      <c r="L61" s="70">
        <v>0</v>
      </c>
      <c r="M61" s="70">
        <v>0</v>
      </c>
      <c r="N61" s="70">
        <f t="shared" si="12"/>
        <v>1435000000</v>
      </c>
      <c r="O61" s="70">
        <v>1435000000</v>
      </c>
      <c r="P61" s="2">
        <f t="shared" si="21"/>
        <v>1</v>
      </c>
      <c r="Q61" s="71">
        <v>602700000</v>
      </c>
      <c r="R61" s="2">
        <f t="shared" si="22"/>
        <v>0.42</v>
      </c>
      <c r="S61" s="129"/>
    </row>
    <row r="62" spans="2:20" ht="22.5" customHeight="1" x14ac:dyDescent="0.25">
      <c r="B62" s="81"/>
      <c r="C62" s="13"/>
      <c r="D62" s="13"/>
      <c r="E62" s="13" t="s">
        <v>26</v>
      </c>
      <c r="F62" s="13"/>
      <c r="G62" s="13"/>
      <c r="H62" s="3"/>
      <c r="I62" s="3"/>
      <c r="J62" s="3">
        <f>SUM(J59:J61)</f>
        <v>2000000000</v>
      </c>
      <c r="K62" s="3">
        <f t="shared" ref="K62:N62" si="23">SUM(K59:K61)</f>
        <v>0</v>
      </c>
      <c r="L62" s="3">
        <f t="shared" si="23"/>
        <v>0</v>
      </c>
      <c r="M62" s="3">
        <f t="shared" si="23"/>
        <v>0</v>
      </c>
      <c r="N62" s="3">
        <f t="shared" si="23"/>
        <v>2000000000</v>
      </c>
      <c r="O62" s="3">
        <f>SUM(O59:O61)</f>
        <v>2000000000</v>
      </c>
      <c r="P62" s="9">
        <f>+O62/N62</f>
        <v>1</v>
      </c>
      <c r="Q62" s="3">
        <f>SUM(Q59:Q61)</f>
        <v>840000000</v>
      </c>
      <c r="R62" s="9">
        <f>+Q62/N62</f>
        <v>0.42</v>
      </c>
      <c r="S62" s="3"/>
    </row>
    <row r="63" spans="2:20" ht="70.5" customHeight="1" x14ac:dyDescent="0.25">
      <c r="B63" s="176" t="s">
        <v>110</v>
      </c>
      <c r="C63" s="176" t="s">
        <v>111</v>
      </c>
      <c r="D63" s="179" t="s">
        <v>280</v>
      </c>
      <c r="E63" s="176" t="s">
        <v>281</v>
      </c>
      <c r="F63" s="7" t="s">
        <v>282</v>
      </c>
      <c r="G63" s="68">
        <v>280</v>
      </c>
      <c r="H63" s="68">
        <v>280</v>
      </c>
      <c r="I63" s="1" t="s">
        <v>32</v>
      </c>
      <c r="J63" s="98">
        <v>1500000000</v>
      </c>
      <c r="K63" s="70">
        <v>0</v>
      </c>
      <c r="L63" s="89">
        <v>227639210</v>
      </c>
      <c r="M63" s="70">
        <v>0</v>
      </c>
      <c r="N63" s="71">
        <f t="shared" si="12"/>
        <v>1727639210</v>
      </c>
      <c r="O63" s="114">
        <f>+J63+K63+L63-M63</f>
        <v>1727639210</v>
      </c>
      <c r="P63" s="83">
        <f>+O63/N63</f>
        <v>1</v>
      </c>
      <c r="Q63" s="114">
        <v>1671441811</v>
      </c>
      <c r="R63" s="83">
        <f t="shared" ref="R63:R67" si="24">+Q63/N63</f>
        <v>0.96747156543176627</v>
      </c>
      <c r="S63" s="101"/>
      <c r="T63" s="115"/>
    </row>
    <row r="64" spans="2:20" ht="70.5" customHeight="1" x14ac:dyDescent="0.25">
      <c r="B64" s="177"/>
      <c r="C64" s="177"/>
      <c r="D64" s="180"/>
      <c r="E64" s="177"/>
      <c r="F64" s="7" t="s">
        <v>283</v>
      </c>
      <c r="G64" s="68">
        <v>37</v>
      </c>
      <c r="H64" s="68">
        <v>37</v>
      </c>
      <c r="I64" s="1" t="s">
        <v>34</v>
      </c>
      <c r="J64" s="98">
        <v>15000000000</v>
      </c>
      <c r="K64" s="70">
        <v>0</v>
      </c>
      <c r="L64" s="70">
        <v>0</v>
      </c>
      <c r="M64" s="70">
        <v>610457255</v>
      </c>
      <c r="N64" s="71">
        <f t="shared" si="12"/>
        <v>14389542745</v>
      </c>
      <c r="O64" s="114">
        <v>14241197582</v>
      </c>
      <c r="P64" s="83">
        <f t="shared" ref="P64:P67" si="25">+O64/N64</f>
        <v>0.98969076602162731</v>
      </c>
      <c r="Q64" s="114">
        <v>13232402585.23</v>
      </c>
      <c r="R64" s="83">
        <f t="shared" si="24"/>
        <v>0.91958464697065667</v>
      </c>
      <c r="S64" s="101"/>
      <c r="T64" s="115"/>
    </row>
    <row r="65" spans="2:20" ht="70.5" customHeight="1" x14ac:dyDescent="0.25">
      <c r="B65" s="177"/>
      <c r="C65" s="177"/>
      <c r="D65" s="180"/>
      <c r="E65" s="177"/>
      <c r="F65" s="7" t="s">
        <v>284</v>
      </c>
      <c r="G65" s="68">
        <v>1</v>
      </c>
      <c r="H65" s="68">
        <v>0</v>
      </c>
      <c r="I65" s="1" t="s">
        <v>115</v>
      </c>
      <c r="J65" s="98">
        <v>500000000</v>
      </c>
      <c r="K65" s="70">
        <v>0</v>
      </c>
      <c r="L65" s="70">
        <v>382818045</v>
      </c>
      <c r="M65" s="70"/>
      <c r="N65" s="71">
        <f t="shared" si="12"/>
        <v>882818045</v>
      </c>
      <c r="O65" s="114">
        <f t="shared" ref="O65:O67" si="26">+J65+K65+L65-M65</f>
        <v>882818045</v>
      </c>
      <c r="P65" s="83">
        <f t="shared" si="25"/>
        <v>1</v>
      </c>
      <c r="Q65" s="114">
        <v>0</v>
      </c>
      <c r="R65" s="83">
        <f t="shared" si="24"/>
        <v>0</v>
      </c>
      <c r="S65" s="116"/>
    </row>
    <row r="66" spans="2:20" ht="79.5" customHeight="1" x14ac:dyDescent="0.25">
      <c r="B66" s="177"/>
      <c r="C66" s="177"/>
      <c r="D66" s="180"/>
      <c r="E66" s="177"/>
      <c r="F66" s="7" t="s">
        <v>285</v>
      </c>
      <c r="G66" s="68">
        <v>2500</v>
      </c>
      <c r="H66" s="68">
        <v>0</v>
      </c>
      <c r="I66" s="1" t="s">
        <v>36</v>
      </c>
      <c r="J66" s="98">
        <v>500000000</v>
      </c>
      <c r="K66" s="70">
        <v>0</v>
      </c>
      <c r="L66" s="70">
        <v>0</v>
      </c>
      <c r="M66" s="70">
        <v>0</v>
      </c>
      <c r="N66" s="71">
        <f t="shared" si="12"/>
        <v>500000000</v>
      </c>
      <c r="O66" s="114">
        <f t="shared" si="26"/>
        <v>500000000</v>
      </c>
      <c r="P66" s="83">
        <f t="shared" si="25"/>
        <v>1</v>
      </c>
      <c r="Q66" s="114">
        <v>0</v>
      </c>
      <c r="R66" s="83">
        <f t="shared" si="24"/>
        <v>0</v>
      </c>
      <c r="S66" s="102"/>
    </row>
    <row r="67" spans="2:20" ht="70.5" customHeight="1" x14ac:dyDescent="0.25">
      <c r="B67" s="178"/>
      <c r="C67" s="178"/>
      <c r="D67" s="181"/>
      <c r="E67" s="178"/>
      <c r="F67" s="7" t="s">
        <v>286</v>
      </c>
      <c r="G67" s="68">
        <v>2</v>
      </c>
      <c r="H67" s="68">
        <v>0</v>
      </c>
      <c r="I67" s="1" t="s">
        <v>38</v>
      </c>
      <c r="J67" s="98">
        <v>1500000000</v>
      </c>
      <c r="K67" s="70">
        <v>0</v>
      </c>
      <c r="L67" s="70">
        <v>0</v>
      </c>
      <c r="M67" s="70">
        <v>0</v>
      </c>
      <c r="N67" s="71">
        <f t="shared" si="12"/>
        <v>1500000000</v>
      </c>
      <c r="O67" s="114">
        <f t="shared" si="26"/>
        <v>1500000000</v>
      </c>
      <c r="P67" s="83">
        <f t="shared" si="25"/>
        <v>1</v>
      </c>
      <c r="Q67" s="114">
        <v>0</v>
      </c>
      <c r="R67" s="83">
        <f t="shared" si="24"/>
        <v>0</v>
      </c>
      <c r="S67" s="15"/>
    </row>
    <row r="68" spans="2:20" ht="24" customHeight="1" x14ac:dyDescent="0.25">
      <c r="B68" s="81"/>
      <c r="C68" s="13"/>
      <c r="D68" s="13"/>
      <c r="E68" s="13" t="s">
        <v>26</v>
      </c>
      <c r="F68" s="13"/>
      <c r="G68" s="13"/>
      <c r="H68" s="3"/>
      <c r="I68" s="3"/>
      <c r="J68" s="3">
        <f>SUM(J63:J67)</f>
        <v>19000000000</v>
      </c>
      <c r="K68" s="3">
        <f t="shared" ref="K68:M68" si="27">SUM(K63:K67)</f>
        <v>0</v>
      </c>
      <c r="L68" s="3">
        <f t="shared" si="27"/>
        <v>610457255</v>
      </c>
      <c r="M68" s="3">
        <f t="shared" si="27"/>
        <v>610457255</v>
      </c>
      <c r="N68" s="3">
        <f>SUM(N63:N67)</f>
        <v>19000000000</v>
      </c>
      <c r="O68" s="3">
        <f>SUM(O63:O67)</f>
        <v>18851654837</v>
      </c>
      <c r="P68" s="9">
        <f>+O68/N68</f>
        <v>0.9921923598421053</v>
      </c>
      <c r="Q68" s="3">
        <f>SUM(Q63:Q67)</f>
        <v>14903844396.23</v>
      </c>
      <c r="R68" s="9">
        <f>+Q68/N68</f>
        <v>0.78441286295947366</v>
      </c>
      <c r="S68" s="3"/>
    </row>
    <row r="69" spans="2:20" ht="90" customHeight="1" x14ac:dyDescent="0.25">
      <c r="B69" s="176" t="s">
        <v>110</v>
      </c>
      <c r="C69" s="176" t="s">
        <v>39</v>
      </c>
      <c r="D69" s="179" t="s">
        <v>287</v>
      </c>
      <c r="E69" s="176" t="s">
        <v>288</v>
      </c>
      <c r="F69" s="169" t="s">
        <v>289</v>
      </c>
      <c r="G69" s="169" t="s">
        <v>290</v>
      </c>
      <c r="H69" s="169" t="s">
        <v>297</v>
      </c>
      <c r="I69" s="1" t="s">
        <v>41</v>
      </c>
      <c r="J69" s="98">
        <v>4686000000</v>
      </c>
      <c r="K69" s="70">
        <v>0</v>
      </c>
      <c r="L69" s="70">
        <v>0</v>
      </c>
      <c r="M69" s="70">
        <v>0</v>
      </c>
      <c r="N69" s="71">
        <f t="shared" si="12"/>
        <v>4686000000</v>
      </c>
      <c r="O69" s="100">
        <v>4686000000</v>
      </c>
      <c r="P69" s="4">
        <f>+O69/N69</f>
        <v>1</v>
      </c>
      <c r="Q69" s="99">
        <v>2857156183</v>
      </c>
      <c r="R69" s="4">
        <f>+Q69/N69</f>
        <v>0.60972176333760142</v>
      </c>
      <c r="S69" s="172"/>
      <c r="T69" s="5"/>
    </row>
    <row r="70" spans="2:20" ht="70.5" customHeight="1" x14ac:dyDescent="0.25">
      <c r="B70" s="177"/>
      <c r="C70" s="177"/>
      <c r="D70" s="180"/>
      <c r="E70" s="177"/>
      <c r="F70" s="170"/>
      <c r="G70" s="170"/>
      <c r="H70" s="170"/>
      <c r="I70" s="1" t="s">
        <v>42</v>
      </c>
      <c r="J70" s="98">
        <v>1020000000</v>
      </c>
      <c r="K70" s="70">
        <v>0</v>
      </c>
      <c r="L70" s="70">
        <v>0</v>
      </c>
      <c r="M70" s="70">
        <v>0</v>
      </c>
      <c r="N70" s="71">
        <f t="shared" si="12"/>
        <v>1020000000</v>
      </c>
      <c r="O70" s="100">
        <v>1010401168.79</v>
      </c>
      <c r="P70" s="4">
        <f t="shared" ref="P70:P71" si="28">+O70/N70</f>
        <v>0.99058938116666662</v>
      </c>
      <c r="Q70" s="99">
        <v>1010401168.79</v>
      </c>
      <c r="R70" s="4">
        <f t="shared" ref="R70:R71" si="29">+Q70/N70</f>
        <v>0.99058938116666662</v>
      </c>
      <c r="S70" s="173"/>
    </row>
    <row r="71" spans="2:20" ht="70.5" customHeight="1" x14ac:dyDescent="0.25">
      <c r="B71" s="178"/>
      <c r="C71" s="178"/>
      <c r="D71" s="181"/>
      <c r="E71" s="178"/>
      <c r="F71" s="171"/>
      <c r="G71" s="171"/>
      <c r="H71" s="171"/>
      <c r="I71" s="1" t="s">
        <v>43</v>
      </c>
      <c r="J71" s="98">
        <v>4294000000</v>
      </c>
      <c r="K71" s="70">
        <v>0</v>
      </c>
      <c r="L71" s="70">
        <v>0</v>
      </c>
      <c r="M71" s="70">
        <v>0</v>
      </c>
      <c r="N71" s="71">
        <f t="shared" si="12"/>
        <v>4294000000</v>
      </c>
      <c r="O71" s="71">
        <v>4233879089.25</v>
      </c>
      <c r="P71" s="4">
        <f t="shared" si="28"/>
        <v>0.98599885636935258</v>
      </c>
      <c r="Q71" s="99">
        <v>2331433225.52</v>
      </c>
      <c r="R71" s="4">
        <f t="shared" si="29"/>
        <v>0.54295137995342335</v>
      </c>
      <c r="S71" s="174"/>
    </row>
    <row r="72" spans="2:20" ht="21.75" customHeight="1" x14ac:dyDescent="0.25">
      <c r="B72" s="81"/>
      <c r="C72" s="13"/>
      <c r="D72" s="13"/>
      <c r="E72" s="13" t="s">
        <v>26</v>
      </c>
      <c r="F72" s="13"/>
      <c r="G72" s="13"/>
      <c r="H72" s="3"/>
      <c r="I72" s="3"/>
      <c r="J72" s="3">
        <f t="shared" ref="J72:N72" si="30">SUM(J69:J71)</f>
        <v>10000000000</v>
      </c>
      <c r="K72" s="3">
        <f t="shared" si="30"/>
        <v>0</v>
      </c>
      <c r="L72" s="3">
        <f t="shared" si="30"/>
        <v>0</v>
      </c>
      <c r="M72" s="3">
        <f t="shared" si="30"/>
        <v>0</v>
      </c>
      <c r="N72" s="3">
        <f t="shared" si="30"/>
        <v>10000000000</v>
      </c>
      <c r="O72" s="3">
        <f>SUM(O69:O71)</f>
        <v>9930280258.0400009</v>
      </c>
      <c r="P72" s="9">
        <f>+O72/N72</f>
        <v>0.99302802580400007</v>
      </c>
      <c r="Q72" s="3">
        <f>SUM(Q69:Q71)</f>
        <v>6198990577.3099995</v>
      </c>
      <c r="R72" s="9">
        <f>+Q72/N72</f>
        <v>0.61989905773099996</v>
      </c>
      <c r="S72" s="3"/>
    </row>
    <row r="73" spans="2:20" ht="16.5" customHeight="1" x14ac:dyDescent="0.25">
      <c r="B73" s="15"/>
      <c r="C73" s="15"/>
      <c r="D73" s="15"/>
      <c r="E73" s="15"/>
      <c r="F73" s="15"/>
      <c r="G73" s="15"/>
      <c r="H73" s="68"/>
      <c r="I73" s="84" t="s">
        <v>63</v>
      </c>
      <c r="J73" s="85">
        <f>+J10+J21+J27+J32+J37+J43+J53+J58+J62+J68+J72</f>
        <v>176642057056</v>
      </c>
      <c r="K73" s="85">
        <f t="shared" ref="K73:Q73" si="31">+K10+K21+K27+K32+K37+K43+K53+K58+K62+K68+K72</f>
        <v>126259376656</v>
      </c>
      <c r="L73" s="85">
        <f t="shared" si="31"/>
        <v>34709946321</v>
      </c>
      <c r="M73" s="85">
        <f t="shared" si="31"/>
        <v>34709946321</v>
      </c>
      <c r="N73" s="85">
        <f t="shared" si="31"/>
        <v>302901433712</v>
      </c>
      <c r="O73" s="85">
        <f t="shared" si="31"/>
        <v>302683368367.03998</v>
      </c>
      <c r="P73" s="86">
        <f>+O73/N73</f>
        <v>0.9992800782013882</v>
      </c>
      <c r="Q73" s="85">
        <f t="shared" si="31"/>
        <v>265994268245.61002</v>
      </c>
      <c r="R73" s="86">
        <f>+Q73/N73</f>
        <v>0.87815453689307565</v>
      </c>
      <c r="S73" s="15"/>
    </row>
    <row r="74" spans="2:20" ht="15.75" x14ac:dyDescent="0.25">
      <c r="H74" s="8"/>
    </row>
    <row r="75" spans="2:20" ht="15.75" x14ac:dyDescent="0.25">
      <c r="H75" s="14"/>
      <c r="O75" s="88"/>
      <c r="P75" s="88"/>
      <c r="Q75" s="88"/>
      <c r="S75" s="88"/>
    </row>
    <row r="76" spans="2:20" ht="15" customHeight="1" x14ac:dyDescent="0.3">
      <c r="B76" s="175" t="s">
        <v>64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O76" s="130"/>
      <c r="Q76" s="130"/>
      <c r="S76" s="88"/>
    </row>
    <row r="77" spans="2:20" x14ac:dyDescent="0.25">
      <c r="N77" s="115"/>
      <c r="O77" s="131"/>
      <c r="P77" s="88"/>
      <c r="Q77" s="88"/>
    </row>
    <row r="78" spans="2:20" x14ac:dyDescent="0.25">
      <c r="M78" s="132"/>
      <c r="O78" s="133"/>
      <c r="Q78" s="88"/>
    </row>
    <row r="79" spans="2:20" x14ac:dyDescent="0.25">
      <c r="M79" s="89"/>
      <c r="N79" s="5"/>
      <c r="O79" s="88"/>
      <c r="P79" s="88"/>
      <c r="Q79" s="88"/>
    </row>
    <row r="80" spans="2:20" x14ac:dyDescent="0.25">
      <c r="O80" s="89"/>
      <c r="Q80" s="131"/>
    </row>
    <row r="81" spans="15:17" x14ac:dyDescent="0.25">
      <c r="O81" s="88"/>
    </row>
    <row r="82" spans="15:17" x14ac:dyDescent="0.25">
      <c r="Q82" s="132"/>
    </row>
    <row r="83" spans="15:17" x14ac:dyDescent="0.25">
      <c r="O83" s="132"/>
    </row>
    <row r="84" spans="15:17" x14ac:dyDescent="0.25">
      <c r="O84" s="115"/>
      <c r="Q84" s="115"/>
    </row>
    <row r="85" spans="15:17" x14ac:dyDescent="0.25">
      <c r="O85" s="134"/>
      <c r="Q85"/>
    </row>
    <row r="86" spans="15:17" x14ac:dyDescent="0.25">
      <c r="Q86" s="115"/>
    </row>
  </sheetData>
  <mergeCells count="72">
    <mergeCell ref="B1:E3"/>
    <mergeCell ref="F1:P3"/>
    <mergeCell ref="I4:S4"/>
    <mergeCell ref="B6:B8"/>
    <mergeCell ref="C6:C8"/>
    <mergeCell ref="D6:D8"/>
    <mergeCell ref="E6:E8"/>
    <mergeCell ref="F6:F8"/>
    <mergeCell ref="G6:G8"/>
    <mergeCell ref="H6:H8"/>
    <mergeCell ref="S6:S8"/>
    <mergeCell ref="J7:K7"/>
    <mergeCell ref="L7:M7"/>
    <mergeCell ref="N7:N8"/>
    <mergeCell ref="O7:O8"/>
    <mergeCell ref="P7:P8"/>
    <mergeCell ref="Q7:Q8"/>
    <mergeCell ref="R7:R8"/>
    <mergeCell ref="B11:B20"/>
    <mergeCell ref="C11:C20"/>
    <mergeCell ref="D11:D20"/>
    <mergeCell ref="E11:E20"/>
    <mergeCell ref="F14:F15"/>
    <mergeCell ref="G14:G15"/>
    <mergeCell ref="H14:H15"/>
    <mergeCell ref="I6:I8"/>
    <mergeCell ref="J6:N6"/>
    <mergeCell ref="O6:R6"/>
    <mergeCell ref="B33:B36"/>
    <mergeCell ref="C33:C36"/>
    <mergeCell ref="D33:D36"/>
    <mergeCell ref="E33:E36"/>
    <mergeCell ref="B22:B26"/>
    <mergeCell ref="C22:C26"/>
    <mergeCell ref="D22:D26"/>
    <mergeCell ref="E22:E26"/>
    <mergeCell ref="H23:H24"/>
    <mergeCell ref="B28:B31"/>
    <mergeCell ref="C28:C31"/>
    <mergeCell ref="D28:D31"/>
    <mergeCell ref="E28:E31"/>
    <mergeCell ref="F23:F24"/>
    <mergeCell ref="G23:G24"/>
    <mergeCell ref="B38:B42"/>
    <mergeCell ref="C38:C42"/>
    <mergeCell ref="D38:D42"/>
    <mergeCell ref="E38:E42"/>
    <mergeCell ref="B44:B52"/>
    <mergeCell ref="C44:C52"/>
    <mergeCell ref="D44:D52"/>
    <mergeCell ref="E44:E52"/>
    <mergeCell ref="B54:B57"/>
    <mergeCell ref="C54:C57"/>
    <mergeCell ref="D54:D57"/>
    <mergeCell ref="E54:E57"/>
    <mergeCell ref="B59:B61"/>
    <mergeCell ref="C59:C61"/>
    <mergeCell ref="D59:D61"/>
    <mergeCell ref="E59:E61"/>
    <mergeCell ref="B63:B67"/>
    <mergeCell ref="C63:C67"/>
    <mergeCell ref="D63:D67"/>
    <mergeCell ref="E63:E67"/>
    <mergeCell ref="B69:B71"/>
    <mergeCell ref="C69:C71"/>
    <mergeCell ref="D69:D71"/>
    <mergeCell ref="E69:E71"/>
    <mergeCell ref="F69:F71"/>
    <mergeCell ref="G69:G71"/>
    <mergeCell ref="H69:H71"/>
    <mergeCell ref="S69:S71"/>
    <mergeCell ref="B76:M76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F224-2838-4793-982C-024845D3D87C}">
  <sheetPr>
    <tabColor rgb="FF7030A0"/>
  </sheetPr>
  <dimension ref="B1:T78"/>
  <sheetViews>
    <sheetView tabSelected="1" topLeftCell="J1" zoomScale="85" zoomScaleNormal="85" workbookViewId="0">
      <pane ySplit="8" topLeftCell="A22" activePane="bottomLeft" state="frozen"/>
      <selection activeCell="I1" sqref="I1"/>
      <selection pane="bottomLeft" activeCell="Q25" sqref="Q25"/>
    </sheetView>
  </sheetViews>
  <sheetFormatPr baseColWidth="10" defaultColWidth="11.5703125" defaultRowHeight="20.25" x14ac:dyDescent="0.25"/>
  <cols>
    <col min="1" max="1" width="4.42578125" style="14" customWidth="1"/>
    <col min="2" max="2" width="35.140625" style="14" customWidth="1"/>
    <col min="3" max="4" width="20" style="14" customWidth="1"/>
    <col min="5" max="5" width="34.7109375" style="14" customWidth="1"/>
    <col min="6" max="7" width="24.140625" style="14" customWidth="1"/>
    <col min="8" max="8" width="24.140625" style="8" customWidth="1"/>
    <col min="9" max="9" width="45.7109375" style="14" customWidth="1"/>
    <col min="10" max="10" width="27.7109375" style="14" customWidth="1"/>
    <col min="11" max="11" width="31.140625" style="14" customWidth="1"/>
    <col min="12" max="12" width="26.42578125" style="14" customWidth="1"/>
    <col min="13" max="13" width="28.28515625" style="14" customWidth="1"/>
    <col min="14" max="14" width="26.85546875" style="14" customWidth="1"/>
    <col min="15" max="15" width="25.5703125" style="14" customWidth="1"/>
    <col min="16" max="16" width="11.5703125" style="14"/>
    <col min="17" max="17" width="24.7109375" style="14" customWidth="1"/>
    <col min="18" max="18" width="13.5703125" style="14" customWidth="1"/>
    <col min="19" max="19" width="74.140625" style="135" customWidth="1"/>
    <col min="20" max="16384" width="11.5703125" style="14"/>
  </cols>
  <sheetData>
    <row r="1" spans="2:20" ht="25.5" customHeight="1" x14ac:dyDescent="0.25">
      <c r="B1" s="193"/>
      <c r="C1" s="194"/>
      <c r="D1" s="194"/>
      <c r="E1" s="194"/>
      <c r="F1" s="203" t="s">
        <v>291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</row>
    <row r="2" spans="2:20" ht="25.5" customHeight="1" x14ac:dyDescent="0.25">
      <c r="B2" s="193"/>
      <c r="C2" s="194"/>
      <c r="D2" s="194"/>
      <c r="E2" s="194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  <c r="S2" s="136"/>
    </row>
    <row r="3" spans="2:20" ht="25.5" customHeight="1" x14ac:dyDescent="0.25">
      <c r="B3" s="195"/>
      <c r="C3" s="196"/>
      <c r="D3" s="196"/>
      <c r="E3" s="19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37"/>
    </row>
    <row r="4" spans="2:20" ht="34.5" customHeight="1" x14ac:dyDescent="0.25">
      <c r="I4" s="202" t="s">
        <v>298</v>
      </c>
      <c r="J4" s="202"/>
      <c r="K4" s="202"/>
      <c r="L4" s="202"/>
      <c r="M4" s="202"/>
      <c r="N4" s="202"/>
      <c r="O4" s="202"/>
      <c r="P4" s="202"/>
      <c r="Q4" s="202"/>
      <c r="R4" s="202"/>
    </row>
    <row r="6" spans="2:20" ht="25.5" customHeight="1" x14ac:dyDescent="0.25">
      <c r="B6" s="189" t="s">
        <v>2</v>
      </c>
      <c r="C6" s="189" t="s">
        <v>3</v>
      </c>
      <c r="D6" s="189" t="s">
        <v>4</v>
      </c>
      <c r="E6" s="189" t="s">
        <v>5</v>
      </c>
      <c r="F6" s="189" t="s">
        <v>6</v>
      </c>
      <c r="G6" s="189" t="s">
        <v>7</v>
      </c>
      <c r="H6" s="189" t="s">
        <v>8</v>
      </c>
      <c r="I6" s="189" t="s">
        <v>9</v>
      </c>
      <c r="J6" s="190" t="s">
        <v>10</v>
      </c>
      <c r="K6" s="190"/>
      <c r="L6" s="190"/>
      <c r="M6" s="190"/>
      <c r="N6" s="190"/>
      <c r="O6" s="188" t="s">
        <v>11</v>
      </c>
      <c r="P6" s="188"/>
      <c r="Q6" s="188"/>
      <c r="R6" s="188"/>
      <c r="S6" s="209" t="s">
        <v>295</v>
      </c>
    </row>
    <row r="7" spans="2:20" ht="24.75" customHeight="1" x14ac:dyDescent="0.25">
      <c r="B7" s="189"/>
      <c r="C7" s="189"/>
      <c r="D7" s="189"/>
      <c r="E7" s="189"/>
      <c r="F7" s="189"/>
      <c r="G7" s="189"/>
      <c r="H7" s="189"/>
      <c r="I7" s="189"/>
      <c r="J7" s="189" t="s">
        <v>12</v>
      </c>
      <c r="K7" s="189"/>
      <c r="L7" s="189" t="s">
        <v>13</v>
      </c>
      <c r="M7" s="189"/>
      <c r="N7" s="189" t="s">
        <v>14</v>
      </c>
      <c r="O7" s="188" t="s">
        <v>15</v>
      </c>
      <c r="P7" s="188" t="s">
        <v>16</v>
      </c>
      <c r="Q7" s="188" t="s">
        <v>17</v>
      </c>
      <c r="R7" s="188" t="s">
        <v>18</v>
      </c>
      <c r="S7" s="210"/>
    </row>
    <row r="8" spans="2:20" ht="45.75" customHeight="1" x14ac:dyDescent="0.25">
      <c r="B8" s="189"/>
      <c r="C8" s="189"/>
      <c r="D8" s="189"/>
      <c r="E8" s="189"/>
      <c r="F8" s="189"/>
      <c r="G8" s="189"/>
      <c r="H8" s="189"/>
      <c r="I8" s="189"/>
      <c r="J8" s="13" t="s">
        <v>19</v>
      </c>
      <c r="K8" s="13" t="s">
        <v>20</v>
      </c>
      <c r="L8" s="13" t="s">
        <v>21</v>
      </c>
      <c r="M8" s="13" t="s">
        <v>22</v>
      </c>
      <c r="N8" s="189"/>
      <c r="O8" s="188"/>
      <c r="P8" s="188"/>
      <c r="Q8" s="188"/>
      <c r="R8" s="188"/>
      <c r="S8" s="211"/>
    </row>
    <row r="9" spans="2:20" ht="124.5" customHeight="1" x14ac:dyDescent="0.25">
      <c r="B9" s="90" t="s">
        <v>83</v>
      </c>
      <c r="C9" s="1" t="s">
        <v>85</v>
      </c>
      <c r="D9" s="15" t="s">
        <v>244</v>
      </c>
      <c r="E9" s="1" t="s">
        <v>27</v>
      </c>
      <c r="F9" s="1" t="s">
        <v>126</v>
      </c>
      <c r="G9" s="68">
        <v>32</v>
      </c>
      <c r="H9" s="68">
        <v>0</v>
      </c>
      <c r="I9" s="1" t="s">
        <v>28</v>
      </c>
      <c r="J9" s="69">
        <v>63000000000</v>
      </c>
      <c r="K9" s="70">
        <v>0</v>
      </c>
      <c r="L9" s="70">
        <v>0</v>
      </c>
      <c r="M9" s="70">
        <v>0</v>
      </c>
      <c r="N9" s="70">
        <f>+J9+K9+L9-M9</f>
        <v>63000000000</v>
      </c>
      <c r="O9" s="71">
        <f>N9</f>
        <v>63000000000</v>
      </c>
      <c r="P9" s="72">
        <f>+O9/N9</f>
        <v>1</v>
      </c>
      <c r="Q9" s="73">
        <f>O9</f>
        <v>63000000000</v>
      </c>
      <c r="R9" s="2">
        <f>+Q9/N9</f>
        <v>1</v>
      </c>
      <c r="S9" s="138" t="s">
        <v>299</v>
      </c>
    </row>
    <row r="10" spans="2:20" ht="29.25" customHeight="1" x14ac:dyDescent="0.25">
      <c r="B10" s="74"/>
      <c r="C10" s="74"/>
      <c r="D10" s="74"/>
      <c r="E10" s="13" t="s">
        <v>26</v>
      </c>
      <c r="F10" s="13"/>
      <c r="G10" s="13"/>
      <c r="H10" s="13"/>
      <c r="I10" s="13"/>
      <c r="J10" s="3">
        <f>+J9</f>
        <v>63000000000</v>
      </c>
      <c r="K10" s="3">
        <f t="shared" ref="K10:N10" si="0">+K9</f>
        <v>0</v>
      </c>
      <c r="L10" s="3">
        <f t="shared" si="0"/>
        <v>0</v>
      </c>
      <c r="M10" s="3">
        <f t="shared" si="0"/>
        <v>0</v>
      </c>
      <c r="N10" s="3">
        <f t="shared" si="0"/>
        <v>63000000000</v>
      </c>
      <c r="O10" s="3">
        <f>+O9</f>
        <v>63000000000</v>
      </c>
      <c r="P10" s="9">
        <f>+O10/N10</f>
        <v>1</v>
      </c>
      <c r="Q10" s="3">
        <f>+Q9</f>
        <v>63000000000</v>
      </c>
      <c r="R10" s="9">
        <f>+Q10/N10</f>
        <v>1</v>
      </c>
      <c r="S10" s="139"/>
      <c r="T10" s="75"/>
    </row>
    <row r="11" spans="2:20" ht="70.5" customHeight="1" x14ac:dyDescent="0.25">
      <c r="B11" s="176" t="s">
        <v>109</v>
      </c>
      <c r="C11" s="176" t="s">
        <v>85</v>
      </c>
      <c r="D11" s="179" t="s">
        <v>245</v>
      </c>
      <c r="E11" s="176" t="s">
        <v>246</v>
      </c>
      <c r="F11" s="68" t="s">
        <v>247</v>
      </c>
      <c r="G11" s="68">
        <v>280</v>
      </c>
      <c r="H11" s="68">
        <v>0</v>
      </c>
      <c r="I11" s="1" t="s">
        <v>131</v>
      </c>
      <c r="J11" s="76">
        <v>200000000</v>
      </c>
      <c r="K11" s="70">
        <v>0</v>
      </c>
      <c r="L11" s="70">
        <v>0</v>
      </c>
      <c r="M11" s="70">
        <v>0</v>
      </c>
      <c r="N11" s="70">
        <f>+J11+K11+L11-M11</f>
        <v>200000000</v>
      </c>
      <c r="O11" s="77">
        <v>200000000</v>
      </c>
      <c r="P11" s="4">
        <f>+O11/N11</f>
        <v>1</v>
      </c>
      <c r="Q11" s="73">
        <f>O11</f>
        <v>200000000</v>
      </c>
      <c r="R11" s="2">
        <f>+Q11/N11</f>
        <v>1</v>
      </c>
      <c r="S11" s="138" t="s">
        <v>299</v>
      </c>
    </row>
    <row r="12" spans="2:20" ht="70.5" customHeight="1" x14ac:dyDescent="0.25">
      <c r="B12" s="177"/>
      <c r="C12" s="177"/>
      <c r="D12" s="180"/>
      <c r="E12" s="177"/>
      <c r="F12" s="7" t="s">
        <v>248</v>
      </c>
      <c r="G12" s="68">
        <v>150</v>
      </c>
      <c r="H12" s="68">
        <v>0</v>
      </c>
      <c r="I12" s="1" t="s">
        <v>133</v>
      </c>
      <c r="J12" s="76">
        <v>150000000</v>
      </c>
      <c r="K12" s="70">
        <v>0</v>
      </c>
      <c r="L12" s="70">
        <v>0</v>
      </c>
      <c r="M12" s="70">
        <v>0</v>
      </c>
      <c r="N12" s="70">
        <f t="shared" ref="N12:N20" si="1">+J12+K12+L12-M12</f>
        <v>150000000</v>
      </c>
      <c r="O12" s="77">
        <v>150000000</v>
      </c>
      <c r="P12" s="4">
        <f t="shared" ref="P12:P20" si="2">+O12/N12</f>
        <v>1</v>
      </c>
      <c r="Q12" s="73">
        <f>O12</f>
        <v>150000000</v>
      </c>
      <c r="R12" s="2">
        <f t="shared" ref="R12:R20" si="3">+Q12/N12</f>
        <v>1</v>
      </c>
      <c r="S12" s="138" t="s">
        <v>299</v>
      </c>
    </row>
    <row r="13" spans="2:20" ht="70.5" customHeight="1" x14ac:dyDescent="0.25">
      <c r="B13" s="177"/>
      <c r="C13" s="177"/>
      <c r="D13" s="180"/>
      <c r="E13" s="177"/>
      <c r="F13" s="7" t="s">
        <v>249</v>
      </c>
      <c r="G13" s="68">
        <v>1</v>
      </c>
      <c r="H13" s="68">
        <v>0</v>
      </c>
      <c r="I13" s="1" t="s">
        <v>134</v>
      </c>
      <c r="J13" s="76">
        <v>100000000</v>
      </c>
      <c r="K13" s="70">
        <v>0</v>
      </c>
      <c r="L13" s="70">
        <v>0</v>
      </c>
      <c r="M13" s="70">
        <v>0</v>
      </c>
      <c r="N13" s="70">
        <f t="shared" si="1"/>
        <v>100000000</v>
      </c>
      <c r="O13" s="77">
        <v>100000000</v>
      </c>
      <c r="P13" s="4">
        <f t="shared" si="2"/>
        <v>1</v>
      </c>
      <c r="Q13" s="73">
        <f>O13</f>
        <v>100000000</v>
      </c>
      <c r="R13" s="2">
        <f t="shared" si="3"/>
        <v>1</v>
      </c>
      <c r="S13" s="138" t="s">
        <v>299</v>
      </c>
    </row>
    <row r="14" spans="2:20" ht="70.5" customHeight="1" x14ac:dyDescent="0.25">
      <c r="B14" s="177"/>
      <c r="C14" s="177"/>
      <c r="D14" s="180"/>
      <c r="E14" s="177"/>
      <c r="F14" s="169" t="s">
        <v>250</v>
      </c>
      <c r="G14" s="187">
        <v>1275</v>
      </c>
      <c r="H14" s="68">
        <v>0</v>
      </c>
      <c r="I14" s="1" t="s">
        <v>135</v>
      </c>
      <c r="J14" s="76">
        <v>4886000000</v>
      </c>
      <c r="K14" s="70">
        <v>0</v>
      </c>
      <c r="L14" s="70">
        <v>0</v>
      </c>
      <c r="M14" s="70">
        <v>0</v>
      </c>
      <c r="N14" s="70">
        <f t="shared" si="1"/>
        <v>4886000000</v>
      </c>
      <c r="O14" s="77">
        <v>4886000000</v>
      </c>
      <c r="P14" s="4">
        <f t="shared" si="2"/>
        <v>1</v>
      </c>
      <c r="Q14" s="73">
        <v>2486000000</v>
      </c>
      <c r="R14" s="141">
        <f t="shared" si="3"/>
        <v>0.50880065493246007</v>
      </c>
      <c r="S14" s="140" t="s">
        <v>300</v>
      </c>
    </row>
    <row r="15" spans="2:20" ht="41.25" customHeight="1" x14ac:dyDescent="0.25">
      <c r="B15" s="177"/>
      <c r="C15" s="177"/>
      <c r="D15" s="180"/>
      <c r="E15" s="177"/>
      <c r="F15" s="186"/>
      <c r="G15" s="171"/>
      <c r="H15" s="68">
        <v>0</v>
      </c>
      <c r="I15" s="1" t="s">
        <v>136</v>
      </c>
      <c r="J15" s="76">
        <v>64000000</v>
      </c>
      <c r="K15" s="70">
        <v>0</v>
      </c>
      <c r="L15" s="70">
        <v>0</v>
      </c>
      <c r="M15" s="70">
        <v>0</v>
      </c>
      <c r="N15" s="70">
        <f t="shared" si="1"/>
        <v>64000000</v>
      </c>
      <c r="O15" s="77">
        <v>64000000</v>
      </c>
      <c r="P15" s="4">
        <f t="shared" si="2"/>
        <v>1</v>
      </c>
      <c r="Q15" s="73">
        <f>O15</f>
        <v>64000000</v>
      </c>
      <c r="R15" s="2">
        <f t="shared" si="3"/>
        <v>1</v>
      </c>
      <c r="S15" s="138" t="s">
        <v>299</v>
      </c>
    </row>
    <row r="16" spans="2:20" ht="70.5" customHeight="1" x14ac:dyDescent="0.25">
      <c r="B16" s="177"/>
      <c r="C16" s="177"/>
      <c r="D16" s="180"/>
      <c r="E16" s="177"/>
      <c r="F16" s="7" t="s">
        <v>251</v>
      </c>
      <c r="G16" s="68">
        <v>6</v>
      </c>
      <c r="H16" s="68">
        <v>0</v>
      </c>
      <c r="I16" s="1" t="s">
        <v>138</v>
      </c>
      <c r="J16" s="76">
        <v>3605000000</v>
      </c>
      <c r="K16" s="70">
        <v>0</v>
      </c>
      <c r="L16" s="70">
        <v>0</v>
      </c>
      <c r="M16" s="70">
        <v>0</v>
      </c>
      <c r="N16" s="70">
        <f t="shared" si="1"/>
        <v>3605000000</v>
      </c>
      <c r="O16" s="77">
        <v>3605000000</v>
      </c>
      <c r="P16" s="4">
        <f t="shared" si="2"/>
        <v>1</v>
      </c>
      <c r="Q16" s="73">
        <f>O16</f>
        <v>3605000000</v>
      </c>
      <c r="R16" s="2">
        <f t="shared" si="3"/>
        <v>1</v>
      </c>
      <c r="S16" s="138" t="s">
        <v>299</v>
      </c>
    </row>
    <row r="17" spans="2:19" ht="70.5" customHeight="1" x14ac:dyDescent="0.25">
      <c r="B17" s="177"/>
      <c r="C17" s="177"/>
      <c r="D17" s="180"/>
      <c r="E17" s="177"/>
      <c r="F17" s="68" t="s">
        <v>252</v>
      </c>
      <c r="G17" s="68">
        <v>64</v>
      </c>
      <c r="H17" s="68">
        <v>0</v>
      </c>
      <c r="I17" s="1" t="s">
        <v>142</v>
      </c>
      <c r="J17" s="77">
        <v>1906597472</v>
      </c>
      <c r="K17" s="70">
        <v>0</v>
      </c>
      <c r="L17" s="70">
        <v>0</v>
      </c>
      <c r="M17" s="70">
        <v>0</v>
      </c>
      <c r="N17" s="70">
        <f t="shared" si="1"/>
        <v>1906597472</v>
      </c>
      <c r="O17" s="77">
        <v>1906597472</v>
      </c>
      <c r="P17" s="4">
        <f t="shared" si="2"/>
        <v>1</v>
      </c>
      <c r="Q17" s="73">
        <f>O17</f>
        <v>1906597472</v>
      </c>
      <c r="R17" s="2">
        <f t="shared" si="3"/>
        <v>1</v>
      </c>
      <c r="S17" s="138" t="s">
        <v>299</v>
      </c>
    </row>
    <row r="18" spans="2:19" ht="70.5" customHeight="1" x14ac:dyDescent="0.25">
      <c r="B18" s="177"/>
      <c r="C18" s="177"/>
      <c r="D18" s="180"/>
      <c r="E18" s="177"/>
      <c r="F18" s="7" t="s">
        <v>253</v>
      </c>
      <c r="G18" s="68">
        <v>5</v>
      </c>
      <c r="H18" s="68">
        <v>0</v>
      </c>
      <c r="I18" s="1" t="s">
        <v>144</v>
      </c>
      <c r="J18" s="76">
        <v>1012000000</v>
      </c>
      <c r="K18" s="70">
        <v>0</v>
      </c>
      <c r="L18" s="70">
        <v>0</v>
      </c>
      <c r="M18" s="70">
        <v>0</v>
      </c>
      <c r="N18" s="70">
        <f t="shared" si="1"/>
        <v>1012000000</v>
      </c>
      <c r="O18" s="77">
        <v>1012000000</v>
      </c>
      <c r="P18" s="4">
        <f t="shared" si="2"/>
        <v>1</v>
      </c>
      <c r="Q18" s="73">
        <f>O18</f>
        <v>1012000000</v>
      </c>
      <c r="R18" s="2">
        <f t="shared" si="3"/>
        <v>1</v>
      </c>
      <c r="S18" s="138" t="s">
        <v>299</v>
      </c>
    </row>
    <row r="19" spans="2:19" ht="70.5" customHeight="1" x14ac:dyDescent="0.25">
      <c r="B19" s="177"/>
      <c r="C19" s="177"/>
      <c r="D19" s="180"/>
      <c r="E19" s="177"/>
      <c r="F19" s="68" t="s">
        <v>30</v>
      </c>
      <c r="G19" s="68">
        <v>16</v>
      </c>
      <c r="H19" s="68">
        <v>0</v>
      </c>
      <c r="I19" s="1" t="s">
        <v>145</v>
      </c>
      <c r="J19" s="76">
        <v>7000000000</v>
      </c>
      <c r="K19" s="70">
        <v>0</v>
      </c>
      <c r="L19" s="70">
        <v>0</v>
      </c>
      <c r="M19" s="70">
        <v>0</v>
      </c>
      <c r="N19" s="70">
        <f t="shared" si="1"/>
        <v>7000000000</v>
      </c>
      <c r="O19" s="77">
        <v>7000000000</v>
      </c>
      <c r="P19" s="4">
        <f t="shared" si="2"/>
        <v>1</v>
      </c>
      <c r="Q19" s="73">
        <v>6000000000</v>
      </c>
      <c r="R19" s="141">
        <f t="shared" si="3"/>
        <v>0.8571428571428571</v>
      </c>
      <c r="S19" s="140" t="s">
        <v>300</v>
      </c>
    </row>
    <row r="20" spans="2:19" ht="70.5" customHeight="1" x14ac:dyDescent="0.25">
      <c r="B20" s="177"/>
      <c r="C20" s="177"/>
      <c r="D20" s="180"/>
      <c r="E20" s="177"/>
      <c r="F20" s="68" t="s">
        <v>254</v>
      </c>
      <c r="G20" s="68">
        <v>6</v>
      </c>
      <c r="H20" s="68">
        <v>0</v>
      </c>
      <c r="I20" s="1" t="s">
        <v>146</v>
      </c>
      <c r="J20" s="76">
        <v>1977835800</v>
      </c>
      <c r="K20" s="70">
        <v>0</v>
      </c>
      <c r="L20" s="70">
        <v>0</v>
      </c>
      <c r="M20" s="70">
        <v>0</v>
      </c>
      <c r="N20" s="70">
        <f t="shared" si="1"/>
        <v>1977835800</v>
      </c>
      <c r="O20" s="77">
        <v>1977835800</v>
      </c>
      <c r="P20" s="4">
        <f t="shared" si="2"/>
        <v>1</v>
      </c>
      <c r="Q20" s="73">
        <f>O20</f>
        <v>1977835800</v>
      </c>
      <c r="R20" s="2">
        <f t="shared" si="3"/>
        <v>1</v>
      </c>
      <c r="S20" s="138" t="s">
        <v>299</v>
      </c>
    </row>
    <row r="21" spans="2:19" ht="19.5" customHeight="1" x14ac:dyDescent="0.25">
      <c r="B21" s="74"/>
      <c r="C21" s="74"/>
      <c r="D21" s="74"/>
      <c r="E21" s="13" t="s">
        <v>26</v>
      </c>
      <c r="F21" s="13"/>
      <c r="G21" s="13"/>
      <c r="H21" s="13"/>
      <c r="I21" s="13"/>
      <c r="J21" s="3">
        <f t="shared" ref="J21:M21" si="4">SUM(J11:J20)</f>
        <v>20901433272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>SUM(N11:N20)</f>
        <v>20901433272</v>
      </c>
      <c r="O21" s="3">
        <f>SUM(O11:O20)</f>
        <v>20901433272</v>
      </c>
      <c r="P21" s="9">
        <f>+O21/N21</f>
        <v>1</v>
      </c>
      <c r="Q21" s="3">
        <f>SUM(Q11:Q20)</f>
        <v>17501433272</v>
      </c>
      <c r="R21" s="9">
        <f>+Q21/N21</f>
        <v>0.83733172956350743</v>
      </c>
      <c r="S21" s="139"/>
    </row>
    <row r="22" spans="2:19" ht="70.5" customHeight="1" x14ac:dyDescent="0.25">
      <c r="B22" s="176" t="s">
        <v>91</v>
      </c>
      <c r="C22" s="176" t="s">
        <v>49</v>
      </c>
      <c r="D22" s="179" t="s">
        <v>255</v>
      </c>
      <c r="E22" s="176" t="s">
        <v>256</v>
      </c>
      <c r="F22" s="7" t="s">
        <v>257</v>
      </c>
      <c r="G22" s="78">
        <v>1</v>
      </c>
      <c r="H22" s="78">
        <v>0.5</v>
      </c>
      <c r="I22" s="7" t="s">
        <v>52</v>
      </c>
      <c r="J22" s="77">
        <v>650000000</v>
      </c>
      <c r="K22" s="70">
        <v>0</v>
      </c>
      <c r="L22" s="70">
        <v>0</v>
      </c>
      <c r="M22" s="70">
        <v>0</v>
      </c>
      <c r="N22" s="70">
        <f t="shared" ref="N22:N26" si="5">+J22+K22+L22-M22</f>
        <v>650000000</v>
      </c>
      <c r="O22" s="70">
        <v>650000000</v>
      </c>
      <c r="P22" s="2">
        <f>+O22/N22</f>
        <v>1</v>
      </c>
      <c r="Q22" s="73">
        <v>650000000</v>
      </c>
      <c r="R22" s="2">
        <f>+Q22/N22</f>
        <v>1</v>
      </c>
      <c r="S22" s="138" t="s">
        <v>299</v>
      </c>
    </row>
    <row r="23" spans="2:19" ht="70.5" customHeight="1" x14ac:dyDescent="0.25">
      <c r="B23" s="177"/>
      <c r="C23" s="177"/>
      <c r="D23" s="180"/>
      <c r="E23" s="177"/>
      <c r="F23" s="187" t="s">
        <v>56</v>
      </c>
      <c r="G23" s="187">
        <v>135</v>
      </c>
      <c r="H23" s="187">
        <v>0</v>
      </c>
      <c r="I23" s="7" t="s">
        <v>95</v>
      </c>
      <c r="J23" s="77">
        <v>7650000000</v>
      </c>
      <c r="K23" s="70">
        <v>0</v>
      </c>
      <c r="L23" s="70">
        <v>0</v>
      </c>
      <c r="M23" s="70">
        <v>0</v>
      </c>
      <c r="N23" s="70">
        <f t="shared" si="5"/>
        <v>7650000000</v>
      </c>
      <c r="O23" s="70">
        <v>7650000000</v>
      </c>
      <c r="P23" s="2">
        <f t="shared" ref="P23:P26" si="6">+O23/N23</f>
        <v>1</v>
      </c>
      <c r="Q23" s="73">
        <f>O23</f>
        <v>7650000000</v>
      </c>
      <c r="R23" s="2">
        <f t="shared" ref="R23:R26" si="7">+Q23/N23</f>
        <v>1</v>
      </c>
      <c r="S23" s="138" t="s">
        <v>299</v>
      </c>
    </row>
    <row r="24" spans="2:19" ht="70.5" customHeight="1" x14ac:dyDescent="0.25">
      <c r="B24" s="177"/>
      <c r="C24" s="177"/>
      <c r="D24" s="180"/>
      <c r="E24" s="177"/>
      <c r="F24" s="171"/>
      <c r="G24" s="171"/>
      <c r="H24" s="171"/>
      <c r="I24" s="7" t="s">
        <v>57</v>
      </c>
      <c r="J24" s="77">
        <v>3000000000</v>
      </c>
      <c r="K24" s="70"/>
      <c r="L24" s="70"/>
      <c r="M24" s="70"/>
      <c r="N24" s="70">
        <f t="shared" si="5"/>
        <v>3000000000</v>
      </c>
      <c r="O24" s="70">
        <v>3000000000</v>
      </c>
      <c r="P24" s="2">
        <f t="shared" si="6"/>
        <v>1</v>
      </c>
      <c r="Q24" s="73">
        <f>O24</f>
        <v>3000000000</v>
      </c>
      <c r="R24" s="2">
        <f t="shared" si="7"/>
        <v>1</v>
      </c>
      <c r="S24" s="138" t="s">
        <v>299</v>
      </c>
    </row>
    <row r="25" spans="2:19" ht="70.5" customHeight="1" x14ac:dyDescent="0.25">
      <c r="B25" s="177"/>
      <c r="C25" s="177"/>
      <c r="D25" s="180"/>
      <c r="E25" s="177"/>
      <c r="F25" s="11" t="s">
        <v>258</v>
      </c>
      <c r="G25" s="6">
        <v>620</v>
      </c>
      <c r="H25" s="6">
        <v>0</v>
      </c>
      <c r="I25" s="7" t="s">
        <v>55</v>
      </c>
      <c r="J25" s="77">
        <v>10000000000</v>
      </c>
      <c r="K25" s="70">
        <v>0</v>
      </c>
      <c r="L25" s="70">
        <v>0</v>
      </c>
      <c r="M25" s="70">
        <v>0</v>
      </c>
      <c r="N25" s="70">
        <f t="shared" si="5"/>
        <v>10000000000</v>
      </c>
      <c r="O25" s="70">
        <v>10000000000</v>
      </c>
      <c r="P25" s="2">
        <f t="shared" si="6"/>
        <v>1</v>
      </c>
      <c r="Q25" s="212">
        <v>8200000000</v>
      </c>
      <c r="R25" s="141">
        <f t="shared" si="7"/>
        <v>0.82</v>
      </c>
      <c r="S25" s="140" t="s">
        <v>300</v>
      </c>
    </row>
    <row r="26" spans="2:19" ht="70.5" customHeight="1" x14ac:dyDescent="0.25">
      <c r="B26" s="10"/>
      <c r="C26" s="178"/>
      <c r="D26" s="181"/>
      <c r="E26" s="178"/>
      <c r="F26" s="11" t="s">
        <v>54</v>
      </c>
      <c r="G26" s="6">
        <v>18</v>
      </c>
      <c r="H26" s="6">
        <v>0</v>
      </c>
      <c r="I26" s="7" t="s">
        <v>94</v>
      </c>
      <c r="J26" s="77">
        <v>2200000000</v>
      </c>
      <c r="K26" s="70">
        <v>0</v>
      </c>
      <c r="L26" s="70">
        <v>0</v>
      </c>
      <c r="M26" s="70">
        <v>0</v>
      </c>
      <c r="N26" s="70">
        <f t="shared" si="5"/>
        <v>2200000000</v>
      </c>
      <c r="O26" s="70">
        <v>2200000000</v>
      </c>
      <c r="P26" s="2">
        <f t="shared" si="6"/>
        <v>1</v>
      </c>
      <c r="Q26" s="73">
        <v>0</v>
      </c>
      <c r="R26" s="141">
        <f t="shared" si="7"/>
        <v>0</v>
      </c>
      <c r="S26" s="140" t="s">
        <v>300</v>
      </c>
    </row>
    <row r="27" spans="2:19" ht="19.5" customHeight="1" x14ac:dyDescent="0.25">
      <c r="B27" s="74"/>
      <c r="C27" s="74"/>
      <c r="D27" s="74"/>
      <c r="E27" s="13" t="s">
        <v>26</v>
      </c>
      <c r="F27" s="13"/>
      <c r="G27" s="13"/>
      <c r="H27" s="13"/>
      <c r="I27" s="13"/>
      <c r="J27" s="3">
        <f>SUM(J22:J26)</f>
        <v>23500000000</v>
      </c>
      <c r="K27" s="3">
        <f>SUM(K22:K25)</f>
        <v>0</v>
      </c>
      <c r="L27" s="3">
        <f>SUM(L22:L25)</f>
        <v>0</v>
      </c>
      <c r="M27" s="3">
        <f>SUM(M22:M25)</f>
        <v>0</v>
      </c>
      <c r="N27" s="3">
        <f>SUM(N22:N26)</f>
        <v>23500000000</v>
      </c>
      <c r="O27" s="3">
        <f>SUM(O22:O26)</f>
        <v>23500000000</v>
      </c>
      <c r="P27" s="9">
        <f>+O27/N27</f>
        <v>1</v>
      </c>
      <c r="Q27" s="3">
        <f>SUM(Q22:Q26)</f>
        <v>19500000000</v>
      </c>
      <c r="R27" s="9">
        <f>+Q27/N27</f>
        <v>0.82978723404255317</v>
      </c>
      <c r="S27" s="139"/>
    </row>
    <row r="28" spans="2:19" ht="70.5" customHeight="1" x14ac:dyDescent="0.25">
      <c r="B28" s="176" t="s">
        <v>98</v>
      </c>
      <c r="C28" s="176" t="s">
        <v>49</v>
      </c>
      <c r="D28" s="179" t="s">
        <v>58</v>
      </c>
      <c r="E28" s="176" t="s">
        <v>259</v>
      </c>
      <c r="F28" s="7" t="s">
        <v>59</v>
      </c>
      <c r="G28" s="68">
        <v>4</v>
      </c>
      <c r="H28" s="68">
        <v>0</v>
      </c>
      <c r="I28" s="1" t="s">
        <v>260</v>
      </c>
      <c r="J28" s="76">
        <v>1308408542</v>
      </c>
      <c r="K28" s="70">
        <v>0</v>
      </c>
      <c r="L28" s="70">
        <v>0</v>
      </c>
      <c r="M28" s="70">
        <v>0</v>
      </c>
      <c r="N28" s="70">
        <f>+J28+K28+L28-M28</f>
        <v>1308408542</v>
      </c>
      <c r="O28" s="77">
        <v>1308408542</v>
      </c>
      <c r="P28" s="2">
        <f>+O28/N28</f>
        <v>1</v>
      </c>
      <c r="Q28" s="79">
        <f>O28</f>
        <v>1308408542</v>
      </c>
      <c r="R28" s="2">
        <f>+Q28/N28</f>
        <v>1</v>
      </c>
      <c r="S28" s="138" t="s">
        <v>299</v>
      </c>
    </row>
    <row r="29" spans="2:19" ht="70.5" customHeight="1" x14ac:dyDescent="0.25">
      <c r="B29" s="177"/>
      <c r="C29" s="177"/>
      <c r="D29" s="180"/>
      <c r="E29" s="177"/>
      <c r="F29" s="7" t="s">
        <v>53</v>
      </c>
      <c r="G29" s="68">
        <v>4</v>
      </c>
      <c r="H29" s="68">
        <v>0</v>
      </c>
      <c r="I29" s="1" t="s">
        <v>261</v>
      </c>
      <c r="J29" s="76">
        <v>11000000000</v>
      </c>
      <c r="K29" s="70">
        <v>0</v>
      </c>
      <c r="L29" s="70">
        <v>0</v>
      </c>
      <c r="M29" s="70">
        <v>0</v>
      </c>
      <c r="N29" s="70">
        <f t="shared" ref="N29:N31" si="8">+J29+K29+L29-M29</f>
        <v>11000000000</v>
      </c>
      <c r="O29" s="77">
        <v>11000000000</v>
      </c>
      <c r="P29" s="2">
        <f t="shared" ref="P29:P31" si="9">+O29/N29</f>
        <v>1</v>
      </c>
      <c r="Q29" s="79">
        <v>7650000000</v>
      </c>
      <c r="R29" s="141">
        <f t="shared" ref="R29:R31" si="10">+Q29/N29</f>
        <v>0.69545454545454544</v>
      </c>
      <c r="S29" s="140" t="s">
        <v>300</v>
      </c>
    </row>
    <row r="30" spans="2:19" ht="70.5" customHeight="1" x14ac:dyDescent="0.25">
      <c r="B30" s="177"/>
      <c r="C30" s="177"/>
      <c r="D30" s="180"/>
      <c r="E30" s="177"/>
      <c r="F30" s="7" t="s">
        <v>262</v>
      </c>
      <c r="G30" s="68">
        <v>4</v>
      </c>
      <c r="H30" s="68">
        <v>0</v>
      </c>
      <c r="I30" s="1" t="s">
        <v>158</v>
      </c>
      <c r="J30" s="76">
        <v>4000000000</v>
      </c>
      <c r="K30" s="70">
        <v>0</v>
      </c>
      <c r="L30" s="70">
        <v>0</v>
      </c>
      <c r="M30" s="70">
        <v>0</v>
      </c>
      <c r="N30" s="70">
        <f t="shared" si="8"/>
        <v>4000000000</v>
      </c>
      <c r="O30" s="77">
        <v>4000000000</v>
      </c>
      <c r="P30" s="2">
        <f t="shared" si="9"/>
        <v>1</v>
      </c>
      <c r="Q30" s="99">
        <v>2457968743</v>
      </c>
      <c r="R30" s="141">
        <f t="shared" si="10"/>
        <v>0.61449218574999998</v>
      </c>
      <c r="S30" s="140" t="s">
        <v>300</v>
      </c>
    </row>
    <row r="31" spans="2:19" ht="70.5" customHeight="1" x14ac:dyDescent="0.25">
      <c r="B31" s="177"/>
      <c r="C31" s="177"/>
      <c r="D31" s="180"/>
      <c r="E31" s="177"/>
      <c r="F31" s="7" t="s">
        <v>61</v>
      </c>
      <c r="G31" s="68">
        <v>3</v>
      </c>
      <c r="H31" s="68">
        <v>0</v>
      </c>
      <c r="I31" s="1" t="s">
        <v>160</v>
      </c>
      <c r="J31" s="76">
        <v>1191591458</v>
      </c>
      <c r="K31" s="70">
        <v>0</v>
      </c>
      <c r="L31" s="70">
        <v>0</v>
      </c>
      <c r="M31" s="70">
        <v>0</v>
      </c>
      <c r="N31" s="70">
        <f t="shared" si="8"/>
        <v>1191591458</v>
      </c>
      <c r="O31" s="77">
        <v>1191591458</v>
      </c>
      <c r="P31" s="2">
        <f t="shared" si="9"/>
        <v>1</v>
      </c>
      <c r="Q31" s="79">
        <v>533622715</v>
      </c>
      <c r="R31" s="141">
        <f t="shared" si="10"/>
        <v>0.44782354842963301</v>
      </c>
      <c r="S31" s="140" t="s">
        <v>300</v>
      </c>
    </row>
    <row r="32" spans="2:19" ht="19.5" customHeight="1" x14ac:dyDescent="0.25">
      <c r="B32" s="74"/>
      <c r="C32" s="74"/>
      <c r="D32" s="74"/>
      <c r="E32" s="13" t="s">
        <v>26</v>
      </c>
      <c r="F32" s="13"/>
      <c r="G32" s="13"/>
      <c r="H32" s="13"/>
      <c r="I32" s="13"/>
      <c r="J32" s="3">
        <f>SUM(J28:J31)</f>
        <v>17500000000</v>
      </c>
      <c r="K32" s="3">
        <f>SUM(K27:K31)</f>
        <v>0</v>
      </c>
      <c r="L32" s="3">
        <f>SUM(L27:L31)</f>
        <v>0</v>
      </c>
      <c r="M32" s="3">
        <f>SUM(M27:M31)</f>
        <v>0</v>
      </c>
      <c r="N32" s="3">
        <f>SUM(N28:N31)</f>
        <v>17500000000</v>
      </c>
      <c r="O32" s="3">
        <f>SUM(O28:O31)</f>
        <v>17500000000</v>
      </c>
      <c r="P32" s="9">
        <f>+O32/N32</f>
        <v>1</v>
      </c>
      <c r="Q32" s="3">
        <f>SUM(Q28:Q31)</f>
        <v>11950000000</v>
      </c>
      <c r="R32" s="9">
        <f>+Q32/N32</f>
        <v>0.68285714285714283</v>
      </c>
      <c r="S32" s="139"/>
    </row>
    <row r="33" spans="2:20" ht="70.5" customHeight="1" x14ac:dyDescent="0.25">
      <c r="B33" s="176" t="s">
        <v>102</v>
      </c>
      <c r="C33" s="176" t="s">
        <v>104</v>
      </c>
      <c r="D33" s="179" t="s">
        <v>263</v>
      </c>
      <c r="E33" s="176" t="s">
        <v>264</v>
      </c>
      <c r="F33" s="68" t="s">
        <v>265</v>
      </c>
      <c r="G33" s="68">
        <v>1000</v>
      </c>
      <c r="H33" s="68">
        <v>0</v>
      </c>
      <c r="I33" s="1" t="s">
        <v>266</v>
      </c>
      <c r="K33" s="98">
        <v>61410613440</v>
      </c>
      <c r="L33" s="98">
        <v>0</v>
      </c>
      <c r="M33" s="98">
        <v>0</v>
      </c>
      <c r="N33" s="70">
        <f>+J33+K33+L33-M33</f>
        <v>61410613440</v>
      </c>
      <c r="O33" s="99">
        <v>61410613000</v>
      </c>
      <c r="P33" s="2">
        <f t="shared" ref="P33:P36" si="11">+O33/N33</f>
        <v>0.99999999283511476</v>
      </c>
      <c r="Q33" s="76">
        <v>61410613000</v>
      </c>
      <c r="R33" s="2">
        <f>+Q33/N33</f>
        <v>0.99999999283511476</v>
      </c>
      <c r="S33" s="138" t="s">
        <v>299</v>
      </c>
    </row>
    <row r="34" spans="2:20" ht="70.5" customHeight="1" x14ac:dyDescent="0.25">
      <c r="B34" s="177"/>
      <c r="C34" s="177"/>
      <c r="D34" s="180"/>
      <c r="E34" s="177"/>
      <c r="F34" s="68" t="s">
        <v>265</v>
      </c>
      <c r="G34" s="68">
        <v>195</v>
      </c>
      <c r="H34" s="68">
        <v>0</v>
      </c>
      <c r="I34" s="1" t="s">
        <v>267</v>
      </c>
      <c r="J34" s="76">
        <v>0</v>
      </c>
      <c r="K34" s="98">
        <v>0</v>
      </c>
      <c r="L34" s="98">
        <v>32329489066</v>
      </c>
      <c r="M34" s="98">
        <v>0</v>
      </c>
      <c r="N34" s="70">
        <f t="shared" ref="N34:N35" si="12">+J34+K34+L34-M34</f>
        <v>32329489066</v>
      </c>
      <c r="O34" s="99">
        <v>32329489066</v>
      </c>
      <c r="P34" s="2">
        <f t="shared" si="11"/>
        <v>1</v>
      </c>
      <c r="Q34" s="76">
        <f>O34</f>
        <v>32329489066</v>
      </c>
      <c r="R34" s="2">
        <f t="shared" ref="R34:R36" si="13">+Q34/N34</f>
        <v>1</v>
      </c>
      <c r="S34" s="138" t="s">
        <v>299</v>
      </c>
    </row>
    <row r="35" spans="2:20" ht="180" customHeight="1" x14ac:dyDescent="0.25">
      <c r="B35" s="177"/>
      <c r="C35" s="177"/>
      <c r="D35" s="180"/>
      <c r="E35" s="177"/>
      <c r="F35" s="7" t="s">
        <v>268</v>
      </c>
      <c r="G35" s="15">
        <v>0</v>
      </c>
      <c r="H35" s="15">
        <v>0</v>
      </c>
      <c r="I35" s="1" t="s">
        <v>269</v>
      </c>
      <c r="J35" s="76">
        <v>1740623784</v>
      </c>
      <c r="K35" s="98">
        <v>64848763216</v>
      </c>
      <c r="L35" s="98">
        <v>0</v>
      </c>
      <c r="M35" s="98">
        <f>32329489066+1740000000</f>
        <v>34069489066</v>
      </c>
      <c r="N35" s="70">
        <f t="shared" si="12"/>
        <v>32519897934</v>
      </c>
      <c r="O35" s="70">
        <v>32519897934</v>
      </c>
      <c r="P35" s="2">
        <f t="shared" si="11"/>
        <v>1</v>
      </c>
      <c r="Q35" s="100">
        <v>30519897934</v>
      </c>
      <c r="R35" s="141">
        <f t="shared" si="13"/>
        <v>0.93849919196981946</v>
      </c>
      <c r="S35" s="140" t="s">
        <v>300</v>
      </c>
    </row>
    <row r="36" spans="2:20" ht="70.5" customHeight="1" x14ac:dyDescent="0.25">
      <c r="B36" s="178"/>
      <c r="C36" s="178"/>
      <c r="D36" s="181"/>
      <c r="E36" s="178"/>
      <c r="F36" s="68" t="s">
        <v>163</v>
      </c>
      <c r="G36" s="68">
        <v>9</v>
      </c>
      <c r="H36" s="68">
        <v>0</v>
      </c>
      <c r="I36" s="1" t="s">
        <v>164</v>
      </c>
      <c r="J36" s="76">
        <v>0</v>
      </c>
      <c r="K36" s="98">
        <v>0</v>
      </c>
      <c r="L36" s="98">
        <v>1740000000</v>
      </c>
      <c r="M36" s="98">
        <v>0</v>
      </c>
      <c r="N36" s="70">
        <f>+J36+K36+L36-M36</f>
        <v>1740000000</v>
      </c>
      <c r="O36" s="99">
        <v>1740000000</v>
      </c>
      <c r="P36" s="2">
        <f t="shared" si="11"/>
        <v>1</v>
      </c>
      <c r="Q36" s="76">
        <f>N36</f>
        <v>1740000000</v>
      </c>
      <c r="R36" s="2">
        <f t="shared" si="13"/>
        <v>1</v>
      </c>
      <c r="S36" s="138" t="s">
        <v>299</v>
      </c>
    </row>
    <row r="37" spans="2:20" ht="18.75" customHeight="1" x14ac:dyDescent="0.25">
      <c r="B37" s="74"/>
      <c r="C37" s="74"/>
      <c r="D37" s="74"/>
      <c r="E37" s="13" t="s">
        <v>26</v>
      </c>
      <c r="F37" s="13"/>
      <c r="G37" s="13"/>
      <c r="H37" s="13"/>
      <c r="I37" s="13"/>
      <c r="J37" s="3">
        <f>SUM(J33:J36)</f>
        <v>1740623784</v>
      </c>
      <c r="K37" s="3">
        <f>SUM(K33:K36)</f>
        <v>126259376656</v>
      </c>
      <c r="L37" s="3">
        <f t="shared" ref="L37:M37" si="14">SUM(L32:L36)</f>
        <v>34069489066</v>
      </c>
      <c r="M37" s="3">
        <f t="shared" si="14"/>
        <v>34069489066</v>
      </c>
      <c r="N37" s="3">
        <f>SUM(N33:N36)</f>
        <v>128000000440</v>
      </c>
      <c r="O37" s="3">
        <f>SUM(O33:O36)</f>
        <v>128000000000</v>
      </c>
      <c r="P37" s="9">
        <f>+O37/N37</f>
        <v>0.99999999656250005</v>
      </c>
      <c r="Q37" s="3">
        <f>SUM(Q33:Q36)</f>
        <v>126000000000</v>
      </c>
      <c r="R37" s="94">
        <f>+Q37/N37</f>
        <v>0.98437499661621097</v>
      </c>
      <c r="S37" s="139"/>
      <c r="T37" s="5"/>
    </row>
    <row r="38" spans="2:20" ht="70.5" customHeight="1" x14ac:dyDescent="0.25">
      <c r="B38" s="176" t="s">
        <v>102</v>
      </c>
      <c r="C38" s="182" t="s">
        <v>104</v>
      </c>
      <c r="D38" s="179" t="s">
        <v>270</v>
      </c>
      <c r="E38" s="176" t="s">
        <v>271</v>
      </c>
      <c r="F38" s="7" t="s">
        <v>272</v>
      </c>
      <c r="G38" s="68">
        <v>120</v>
      </c>
      <c r="H38" s="68">
        <v>0</v>
      </c>
      <c r="I38" s="1" t="s">
        <v>171</v>
      </c>
      <c r="J38" s="76">
        <v>5682000000</v>
      </c>
      <c r="K38" s="70">
        <v>0</v>
      </c>
      <c r="L38" s="70">
        <v>0</v>
      </c>
      <c r="M38" s="70">
        <v>0</v>
      </c>
      <c r="N38" s="70">
        <f t="shared" ref="N38:N71" si="15">+J38+K38+L38-M38</f>
        <v>5682000000</v>
      </c>
      <c r="O38" s="79">
        <v>5682000000</v>
      </c>
      <c r="P38" s="2">
        <f>+O38/N38</f>
        <v>1</v>
      </c>
      <c r="Q38" s="70">
        <v>1082000000</v>
      </c>
      <c r="R38" s="141">
        <f>+Q38/N38</f>
        <v>0.19042590637099613</v>
      </c>
      <c r="S38" s="140" t="s">
        <v>300</v>
      </c>
    </row>
    <row r="39" spans="2:20" ht="70.5" customHeight="1" x14ac:dyDescent="0.25">
      <c r="B39" s="177"/>
      <c r="C39" s="183"/>
      <c r="D39" s="180"/>
      <c r="E39" s="177"/>
      <c r="F39" s="7" t="s">
        <v>175</v>
      </c>
      <c r="G39" s="68">
        <v>1</v>
      </c>
      <c r="H39" s="68">
        <v>0</v>
      </c>
      <c r="I39" s="1" t="s">
        <v>176</v>
      </c>
      <c r="J39" s="76">
        <v>1498000000</v>
      </c>
      <c r="K39" s="70">
        <v>0</v>
      </c>
      <c r="L39" s="70">
        <v>0</v>
      </c>
      <c r="M39" s="70">
        <v>0</v>
      </c>
      <c r="N39" s="70">
        <f t="shared" si="15"/>
        <v>1498000000</v>
      </c>
      <c r="O39" s="79">
        <v>1498000000</v>
      </c>
      <c r="P39" s="2">
        <f t="shared" ref="P39:P42" si="16">+O39/N39</f>
        <v>1</v>
      </c>
      <c r="Q39" s="70">
        <v>498000000</v>
      </c>
      <c r="R39" s="141">
        <f t="shared" ref="R39:R42" si="17">+Q39/N39</f>
        <v>0.33244325767690253</v>
      </c>
      <c r="S39" s="140" t="s">
        <v>300</v>
      </c>
    </row>
    <row r="40" spans="2:20" ht="70.5" customHeight="1" x14ac:dyDescent="0.25">
      <c r="B40" s="177"/>
      <c r="C40" s="183"/>
      <c r="D40" s="180"/>
      <c r="E40" s="177"/>
      <c r="F40" s="7" t="s">
        <v>175</v>
      </c>
      <c r="G40" s="68">
        <v>1</v>
      </c>
      <c r="H40" s="68">
        <v>0</v>
      </c>
      <c r="I40" s="1" t="s">
        <v>179</v>
      </c>
      <c r="J40" s="76">
        <v>1000000000</v>
      </c>
      <c r="K40" s="70">
        <v>0</v>
      </c>
      <c r="L40" s="70">
        <v>0</v>
      </c>
      <c r="M40" s="70">
        <v>0</v>
      </c>
      <c r="N40" s="70">
        <f t="shared" si="15"/>
        <v>1000000000</v>
      </c>
      <c r="O40" s="79">
        <v>1000000000</v>
      </c>
      <c r="P40" s="2">
        <f t="shared" si="16"/>
        <v>1</v>
      </c>
      <c r="Q40" s="70">
        <v>0</v>
      </c>
      <c r="R40" s="141">
        <f t="shared" si="17"/>
        <v>0</v>
      </c>
      <c r="S40" s="140" t="s">
        <v>300</v>
      </c>
    </row>
    <row r="41" spans="2:20" ht="70.5" customHeight="1" x14ac:dyDescent="0.25">
      <c r="B41" s="177"/>
      <c r="C41" s="183"/>
      <c r="D41" s="180"/>
      <c r="E41" s="177"/>
      <c r="F41" s="7" t="s">
        <v>180</v>
      </c>
      <c r="G41" s="68">
        <v>2</v>
      </c>
      <c r="H41" s="68">
        <v>0</v>
      </c>
      <c r="I41" s="1" t="s">
        <v>273</v>
      </c>
      <c r="J41" s="76">
        <v>808400000</v>
      </c>
      <c r="K41" s="70">
        <v>0</v>
      </c>
      <c r="L41" s="70">
        <v>0</v>
      </c>
      <c r="M41" s="70">
        <v>0</v>
      </c>
      <c r="N41" s="70">
        <f t="shared" si="15"/>
        <v>808400000</v>
      </c>
      <c r="O41" s="79">
        <v>808400000</v>
      </c>
      <c r="P41" s="2">
        <f t="shared" si="16"/>
        <v>1</v>
      </c>
      <c r="Q41" s="70">
        <v>0</v>
      </c>
      <c r="R41" s="141">
        <f t="shared" si="17"/>
        <v>0</v>
      </c>
      <c r="S41" s="140" t="s">
        <v>300</v>
      </c>
    </row>
    <row r="42" spans="2:20" ht="70.5" customHeight="1" x14ac:dyDescent="0.25">
      <c r="B42" s="178"/>
      <c r="C42" s="184"/>
      <c r="D42" s="181"/>
      <c r="E42" s="178"/>
      <c r="F42" s="7" t="s">
        <v>180</v>
      </c>
      <c r="G42" s="68">
        <v>3</v>
      </c>
      <c r="H42" s="68">
        <v>0</v>
      </c>
      <c r="I42" s="1" t="s">
        <v>184</v>
      </c>
      <c r="J42" s="76">
        <v>1011600000</v>
      </c>
      <c r="K42" s="70">
        <v>0</v>
      </c>
      <c r="L42" s="70">
        <v>0</v>
      </c>
      <c r="M42" s="70">
        <v>0</v>
      </c>
      <c r="N42" s="70">
        <f t="shared" si="15"/>
        <v>1011600000</v>
      </c>
      <c r="O42" s="79">
        <v>1011600000</v>
      </c>
      <c r="P42" s="2">
        <f t="shared" si="16"/>
        <v>1</v>
      </c>
      <c r="Q42" s="70">
        <v>820000000</v>
      </c>
      <c r="R42" s="141">
        <f t="shared" si="17"/>
        <v>0.81059707394226965</v>
      </c>
      <c r="S42" s="140" t="s">
        <v>300</v>
      </c>
    </row>
    <row r="43" spans="2:20" ht="19.5" customHeight="1" x14ac:dyDescent="0.25">
      <c r="B43" s="81"/>
      <c r="C43" s="13"/>
      <c r="D43" s="13"/>
      <c r="E43" s="13" t="s">
        <v>26</v>
      </c>
      <c r="F43" s="13"/>
      <c r="G43" s="13"/>
      <c r="H43" s="3"/>
      <c r="I43" s="3"/>
      <c r="J43" s="3">
        <f t="shared" ref="J43:N43" si="18">SUM(J38:J42)</f>
        <v>10000000000</v>
      </c>
      <c r="K43" s="3">
        <f t="shared" si="18"/>
        <v>0</v>
      </c>
      <c r="L43" s="3">
        <f t="shared" si="18"/>
        <v>0</v>
      </c>
      <c r="M43" s="3">
        <f t="shared" si="18"/>
        <v>0</v>
      </c>
      <c r="N43" s="3">
        <f t="shared" si="18"/>
        <v>10000000000</v>
      </c>
      <c r="O43" s="3">
        <f>SUM(O38:O42)</f>
        <v>10000000000</v>
      </c>
      <c r="P43" s="9">
        <v>1</v>
      </c>
      <c r="Q43" s="3">
        <f>Q38+Q39+Q40+Q41+Q42</f>
        <v>2400000000</v>
      </c>
      <c r="R43" s="9">
        <f>Q43/N43</f>
        <v>0.24</v>
      </c>
      <c r="S43" s="139"/>
    </row>
    <row r="44" spans="2:20" ht="70.5" customHeight="1" x14ac:dyDescent="0.25">
      <c r="B44" s="176" t="s">
        <v>109</v>
      </c>
      <c r="C44" s="176" t="s">
        <v>108</v>
      </c>
      <c r="D44" s="179" t="s">
        <v>274</v>
      </c>
      <c r="E44" s="169" t="s">
        <v>275</v>
      </c>
      <c r="F44" s="68" t="s">
        <v>62</v>
      </c>
      <c r="G44" s="68">
        <v>1</v>
      </c>
      <c r="H44" s="68">
        <v>0</v>
      </c>
      <c r="I44" s="1" t="s">
        <v>188</v>
      </c>
      <c r="J44" s="76">
        <v>1000000000</v>
      </c>
      <c r="K44" s="70">
        <v>0</v>
      </c>
      <c r="L44" s="70">
        <v>0</v>
      </c>
      <c r="M44" s="70">
        <v>0</v>
      </c>
      <c r="N44" s="70">
        <f t="shared" si="15"/>
        <v>1000000000</v>
      </c>
      <c r="O44" s="70">
        <v>1000000000</v>
      </c>
      <c r="P44" s="2">
        <f>+O44/N44</f>
        <v>1</v>
      </c>
      <c r="Q44" s="79">
        <v>533100000</v>
      </c>
      <c r="R44" s="141">
        <f>+Q44/N44</f>
        <v>0.53310000000000002</v>
      </c>
      <c r="S44" s="140" t="s">
        <v>300</v>
      </c>
    </row>
    <row r="45" spans="2:20" ht="70.5" customHeight="1" x14ac:dyDescent="0.25">
      <c r="B45" s="177"/>
      <c r="C45" s="177"/>
      <c r="D45" s="180"/>
      <c r="E45" s="185"/>
      <c r="F45" s="68" t="s">
        <v>62</v>
      </c>
      <c r="G45" s="68">
        <v>1</v>
      </c>
      <c r="H45" s="68">
        <v>0</v>
      </c>
      <c r="I45" s="1" t="s">
        <v>191</v>
      </c>
      <c r="J45" s="76">
        <v>350000000</v>
      </c>
      <c r="K45" s="70">
        <v>0</v>
      </c>
      <c r="L45" s="70">
        <v>0</v>
      </c>
      <c r="M45" s="70">
        <v>0</v>
      </c>
      <c r="N45" s="70">
        <f t="shared" si="15"/>
        <v>350000000</v>
      </c>
      <c r="O45" s="70">
        <v>350000000</v>
      </c>
      <c r="P45" s="2">
        <f t="shared" ref="P45:P52" si="19">+O45/N45</f>
        <v>1</v>
      </c>
      <c r="Q45" s="79">
        <v>186455000</v>
      </c>
      <c r="R45" s="141">
        <f t="shared" ref="R45:R52" si="20">+Q45/N45</f>
        <v>0.53272857142857144</v>
      </c>
      <c r="S45" s="140" t="s">
        <v>300</v>
      </c>
    </row>
    <row r="46" spans="2:20" ht="70.5" customHeight="1" x14ac:dyDescent="0.25">
      <c r="B46" s="177"/>
      <c r="C46" s="177"/>
      <c r="D46" s="180"/>
      <c r="E46" s="185"/>
      <c r="F46" s="68" t="s">
        <v>62</v>
      </c>
      <c r="G46" s="68">
        <v>1</v>
      </c>
      <c r="H46" s="68">
        <v>0</v>
      </c>
      <c r="I46" s="1" t="s">
        <v>192</v>
      </c>
      <c r="J46" s="76">
        <v>650000000</v>
      </c>
      <c r="K46" s="70">
        <v>0</v>
      </c>
      <c r="L46" s="70">
        <v>0</v>
      </c>
      <c r="M46" s="70">
        <v>0</v>
      </c>
      <c r="N46" s="70">
        <f t="shared" si="15"/>
        <v>650000000</v>
      </c>
      <c r="O46" s="70">
        <v>650000000</v>
      </c>
      <c r="P46" s="2">
        <f t="shared" si="19"/>
        <v>1</v>
      </c>
      <c r="Q46" s="99">
        <v>346445000</v>
      </c>
      <c r="R46" s="141">
        <f t="shared" si="20"/>
        <v>0.53299230769230765</v>
      </c>
      <c r="S46" s="140" t="s">
        <v>300</v>
      </c>
    </row>
    <row r="47" spans="2:20" ht="70.5" customHeight="1" x14ac:dyDescent="0.25">
      <c r="B47" s="177"/>
      <c r="C47" s="177"/>
      <c r="D47" s="180"/>
      <c r="E47" s="185"/>
      <c r="F47" s="68" t="s">
        <v>62</v>
      </c>
      <c r="G47" s="68">
        <v>1</v>
      </c>
      <c r="H47" s="68">
        <v>0</v>
      </c>
      <c r="I47" s="1" t="s">
        <v>194</v>
      </c>
      <c r="J47" s="76">
        <v>170000000</v>
      </c>
      <c r="K47" s="70">
        <v>0</v>
      </c>
      <c r="L47" s="70">
        <v>0</v>
      </c>
      <c r="M47" s="70">
        <v>0</v>
      </c>
      <c r="N47" s="70">
        <f t="shared" si="15"/>
        <v>170000000</v>
      </c>
      <c r="O47" s="70">
        <v>170000000</v>
      </c>
      <c r="P47" s="2">
        <f t="shared" si="19"/>
        <v>1</v>
      </c>
      <c r="Q47" s="99">
        <v>90661000</v>
      </c>
      <c r="R47" s="141">
        <f t="shared" si="20"/>
        <v>0.5333</v>
      </c>
      <c r="S47" s="140" t="s">
        <v>300</v>
      </c>
    </row>
    <row r="48" spans="2:20" ht="70.5" customHeight="1" x14ac:dyDescent="0.25">
      <c r="B48" s="177"/>
      <c r="C48" s="177"/>
      <c r="D48" s="180"/>
      <c r="E48" s="185"/>
      <c r="F48" s="68" t="s">
        <v>62</v>
      </c>
      <c r="G48" s="68">
        <v>1</v>
      </c>
      <c r="H48" s="68">
        <v>0</v>
      </c>
      <c r="I48" s="1" t="s">
        <v>197</v>
      </c>
      <c r="J48" s="76">
        <v>350000000</v>
      </c>
      <c r="K48" s="70">
        <v>0</v>
      </c>
      <c r="L48" s="70">
        <v>0</v>
      </c>
      <c r="M48" s="70">
        <v>0</v>
      </c>
      <c r="N48" s="70">
        <f t="shared" si="15"/>
        <v>350000000</v>
      </c>
      <c r="O48" s="70">
        <v>350000000</v>
      </c>
      <c r="P48" s="2">
        <f t="shared" si="19"/>
        <v>1</v>
      </c>
      <c r="Q48" s="79">
        <v>186555000</v>
      </c>
      <c r="R48" s="141">
        <f t="shared" si="20"/>
        <v>0.53301428571428566</v>
      </c>
      <c r="S48" s="140" t="s">
        <v>300</v>
      </c>
    </row>
    <row r="49" spans="2:19" ht="70.5" customHeight="1" x14ac:dyDescent="0.25">
      <c r="B49" s="177"/>
      <c r="C49" s="177"/>
      <c r="D49" s="180"/>
      <c r="E49" s="185"/>
      <c r="F49" s="68" t="s">
        <v>62</v>
      </c>
      <c r="G49" s="68">
        <v>1</v>
      </c>
      <c r="H49" s="68">
        <v>0</v>
      </c>
      <c r="I49" s="1" t="s">
        <v>198</v>
      </c>
      <c r="J49" s="76">
        <v>200000000</v>
      </c>
      <c r="K49" s="70">
        <v>0</v>
      </c>
      <c r="L49" s="70">
        <v>0</v>
      </c>
      <c r="M49" s="70">
        <v>0</v>
      </c>
      <c r="N49" s="70">
        <f t="shared" si="15"/>
        <v>200000000</v>
      </c>
      <c r="O49" s="70">
        <v>200000000</v>
      </c>
      <c r="P49" s="2">
        <f t="shared" si="19"/>
        <v>1</v>
      </c>
      <c r="Q49" s="79">
        <v>106560000</v>
      </c>
      <c r="R49" s="141">
        <f t="shared" si="20"/>
        <v>0.53280000000000005</v>
      </c>
      <c r="S49" s="140" t="s">
        <v>300</v>
      </c>
    </row>
    <row r="50" spans="2:19" ht="70.5" customHeight="1" x14ac:dyDescent="0.25">
      <c r="B50" s="177"/>
      <c r="C50" s="177"/>
      <c r="D50" s="180"/>
      <c r="E50" s="185"/>
      <c r="F50" s="68" t="s">
        <v>62</v>
      </c>
      <c r="G50" s="68">
        <v>1</v>
      </c>
      <c r="H50" s="68">
        <v>0</v>
      </c>
      <c r="I50" s="1" t="s">
        <v>199</v>
      </c>
      <c r="J50" s="76">
        <v>280000000</v>
      </c>
      <c r="K50" s="70">
        <v>0</v>
      </c>
      <c r="L50" s="70">
        <v>0</v>
      </c>
      <c r="M50" s="70">
        <v>0</v>
      </c>
      <c r="N50" s="70">
        <f t="shared" si="15"/>
        <v>280000000</v>
      </c>
      <c r="O50" s="70">
        <v>280000000</v>
      </c>
      <c r="P50" s="2">
        <f t="shared" si="19"/>
        <v>1</v>
      </c>
      <c r="Q50" s="79">
        <v>149224000</v>
      </c>
      <c r="R50" s="141">
        <f t="shared" si="20"/>
        <v>0.53294285714285716</v>
      </c>
      <c r="S50" s="140" t="s">
        <v>300</v>
      </c>
    </row>
    <row r="51" spans="2:19" ht="70.5" customHeight="1" x14ac:dyDescent="0.25">
      <c r="B51" s="177"/>
      <c r="C51" s="177"/>
      <c r="D51" s="180"/>
      <c r="E51" s="185"/>
      <c r="F51" s="68" t="s">
        <v>62</v>
      </c>
      <c r="G51" s="68">
        <v>1</v>
      </c>
      <c r="H51" s="68">
        <v>0</v>
      </c>
      <c r="I51" s="1" t="s">
        <v>201</v>
      </c>
      <c r="J51" s="76">
        <v>2600000000</v>
      </c>
      <c r="K51" s="70">
        <v>0</v>
      </c>
      <c r="L51" s="70">
        <v>0</v>
      </c>
      <c r="M51" s="70">
        <v>0</v>
      </c>
      <c r="N51" s="70">
        <f t="shared" si="15"/>
        <v>2600000000</v>
      </c>
      <c r="O51" s="70">
        <v>2600000000</v>
      </c>
      <c r="P51" s="2">
        <f t="shared" si="19"/>
        <v>1</v>
      </c>
      <c r="Q51" s="79">
        <v>1387230000</v>
      </c>
      <c r="R51" s="141">
        <f t="shared" si="20"/>
        <v>0.53354999999999997</v>
      </c>
      <c r="S51" s="140" t="s">
        <v>300</v>
      </c>
    </row>
    <row r="52" spans="2:19" ht="70.5" customHeight="1" x14ac:dyDescent="0.25">
      <c r="B52" s="178"/>
      <c r="C52" s="178"/>
      <c r="D52" s="181"/>
      <c r="E52" s="186"/>
      <c r="F52" s="68" t="s">
        <v>62</v>
      </c>
      <c r="G52" s="68">
        <v>1</v>
      </c>
      <c r="H52" s="68">
        <v>0</v>
      </c>
      <c r="I52" s="1" t="s">
        <v>204</v>
      </c>
      <c r="J52" s="76">
        <v>400000000</v>
      </c>
      <c r="K52" s="70">
        <v>0</v>
      </c>
      <c r="L52" s="70">
        <v>0</v>
      </c>
      <c r="M52" s="70">
        <v>0</v>
      </c>
      <c r="N52" s="70">
        <f t="shared" si="15"/>
        <v>400000000</v>
      </c>
      <c r="O52" s="70">
        <v>400000000</v>
      </c>
      <c r="P52" s="2">
        <f t="shared" si="19"/>
        <v>1</v>
      </c>
      <c r="Q52" s="79">
        <v>213770000</v>
      </c>
      <c r="R52" s="141">
        <f t="shared" si="20"/>
        <v>0.53442500000000004</v>
      </c>
      <c r="S52" s="140" t="s">
        <v>300</v>
      </c>
    </row>
    <row r="53" spans="2:19" ht="18.75" customHeight="1" x14ac:dyDescent="0.25">
      <c r="B53" s="81"/>
      <c r="C53" s="13"/>
      <c r="D53" s="13"/>
      <c r="E53" s="13" t="s">
        <v>26</v>
      </c>
      <c r="F53" s="13"/>
      <c r="G53" s="13"/>
      <c r="H53" s="3"/>
      <c r="I53" s="3"/>
      <c r="J53" s="3">
        <f t="shared" ref="J53:N53" si="21">SUM(J44:J52)</f>
        <v>6000000000</v>
      </c>
      <c r="K53" s="3">
        <f t="shared" si="21"/>
        <v>0</v>
      </c>
      <c r="L53" s="3">
        <f t="shared" si="21"/>
        <v>0</v>
      </c>
      <c r="M53" s="3">
        <f t="shared" si="21"/>
        <v>0</v>
      </c>
      <c r="N53" s="3">
        <f t="shared" si="21"/>
        <v>6000000000</v>
      </c>
      <c r="O53" s="3">
        <f>SUM(O44:O52)</f>
        <v>6000000000</v>
      </c>
      <c r="P53" s="9">
        <f>+O53/N53</f>
        <v>1</v>
      </c>
      <c r="Q53" s="3">
        <f>SUM(Q38:Q42)</f>
        <v>2400000000</v>
      </c>
      <c r="R53" s="9">
        <v>0.53</v>
      </c>
      <c r="S53" s="139"/>
    </row>
    <row r="54" spans="2:19" ht="70.5" customHeight="1" x14ac:dyDescent="0.25">
      <c r="B54" s="176" t="s">
        <v>109</v>
      </c>
      <c r="C54" s="176" t="s">
        <v>108</v>
      </c>
      <c r="D54" s="179" t="s">
        <v>276</v>
      </c>
      <c r="E54" s="176" t="s">
        <v>277</v>
      </c>
      <c r="F54" s="7" t="s">
        <v>207</v>
      </c>
      <c r="G54" s="68">
        <v>27</v>
      </c>
      <c r="H54" s="68">
        <v>0</v>
      </c>
      <c r="I54" s="1" t="s">
        <v>209</v>
      </c>
      <c r="J54" s="76">
        <v>2710000000</v>
      </c>
      <c r="K54" s="70">
        <v>0</v>
      </c>
      <c r="L54" s="70">
        <v>30000000</v>
      </c>
      <c r="M54" s="70">
        <v>0</v>
      </c>
      <c r="N54" s="71">
        <f>+J54+K54+L54-M54</f>
        <v>2740000000</v>
      </c>
      <c r="O54" s="77">
        <f>N54</f>
        <v>2740000000</v>
      </c>
      <c r="P54" s="2">
        <f>+O54/N54</f>
        <v>1</v>
      </c>
      <c r="Q54" s="70">
        <v>500000000</v>
      </c>
      <c r="R54" s="141">
        <f>+Q54/N54</f>
        <v>0.18248175182481752</v>
      </c>
      <c r="S54" s="140" t="s">
        <v>300</v>
      </c>
    </row>
    <row r="55" spans="2:19" ht="70.5" customHeight="1" x14ac:dyDescent="0.25">
      <c r="B55" s="177"/>
      <c r="C55" s="177"/>
      <c r="D55" s="180"/>
      <c r="E55" s="177"/>
      <c r="F55" s="7" t="s">
        <v>213</v>
      </c>
      <c r="G55" s="68">
        <v>2</v>
      </c>
      <c r="H55" s="68">
        <v>0</v>
      </c>
      <c r="I55" s="1" t="s">
        <v>215</v>
      </c>
      <c r="J55" s="76">
        <v>200000000</v>
      </c>
      <c r="K55" s="70">
        <v>0</v>
      </c>
      <c r="L55" s="70">
        <v>0</v>
      </c>
      <c r="M55" s="70">
        <v>0</v>
      </c>
      <c r="N55" s="71">
        <f t="shared" ref="N55:N57" si="22">+J55+K55+L55-M55</f>
        <v>200000000</v>
      </c>
      <c r="O55" s="77">
        <v>200000000</v>
      </c>
      <c r="P55" s="2">
        <f t="shared" ref="P55:P57" si="23">+O55/N55</f>
        <v>1</v>
      </c>
      <c r="Q55" s="70">
        <v>0</v>
      </c>
      <c r="R55" s="141">
        <f t="shared" ref="R55:R57" si="24">+Q55/N55</f>
        <v>0</v>
      </c>
      <c r="S55" s="140" t="s">
        <v>300</v>
      </c>
    </row>
    <row r="56" spans="2:19" ht="70.5" customHeight="1" x14ac:dyDescent="0.25">
      <c r="B56" s="177"/>
      <c r="C56" s="177"/>
      <c r="D56" s="180"/>
      <c r="E56" s="177"/>
      <c r="F56" s="7" t="s">
        <v>218</v>
      </c>
      <c r="G56" s="68">
        <v>1</v>
      </c>
      <c r="H56" s="68">
        <v>0</v>
      </c>
      <c r="I56" s="1" t="s">
        <v>220</v>
      </c>
      <c r="J56" s="76">
        <v>50000000</v>
      </c>
      <c r="K56" s="70">
        <v>0</v>
      </c>
      <c r="L56" s="70">
        <v>0</v>
      </c>
      <c r="M56" s="70">
        <v>30000000</v>
      </c>
      <c r="N56" s="71">
        <f t="shared" si="22"/>
        <v>20000000</v>
      </c>
      <c r="O56" s="77">
        <f>N56</f>
        <v>20000000</v>
      </c>
      <c r="P56" s="2">
        <f t="shared" si="23"/>
        <v>1</v>
      </c>
      <c r="Q56" s="70">
        <v>0</v>
      </c>
      <c r="R56" s="141">
        <f t="shared" si="24"/>
        <v>0</v>
      </c>
      <c r="S56" s="140" t="s">
        <v>300</v>
      </c>
    </row>
    <row r="57" spans="2:19" ht="70.5" customHeight="1" x14ac:dyDescent="0.25">
      <c r="B57" s="178"/>
      <c r="C57" s="178"/>
      <c r="D57" s="181"/>
      <c r="E57" s="178"/>
      <c r="F57" s="7" t="s">
        <v>223</v>
      </c>
      <c r="G57" s="68">
        <v>120</v>
      </c>
      <c r="H57" s="68">
        <v>0</v>
      </c>
      <c r="I57" s="1" t="s">
        <v>225</v>
      </c>
      <c r="J57" s="76">
        <v>40000000</v>
      </c>
      <c r="K57" s="70">
        <v>0</v>
      </c>
      <c r="L57" s="70">
        <v>0</v>
      </c>
      <c r="M57" s="70">
        <v>0</v>
      </c>
      <c r="N57" s="71">
        <f t="shared" si="22"/>
        <v>40000000</v>
      </c>
      <c r="O57" s="77">
        <v>40000000</v>
      </c>
      <c r="P57" s="2">
        <f t="shared" si="23"/>
        <v>1</v>
      </c>
      <c r="Q57" s="70">
        <v>0</v>
      </c>
      <c r="R57" s="141">
        <f t="shared" si="24"/>
        <v>0</v>
      </c>
      <c r="S57" s="140" t="s">
        <v>300</v>
      </c>
    </row>
    <row r="58" spans="2:19" ht="20.25" customHeight="1" x14ac:dyDescent="0.25">
      <c r="B58" s="81"/>
      <c r="C58" s="13"/>
      <c r="D58" s="13"/>
      <c r="E58" s="13" t="s">
        <v>26</v>
      </c>
      <c r="F58" s="13"/>
      <c r="G58" s="13"/>
      <c r="H58" s="3"/>
      <c r="I58" s="3"/>
      <c r="J58" s="3">
        <f>SUM(J54:J57)</f>
        <v>3000000000</v>
      </c>
      <c r="K58" s="3">
        <f t="shared" ref="K58:N58" si="25">SUM(K54:K57)</f>
        <v>0</v>
      </c>
      <c r="L58" s="3">
        <f t="shared" si="25"/>
        <v>30000000</v>
      </c>
      <c r="M58" s="3">
        <f t="shared" si="25"/>
        <v>30000000</v>
      </c>
      <c r="N58" s="3">
        <f t="shared" si="25"/>
        <v>3000000000</v>
      </c>
      <c r="O58" s="3">
        <f>SUM(O54:O57)</f>
        <v>3000000000</v>
      </c>
      <c r="P58" s="9">
        <f>+O58/N58</f>
        <v>1</v>
      </c>
      <c r="Q58" s="3">
        <f>SUM(Q54:Q57)</f>
        <v>500000000</v>
      </c>
      <c r="R58" s="9">
        <f>+Q58/N58</f>
        <v>0.16666666666666666</v>
      </c>
      <c r="S58" s="139"/>
    </row>
    <row r="59" spans="2:19" ht="70.5" customHeight="1" x14ac:dyDescent="0.25">
      <c r="B59" s="176" t="s">
        <v>102</v>
      </c>
      <c r="C59" s="176" t="s">
        <v>108</v>
      </c>
      <c r="D59" s="179" t="s">
        <v>278</v>
      </c>
      <c r="E59" s="176" t="s">
        <v>279</v>
      </c>
      <c r="F59" s="7" t="s">
        <v>228</v>
      </c>
      <c r="G59" s="68">
        <v>264</v>
      </c>
      <c r="H59" s="68">
        <v>0</v>
      </c>
      <c r="I59" s="1" t="s">
        <v>46</v>
      </c>
      <c r="J59" s="76">
        <v>433000000</v>
      </c>
      <c r="K59" s="70">
        <v>0</v>
      </c>
      <c r="L59" s="70">
        <v>0</v>
      </c>
      <c r="M59" s="70">
        <v>0</v>
      </c>
      <c r="N59" s="70">
        <f t="shared" si="15"/>
        <v>433000000</v>
      </c>
      <c r="O59" s="70">
        <v>433000000</v>
      </c>
      <c r="P59" s="2">
        <f>+O59/N59</f>
        <v>1</v>
      </c>
      <c r="Q59" s="70">
        <v>181860000</v>
      </c>
      <c r="R59" s="141">
        <f>+Q59/N59</f>
        <v>0.42</v>
      </c>
      <c r="S59" s="140" t="s">
        <v>300</v>
      </c>
    </row>
    <row r="60" spans="2:19" ht="70.5" customHeight="1" x14ac:dyDescent="0.25">
      <c r="B60" s="177"/>
      <c r="C60" s="177"/>
      <c r="D60" s="180"/>
      <c r="E60" s="177"/>
      <c r="F60" s="12" t="s">
        <v>232</v>
      </c>
      <c r="G60" s="68">
        <v>1</v>
      </c>
      <c r="H60" s="68">
        <v>0</v>
      </c>
      <c r="I60" s="1" t="s">
        <v>47</v>
      </c>
      <c r="J60" s="76">
        <v>132000000</v>
      </c>
      <c r="K60" s="70">
        <v>0</v>
      </c>
      <c r="L60" s="70">
        <v>0</v>
      </c>
      <c r="M60" s="70">
        <v>0</v>
      </c>
      <c r="N60" s="70">
        <f t="shared" si="15"/>
        <v>132000000</v>
      </c>
      <c r="O60" s="70">
        <v>132000000</v>
      </c>
      <c r="P60" s="2">
        <f t="shared" ref="P60:P61" si="26">+O60/N60</f>
        <v>1</v>
      </c>
      <c r="Q60" s="70">
        <v>55440000</v>
      </c>
      <c r="R60" s="141">
        <f t="shared" ref="R60:R61" si="27">+Q60/N60</f>
        <v>0.42</v>
      </c>
      <c r="S60" s="140" t="s">
        <v>300</v>
      </c>
    </row>
    <row r="61" spans="2:19" ht="70.5" customHeight="1" x14ac:dyDescent="0.25">
      <c r="B61" s="178"/>
      <c r="C61" s="178"/>
      <c r="D61" s="181"/>
      <c r="E61" s="178"/>
      <c r="F61" s="7" t="s">
        <v>31</v>
      </c>
      <c r="G61" s="68">
        <v>33</v>
      </c>
      <c r="H61" s="68">
        <v>0</v>
      </c>
      <c r="I61" s="1" t="s">
        <v>48</v>
      </c>
      <c r="J61" s="76">
        <v>1435000000</v>
      </c>
      <c r="K61" s="70">
        <v>0</v>
      </c>
      <c r="L61" s="70">
        <v>0</v>
      </c>
      <c r="M61" s="70">
        <v>0</v>
      </c>
      <c r="N61" s="70">
        <f t="shared" si="15"/>
        <v>1435000000</v>
      </c>
      <c r="O61" s="70">
        <v>1435000000</v>
      </c>
      <c r="P61" s="2">
        <f t="shared" si="26"/>
        <v>1</v>
      </c>
      <c r="Q61" s="70">
        <v>602700000</v>
      </c>
      <c r="R61" s="141">
        <f t="shared" si="27"/>
        <v>0.42</v>
      </c>
      <c r="S61" s="140" t="s">
        <v>300</v>
      </c>
    </row>
    <row r="62" spans="2:19" ht="22.5" customHeight="1" x14ac:dyDescent="0.25">
      <c r="B62" s="81"/>
      <c r="C62" s="13"/>
      <c r="D62" s="13"/>
      <c r="E62" s="13" t="s">
        <v>26</v>
      </c>
      <c r="F62" s="13"/>
      <c r="G62" s="13"/>
      <c r="H62" s="3"/>
      <c r="I62" s="3"/>
      <c r="J62" s="3">
        <f>SUM(J59:J61)</f>
        <v>2000000000</v>
      </c>
      <c r="K62" s="3">
        <f t="shared" ref="K62:N62" si="28">SUM(K59:K61)</f>
        <v>0</v>
      </c>
      <c r="L62" s="3">
        <f t="shared" si="28"/>
        <v>0</v>
      </c>
      <c r="M62" s="3">
        <f t="shared" si="28"/>
        <v>0</v>
      </c>
      <c r="N62" s="3">
        <f t="shared" si="28"/>
        <v>2000000000</v>
      </c>
      <c r="O62" s="3">
        <f>SUM(O59:O61)</f>
        <v>2000000000</v>
      </c>
      <c r="P62" s="9">
        <f>+O62/N62</f>
        <v>1</v>
      </c>
      <c r="Q62" s="3">
        <f>SUM(Q59:Q61)</f>
        <v>840000000</v>
      </c>
      <c r="R62" s="9">
        <f>+Q62/N62</f>
        <v>0.42</v>
      </c>
      <c r="S62" s="139"/>
    </row>
    <row r="63" spans="2:19" ht="70.5" customHeight="1" x14ac:dyDescent="0.25">
      <c r="B63" s="176" t="s">
        <v>110</v>
      </c>
      <c r="C63" s="176" t="s">
        <v>111</v>
      </c>
      <c r="D63" s="179" t="s">
        <v>280</v>
      </c>
      <c r="E63" s="176" t="s">
        <v>281</v>
      </c>
      <c r="F63" s="7" t="s">
        <v>282</v>
      </c>
      <c r="G63" s="68">
        <v>280</v>
      </c>
      <c r="H63" s="68">
        <v>55</v>
      </c>
      <c r="I63" s="1" t="s">
        <v>32</v>
      </c>
      <c r="J63" s="76">
        <v>1500000000</v>
      </c>
      <c r="K63" s="70">
        <v>0</v>
      </c>
      <c r="L63" s="89">
        <v>227639210</v>
      </c>
      <c r="M63" s="70">
        <v>0</v>
      </c>
      <c r="N63" s="71">
        <f t="shared" ref="N63:N64" si="29">+J63+K63+L63-M63</f>
        <v>1727639210</v>
      </c>
      <c r="O63" s="114">
        <f>+J63+K63+L63-M63</f>
        <v>1727639210</v>
      </c>
      <c r="P63" s="83">
        <f>+O63/N63</f>
        <v>1</v>
      </c>
      <c r="Q63" s="114">
        <v>1671441811</v>
      </c>
      <c r="R63" s="141">
        <f t="shared" ref="R63:R67" si="30">+Q63/N63</f>
        <v>0.96747156543176627</v>
      </c>
      <c r="S63" s="140" t="s">
        <v>300</v>
      </c>
    </row>
    <row r="64" spans="2:19" ht="70.5" customHeight="1" x14ac:dyDescent="0.25">
      <c r="B64" s="177"/>
      <c r="C64" s="177"/>
      <c r="D64" s="180"/>
      <c r="E64" s="177"/>
      <c r="F64" s="7" t="s">
        <v>283</v>
      </c>
      <c r="G64" s="68">
        <v>37</v>
      </c>
      <c r="H64" s="68">
        <v>37</v>
      </c>
      <c r="I64" s="1" t="s">
        <v>34</v>
      </c>
      <c r="J64" s="76">
        <v>15000000000</v>
      </c>
      <c r="K64" s="70">
        <v>0</v>
      </c>
      <c r="L64" s="70">
        <v>0</v>
      </c>
      <c r="M64" s="70">
        <v>610457255</v>
      </c>
      <c r="N64" s="71">
        <f t="shared" si="29"/>
        <v>14389542745</v>
      </c>
      <c r="O64" s="114">
        <v>14241197582</v>
      </c>
      <c r="P64" s="83">
        <f t="shared" ref="P64" si="31">+O64/N64</f>
        <v>0.98969076602162731</v>
      </c>
      <c r="Q64" s="114">
        <v>13232402585.23</v>
      </c>
      <c r="R64" s="142">
        <f t="shared" si="30"/>
        <v>0.91958464697065667</v>
      </c>
      <c r="S64" s="140" t="s">
        <v>300</v>
      </c>
    </row>
    <row r="65" spans="2:19" ht="70.5" customHeight="1" x14ac:dyDescent="0.25">
      <c r="B65" s="177"/>
      <c r="C65" s="177"/>
      <c r="D65" s="180"/>
      <c r="E65" s="177"/>
      <c r="F65" s="7" t="s">
        <v>284</v>
      </c>
      <c r="G65" s="68">
        <v>1</v>
      </c>
      <c r="H65" s="68">
        <v>0</v>
      </c>
      <c r="I65" s="1" t="s">
        <v>115</v>
      </c>
      <c r="J65" s="76">
        <v>500000000</v>
      </c>
      <c r="K65" s="70">
        <v>0</v>
      </c>
      <c r="L65" s="70">
        <v>382818045</v>
      </c>
      <c r="M65" s="70">
        <v>0</v>
      </c>
      <c r="N65" s="70">
        <f t="shared" si="15"/>
        <v>882818045</v>
      </c>
      <c r="O65" s="114">
        <f t="shared" ref="O65:O67" si="32">+J65+K65+L65-M65</f>
        <v>882818045</v>
      </c>
      <c r="P65" s="83">
        <f t="shared" ref="P65:P66" si="33">+O65/N65</f>
        <v>1</v>
      </c>
      <c r="Q65" s="82">
        <v>0</v>
      </c>
      <c r="R65" s="141">
        <f t="shared" si="30"/>
        <v>0</v>
      </c>
      <c r="S65" s="140" t="s">
        <v>300</v>
      </c>
    </row>
    <row r="66" spans="2:19" ht="70.5" customHeight="1" x14ac:dyDescent="0.25">
      <c r="B66" s="177"/>
      <c r="C66" s="177"/>
      <c r="D66" s="180"/>
      <c r="E66" s="177"/>
      <c r="F66" s="7" t="s">
        <v>285</v>
      </c>
      <c r="G66" s="68">
        <v>2500</v>
      </c>
      <c r="H66" s="68">
        <v>0</v>
      </c>
      <c r="I66" s="1" t="s">
        <v>36</v>
      </c>
      <c r="J66" s="76">
        <v>500000000</v>
      </c>
      <c r="K66" s="70">
        <v>0</v>
      </c>
      <c r="L66" s="70">
        <v>0</v>
      </c>
      <c r="M66" s="70">
        <v>0</v>
      </c>
      <c r="N66" s="70">
        <f t="shared" si="15"/>
        <v>500000000</v>
      </c>
      <c r="O66" s="114">
        <f t="shared" si="32"/>
        <v>500000000</v>
      </c>
      <c r="P66" s="83">
        <f t="shared" si="33"/>
        <v>1</v>
      </c>
      <c r="Q66" s="82">
        <v>0</v>
      </c>
      <c r="R66" s="141">
        <f t="shared" si="30"/>
        <v>0</v>
      </c>
      <c r="S66" s="140" t="s">
        <v>300</v>
      </c>
    </row>
    <row r="67" spans="2:19" ht="70.5" customHeight="1" x14ac:dyDescent="0.25">
      <c r="B67" s="178"/>
      <c r="C67" s="178"/>
      <c r="D67" s="181"/>
      <c r="E67" s="178"/>
      <c r="F67" s="7" t="s">
        <v>286</v>
      </c>
      <c r="G67" s="68">
        <v>2</v>
      </c>
      <c r="H67" s="68">
        <v>0</v>
      </c>
      <c r="I67" s="1" t="s">
        <v>38</v>
      </c>
      <c r="J67" s="76">
        <v>1500000000</v>
      </c>
      <c r="K67" s="70">
        <v>0</v>
      </c>
      <c r="L67" s="70">
        <v>0</v>
      </c>
      <c r="M67" s="70">
        <v>0</v>
      </c>
      <c r="N67" s="70">
        <f t="shared" si="15"/>
        <v>1500000000</v>
      </c>
      <c r="O67" s="114">
        <f t="shared" si="32"/>
        <v>1500000000</v>
      </c>
      <c r="P67" s="83">
        <v>1</v>
      </c>
      <c r="Q67" s="82">
        <v>0</v>
      </c>
      <c r="R67" s="141">
        <f t="shared" si="30"/>
        <v>0</v>
      </c>
      <c r="S67" s="140" t="s">
        <v>300</v>
      </c>
    </row>
    <row r="68" spans="2:19" ht="24" customHeight="1" x14ac:dyDescent="0.25">
      <c r="B68" s="81"/>
      <c r="C68" s="13"/>
      <c r="D68" s="13"/>
      <c r="E68" s="13" t="s">
        <v>26</v>
      </c>
      <c r="F68" s="13"/>
      <c r="G68" s="13"/>
      <c r="H68" s="3"/>
      <c r="I68" s="3"/>
      <c r="J68" s="3">
        <f>SUM(J63:J67)</f>
        <v>19000000000</v>
      </c>
      <c r="K68" s="3">
        <f t="shared" ref="K68:N68" si="34">SUM(K63:K67)</f>
        <v>0</v>
      </c>
      <c r="L68" s="3">
        <f t="shared" si="34"/>
        <v>610457255</v>
      </c>
      <c r="M68" s="3">
        <f t="shared" si="34"/>
        <v>610457255</v>
      </c>
      <c r="N68" s="3">
        <f t="shared" si="34"/>
        <v>19000000000</v>
      </c>
      <c r="O68" s="3">
        <f>SUM(O63:O67)</f>
        <v>18851654837</v>
      </c>
      <c r="P68" s="9">
        <f>+O68/N68</f>
        <v>0.9921923598421053</v>
      </c>
      <c r="Q68" s="3">
        <f>SUM(Q63:Q67)</f>
        <v>14903844396.23</v>
      </c>
      <c r="R68" s="94">
        <f>+Q68/N68</f>
        <v>0.78441286295947366</v>
      </c>
      <c r="S68" s="139"/>
    </row>
    <row r="69" spans="2:19" ht="90" customHeight="1" x14ac:dyDescent="0.25">
      <c r="B69" s="176" t="s">
        <v>110</v>
      </c>
      <c r="C69" s="176" t="s">
        <v>39</v>
      </c>
      <c r="D69" s="179" t="s">
        <v>287</v>
      </c>
      <c r="E69" s="176" t="s">
        <v>288</v>
      </c>
      <c r="F69" s="169" t="s">
        <v>289</v>
      </c>
      <c r="G69" s="169" t="s">
        <v>290</v>
      </c>
      <c r="H69" s="187"/>
      <c r="I69" s="1" t="s">
        <v>41</v>
      </c>
      <c r="J69" s="76">
        <v>4686000000</v>
      </c>
      <c r="K69" s="70">
        <v>0</v>
      </c>
      <c r="L69" s="70">
        <v>0</v>
      </c>
      <c r="M69" s="70">
        <v>0</v>
      </c>
      <c r="N69" s="70">
        <f t="shared" si="15"/>
        <v>4686000000</v>
      </c>
      <c r="O69" s="70">
        <f>N69</f>
        <v>4686000000</v>
      </c>
      <c r="P69" s="2">
        <f>+O69/N69</f>
        <v>1</v>
      </c>
      <c r="Q69" s="99">
        <v>2857156183</v>
      </c>
      <c r="R69" s="141">
        <f>+Q69/N69</f>
        <v>0.60972176333760142</v>
      </c>
      <c r="S69" s="140" t="s">
        <v>300</v>
      </c>
    </row>
    <row r="70" spans="2:19" ht="70.5" customHeight="1" x14ac:dyDescent="0.25">
      <c r="B70" s="177"/>
      <c r="C70" s="177"/>
      <c r="D70" s="180"/>
      <c r="E70" s="177"/>
      <c r="F70" s="170"/>
      <c r="G70" s="170"/>
      <c r="H70" s="170"/>
      <c r="I70" s="1" t="s">
        <v>42</v>
      </c>
      <c r="J70" s="76">
        <v>1020000000</v>
      </c>
      <c r="K70" s="70">
        <v>0</v>
      </c>
      <c r="L70" s="70">
        <v>0</v>
      </c>
      <c r="M70" s="70">
        <v>0</v>
      </c>
      <c r="N70" s="70">
        <f t="shared" si="15"/>
        <v>1020000000</v>
      </c>
      <c r="O70" s="100">
        <v>1010401168.79</v>
      </c>
      <c r="P70" s="2">
        <f t="shared" ref="P70:P71" si="35">+O70/N70</f>
        <v>0.99058938116666662</v>
      </c>
      <c r="Q70" s="99">
        <v>1010401168.79</v>
      </c>
      <c r="R70" s="141">
        <f t="shared" ref="R70:R71" si="36">+Q70/N70</f>
        <v>0.99058938116666662</v>
      </c>
      <c r="S70" s="140" t="s">
        <v>300</v>
      </c>
    </row>
    <row r="71" spans="2:19" ht="70.5" customHeight="1" x14ac:dyDescent="0.25">
      <c r="B71" s="178"/>
      <c r="C71" s="178"/>
      <c r="D71" s="181"/>
      <c r="E71" s="178"/>
      <c r="F71" s="171"/>
      <c r="G71" s="171"/>
      <c r="H71" s="171"/>
      <c r="I71" s="1" t="s">
        <v>43</v>
      </c>
      <c r="J71" s="76">
        <v>4294000000</v>
      </c>
      <c r="K71" s="70">
        <v>0</v>
      </c>
      <c r="L71" s="70">
        <v>0</v>
      </c>
      <c r="M71" s="70">
        <v>0</v>
      </c>
      <c r="N71" s="70">
        <f t="shared" si="15"/>
        <v>4294000000</v>
      </c>
      <c r="O71" s="71">
        <v>4233879089.25</v>
      </c>
      <c r="P71" s="2">
        <f t="shared" si="35"/>
        <v>0.98599885636935258</v>
      </c>
      <c r="Q71" s="99">
        <v>2331433225.52</v>
      </c>
      <c r="R71" s="141">
        <f t="shared" si="36"/>
        <v>0.54295137995342335</v>
      </c>
      <c r="S71" s="140" t="s">
        <v>300</v>
      </c>
    </row>
    <row r="72" spans="2:19" ht="21.75" customHeight="1" x14ac:dyDescent="0.25">
      <c r="B72" s="81"/>
      <c r="C72" s="13"/>
      <c r="D72" s="13"/>
      <c r="E72" s="13" t="s">
        <v>26</v>
      </c>
      <c r="F72" s="13"/>
      <c r="G72" s="13"/>
      <c r="H72" s="3"/>
      <c r="I72" s="3"/>
      <c r="J72" s="3">
        <f t="shared" ref="J72:O72" si="37">SUM(J69:J71)</f>
        <v>10000000000</v>
      </c>
      <c r="K72" s="3">
        <f t="shared" si="37"/>
        <v>0</v>
      </c>
      <c r="L72" s="3">
        <f t="shared" si="37"/>
        <v>0</v>
      </c>
      <c r="M72" s="3">
        <f t="shared" si="37"/>
        <v>0</v>
      </c>
      <c r="N72" s="3">
        <f t="shared" si="37"/>
        <v>10000000000</v>
      </c>
      <c r="O72" s="3">
        <f t="shared" si="37"/>
        <v>9930280258.0400009</v>
      </c>
      <c r="P72" s="9">
        <f>O72/N72</f>
        <v>0.99302802580400007</v>
      </c>
      <c r="Q72" s="3">
        <f>SUM(Q69:Q71)</f>
        <v>6198990577.3099995</v>
      </c>
      <c r="R72" s="9">
        <f>+Q72/N72</f>
        <v>0.61989905773099996</v>
      </c>
      <c r="S72" s="139"/>
    </row>
    <row r="73" spans="2:19" ht="28.5" customHeight="1" x14ac:dyDescent="0.25">
      <c r="B73" s="15"/>
      <c r="C73" s="15"/>
      <c r="D73" s="15"/>
      <c r="E73" s="15"/>
      <c r="F73" s="15"/>
      <c r="G73" s="15"/>
      <c r="H73" s="68"/>
      <c r="I73" s="91" t="s">
        <v>63</v>
      </c>
      <c r="J73" s="92">
        <f t="shared" ref="J73:O73" si="38">+J10+J21+J27+J32+J37+J43+J53+J58+J62+J68+J72</f>
        <v>176642057056</v>
      </c>
      <c r="K73" s="92">
        <f t="shared" si="38"/>
        <v>126259376656</v>
      </c>
      <c r="L73" s="92">
        <f t="shared" si="38"/>
        <v>34709946321</v>
      </c>
      <c r="M73" s="92">
        <f t="shared" si="38"/>
        <v>34709946321</v>
      </c>
      <c r="N73" s="92">
        <f t="shared" si="38"/>
        <v>302901433712</v>
      </c>
      <c r="O73" s="92">
        <f t="shared" si="38"/>
        <v>302683368367.03998</v>
      </c>
      <c r="P73" s="93">
        <f>+O73/N73</f>
        <v>0.9992800782013882</v>
      </c>
      <c r="Q73" s="92">
        <f>+Q10+Q21+Q27+Q32+Q37+Q43+Q53+Q58+Q62+Q68+Q72</f>
        <v>265194268245.54001</v>
      </c>
      <c r="R73" s="143">
        <f>+Q73/N73</f>
        <v>0.87551341370568714</v>
      </c>
      <c r="S73" s="139"/>
    </row>
    <row r="76" spans="2:19" ht="15" customHeight="1" x14ac:dyDescent="0.3">
      <c r="B76" s="175" t="s">
        <v>64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O76" s="87"/>
      <c r="Q76" s="87"/>
    </row>
    <row r="78" spans="2:19" x14ac:dyDescent="0.25">
      <c r="O78" s="88"/>
      <c r="Q78" s="89"/>
    </row>
  </sheetData>
  <mergeCells count="70">
    <mergeCell ref="F69:F71"/>
    <mergeCell ref="G69:G71"/>
    <mergeCell ref="H69:H71"/>
    <mergeCell ref="B76:M76"/>
    <mergeCell ref="S6:S8"/>
    <mergeCell ref="C22:C26"/>
    <mergeCell ref="D22:D26"/>
    <mergeCell ref="E22:E26"/>
    <mergeCell ref="B38:B42"/>
    <mergeCell ref="C38:C42"/>
    <mergeCell ref="B63:B67"/>
    <mergeCell ref="C63:C67"/>
    <mergeCell ref="D63:D67"/>
    <mergeCell ref="E63:E67"/>
    <mergeCell ref="B69:B71"/>
    <mergeCell ref="C69:C71"/>
    <mergeCell ref="D69:D71"/>
    <mergeCell ref="E69:E71"/>
    <mergeCell ref="B54:B57"/>
    <mergeCell ref="C54:C57"/>
    <mergeCell ref="D54:D57"/>
    <mergeCell ref="E54:E57"/>
    <mergeCell ref="B59:B61"/>
    <mergeCell ref="C59:C61"/>
    <mergeCell ref="D59:D61"/>
    <mergeCell ref="E59:E61"/>
    <mergeCell ref="B33:B36"/>
    <mergeCell ref="C33:C36"/>
    <mergeCell ref="D33:D36"/>
    <mergeCell ref="E33:E36"/>
    <mergeCell ref="B44:B52"/>
    <mergeCell ref="C44:C52"/>
    <mergeCell ref="D44:D52"/>
    <mergeCell ref="E44:E52"/>
    <mergeCell ref="D38:D42"/>
    <mergeCell ref="E38:E42"/>
    <mergeCell ref="B22:B25"/>
    <mergeCell ref="F23:F24"/>
    <mergeCell ref="G23:G24"/>
    <mergeCell ref="H23:H24"/>
    <mergeCell ref="B28:B31"/>
    <mergeCell ref="C28:C31"/>
    <mergeCell ref="D28:D31"/>
    <mergeCell ref="E28:E31"/>
    <mergeCell ref="O7:O8"/>
    <mergeCell ref="P7:P8"/>
    <mergeCell ref="Q7:Q8"/>
    <mergeCell ref="G6:G8"/>
    <mergeCell ref="R7:R8"/>
    <mergeCell ref="I4:R4"/>
    <mergeCell ref="B1:E3"/>
    <mergeCell ref="F1:R3"/>
    <mergeCell ref="B11:B20"/>
    <mergeCell ref="C11:C20"/>
    <mergeCell ref="D11:D20"/>
    <mergeCell ref="E11:E20"/>
    <mergeCell ref="F14:F15"/>
    <mergeCell ref="G14:G15"/>
    <mergeCell ref="H6:H8"/>
    <mergeCell ref="I6:I8"/>
    <mergeCell ref="J6:N6"/>
    <mergeCell ref="O6:R6"/>
    <mergeCell ref="J7:K7"/>
    <mergeCell ref="L7:M7"/>
    <mergeCell ref="N7:N8"/>
    <mergeCell ref="B6:B8"/>
    <mergeCell ref="C6:C8"/>
    <mergeCell ref="D6:D8"/>
    <mergeCell ref="E6:E8"/>
    <mergeCell ref="F6:F8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 de Inversión 2022 20052022</vt:lpstr>
      <vt:lpstr>SEGUIMIENTO P INVERSION </vt:lpstr>
      <vt:lpstr>Seguimiento OCI - 4 trimestre.</vt:lpstr>
      <vt:lpstr>'Plan de Inversión 2022 20052022'!Área_de_impresión</vt:lpstr>
      <vt:lpstr>'Seguimiento OCI - 4 trimestre.'!Área_de_impresión</vt:lpstr>
      <vt:lpstr>'SEGUIMIENTO P INVERSION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Andrea Rodríguez González</dc:creator>
  <cp:lastModifiedBy>Paola Andrea Rodríguez González</cp:lastModifiedBy>
  <dcterms:created xsi:type="dcterms:W3CDTF">2022-03-23T15:16:41Z</dcterms:created>
  <dcterms:modified xsi:type="dcterms:W3CDTF">2023-03-31T20:29:25Z</dcterms:modified>
</cp:coreProperties>
</file>