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D:\lbbuitrago\Institucionales\Mis documentos\petic-colciencias\2018\2018\Avance2018\"/>
    </mc:Choice>
  </mc:AlternateContent>
  <bookViews>
    <workbookView xWindow="0" yWindow="0" windowWidth="20085" windowHeight="7125" tabRatio="857" activeTab="9"/>
  </bookViews>
  <sheets>
    <sheet name="PORTADA" sheetId="1" r:id="rId1"/>
    <sheet name="ESCALA DE EVALUACION" sheetId="2" r:id="rId2"/>
    <sheet name="LEVANTAMIENTO DE INF" sheetId="3" r:id="rId3"/>
    <sheet name="AREAS INVOLUCRADAS" sheetId="4" r:id="rId4"/>
    <sheet name="ADMINISTRATIVAS" sheetId="5" r:id="rId5"/>
    <sheet name="TECNICAS" sheetId="6" r:id="rId6"/>
    <sheet name="PHVA" sheetId="7" r:id="rId7"/>
    <sheet name="MADUREZ MSPI" sheetId="8" r:id="rId8"/>
    <sheet name="CIBERSEGURIDAD" sheetId="9" r:id="rId9"/>
    <sheet name="PLAN DE ACCION 2018" sheetId="10" r:id="rId10"/>
  </sheets>
  <externalReferences>
    <externalReference r:id="rId11"/>
  </externalReferences>
  <calcPr calcId="171027"/>
  <pivotCaches>
    <pivotCache cacheId="0" r:id="rId12"/>
    <pivotCache cacheId="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1" i="9" l="1"/>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C5" i="9"/>
  <c r="O74" i="8"/>
  <c r="O76" i="8"/>
  <c r="F75" i="8"/>
  <c r="P75" i="8" s="1"/>
  <c r="P76" i="8" s="1"/>
  <c r="M74" i="8"/>
  <c r="K74" i="8"/>
  <c r="I74" i="8"/>
  <c r="G74" i="8"/>
  <c r="F73" i="8"/>
  <c r="P73" i="8" s="1"/>
  <c r="F72" i="8"/>
  <c r="P72" i="8" s="1"/>
  <c r="F71" i="8"/>
  <c r="P71" i="8" s="1"/>
  <c r="F70" i="8"/>
  <c r="P70" i="8" s="1"/>
  <c r="F69" i="8"/>
  <c r="P69" i="8" s="1"/>
  <c r="F68" i="8"/>
  <c r="P68" i="8" s="1"/>
  <c r="F67" i="8"/>
  <c r="F66" i="8"/>
  <c r="N66" i="8" s="1"/>
  <c r="F65" i="8"/>
  <c r="P65" i="8" s="1"/>
  <c r="F64" i="8"/>
  <c r="P64" i="8" s="1"/>
  <c r="F63" i="8"/>
  <c r="P63" i="8" s="1"/>
  <c r="F62" i="8"/>
  <c r="N62" i="8" s="1"/>
  <c r="F61" i="8"/>
  <c r="P61" i="8" s="1"/>
  <c r="F60" i="8"/>
  <c r="P60" i="8" s="1"/>
  <c r="F59" i="8"/>
  <c r="P59" i="8"/>
  <c r="F58" i="8"/>
  <c r="N58" i="8" s="1"/>
  <c r="F57" i="8"/>
  <c r="P57" i="8" s="1"/>
  <c r="O56" i="8"/>
  <c r="M56" i="8"/>
  <c r="K56" i="8"/>
  <c r="I56" i="8"/>
  <c r="G56" i="8"/>
  <c r="F55" i="8"/>
  <c r="L55" i="8" s="1"/>
  <c r="F54" i="8"/>
  <c r="L54" i="8" s="1"/>
  <c r="F53" i="8"/>
  <c r="L53" i="8" s="1"/>
  <c r="F52" i="8"/>
  <c r="L52" i="8" s="1"/>
  <c r="F51" i="8"/>
  <c r="L51" i="8" s="1"/>
  <c r="F50" i="8"/>
  <c r="L50" i="8" s="1"/>
  <c r="F49" i="8"/>
  <c r="L49" i="8" s="1"/>
  <c r="F48" i="8"/>
  <c r="L48" i="8" s="1"/>
  <c r="F47" i="8"/>
  <c r="L47" i="8" s="1"/>
  <c r="F46" i="8"/>
  <c r="L46" i="8" s="1"/>
  <c r="F45" i="8"/>
  <c r="L45" i="8" s="1"/>
  <c r="F44" i="8"/>
  <c r="L44" i="8" s="1"/>
  <c r="F43" i="8"/>
  <c r="L43" i="8" s="1"/>
  <c r="F42" i="8"/>
  <c r="L42" i="8" s="1"/>
  <c r="F41" i="8"/>
  <c r="L41" i="8" s="1"/>
  <c r="F40" i="8"/>
  <c r="L40" i="8" s="1"/>
  <c r="F39" i="8"/>
  <c r="L39" i="8" s="1"/>
  <c r="F38" i="8"/>
  <c r="L38" i="8" s="1"/>
  <c r="F37" i="8"/>
  <c r="L37" i="8" s="1"/>
  <c r="F36" i="8"/>
  <c r="L36" i="8" s="1"/>
  <c r="F35" i="8"/>
  <c r="L35" i="8" s="1"/>
  <c r="P23" i="8"/>
  <c r="P34" i="8" s="1"/>
  <c r="O34" i="8"/>
  <c r="N23" i="8"/>
  <c r="N34" i="8" s="1"/>
  <c r="M34" i="8"/>
  <c r="L23" i="8"/>
  <c r="L34" i="8"/>
  <c r="K34" i="8"/>
  <c r="J23" i="8"/>
  <c r="J34" i="8" s="1"/>
  <c r="I34" i="8"/>
  <c r="G34" i="8"/>
  <c r="F33" i="8"/>
  <c r="P33" i="8" s="1"/>
  <c r="F32" i="8"/>
  <c r="J32" i="8" s="1"/>
  <c r="F31" i="8"/>
  <c r="N31" i="8" s="1"/>
  <c r="F30" i="8"/>
  <c r="J30" i="8" s="1"/>
  <c r="F29" i="8"/>
  <c r="P29" i="8" s="1"/>
  <c r="F28" i="8"/>
  <c r="J28" i="8" s="1"/>
  <c r="F27" i="8"/>
  <c r="N27" i="8" s="1"/>
  <c r="F26" i="8"/>
  <c r="J26" i="8" s="1"/>
  <c r="F25" i="8"/>
  <c r="N25" i="8" s="1"/>
  <c r="P24" i="8"/>
  <c r="N24" i="8"/>
  <c r="L24" i="8"/>
  <c r="J24" i="8"/>
  <c r="O22" i="8"/>
  <c r="M22" i="8"/>
  <c r="K22" i="8"/>
  <c r="I22" i="8"/>
  <c r="G22" i="8"/>
  <c r="F21" i="8"/>
  <c r="J21" i="8" s="1"/>
  <c r="F20" i="8"/>
  <c r="N20" i="8" s="1"/>
  <c r="F19" i="8"/>
  <c r="P19" i="8" s="1"/>
  <c r="P18" i="8"/>
  <c r="N18" i="8"/>
  <c r="L18" i="8"/>
  <c r="J18" i="8"/>
  <c r="H18" i="8"/>
  <c r="F17" i="8"/>
  <c r="P17" i="8" s="1"/>
  <c r="F16" i="8"/>
  <c r="N16" i="8" s="1"/>
  <c r="F15" i="8"/>
  <c r="N15" i="8" s="1"/>
  <c r="F14" i="8"/>
  <c r="N14" i="8" s="1"/>
  <c r="F13" i="8"/>
  <c r="P13" i="8" s="1"/>
  <c r="F12" i="8"/>
  <c r="N12" i="8" s="1"/>
  <c r="C5" i="8"/>
  <c r="K40" i="7"/>
  <c r="L40" i="7" s="1"/>
  <c r="L39" i="7"/>
  <c r="J39" i="7"/>
  <c r="K37" i="7"/>
  <c r="L37" i="7" s="1"/>
  <c r="K33" i="7"/>
  <c r="L33" i="7" s="1"/>
  <c r="F25" i="7"/>
  <c r="E25" i="7"/>
  <c r="D25" i="7"/>
  <c r="L22" i="7"/>
  <c r="K22" i="7"/>
  <c r="J22" i="7"/>
  <c r="F22" i="7"/>
  <c r="E22" i="7"/>
  <c r="D22" i="7"/>
  <c r="L21" i="7"/>
  <c r="J21" i="7"/>
  <c r="E21" i="7"/>
  <c r="D21" i="7"/>
  <c r="L19" i="7"/>
  <c r="K19" i="7"/>
  <c r="J19" i="7"/>
  <c r="L18" i="7"/>
  <c r="K18" i="7"/>
  <c r="J18" i="7"/>
  <c r="F18" i="7"/>
  <c r="E18" i="7"/>
  <c r="C10" i="7"/>
  <c r="K110" i="6"/>
  <c r="K109" i="6" s="1"/>
  <c r="K106" i="6"/>
  <c r="K96" i="6"/>
  <c r="K92" i="6"/>
  <c r="K91" i="6" s="1"/>
  <c r="K85" i="6"/>
  <c r="K81" i="6"/>
  <c r="K80" i="6" s="1"/>
  <c r="K77" i="6"/>
  <c r="K74" i="6"/>
  <c r="K72" i="6"/>
  <c r="K67" i="6"/>
  <c r="K65" i="6"/>
  <c r="K63" i="6"/>
  <c r="K58" i="6"/>
  <c r="K57" i="6" s="1"/>
  <c r="K46" i="6"/>
  <c r="K39" i="6"/>
  <c r="K38" i="6" s="1"/>
  <c r="K34" i="6"/>
  <c r="K33" i="6" s="1"/>
  <c r="K26" i="6"/>
  <c r="K24" i="6"/>
  <c r="K17" i="6"/>
  <c r="K14" i="6"/>
  <c r="K13" i="6"/>
  <c r="C6" i="6"/>
  <c r="L74" i="5"/>
  <c r="L69" i="5"/>
  <c r="L63" i="5"/>
  <c r="L62" i="5" s="1"/>
  <c r="L59" i="5"/>
  <c r="L55" i="5"/>
  <c r="L54" i="5"/>
  <c r="L49" i="5"/>
  <c r="L45" i="5"/>
  <c r="L40" i="5"/>
  <c r="L39" i="5"/>
  <c r="L36" i="5"/>
  <c r="L32" i="5"/>
  <c r="L29" i="5"/>
  <c r="L28" i="5"/>
  <c r="L24" i="5"/>
  <c r="L18" i="5"/>
  <c r="L17" i="5" s="1"/>
  <c r="L13" i="5"/>
  <c r="D6" i="5"/>
  <c r="C6" i="4"/>
  <c r="N74" i="3"/>
  <c r="R9" i="3"/>
  <c r="D6" i="3"/>
  <c r="F65" i="1"/>
  <c r="E65" i="1" s="1"/>
  <c r="F63" i="1"/>
  <c r="E63" i="1" s="1"/>
  <c r="F61" i="1"/>
  <c r="E61" i="1" s="1"/>
  <c r="F59" i="1"/>
  <c r="E59" i="1" s="1"/>
  <c r="F57" i="1"/>
  <c r="E57" i="1" s="1"/>
  <c r="G43" i="1"/>
  <c r="F43" i="1"/>
  <c r="E42" i="1"/>
  <c r="E41" i="1"/>
  <c r="E40" i="1"/>
  <c r="E39" i="1"/>
  <c r="G33" i="1"/>
  <c r="F32" i="1"/>
  <c r="H32" i="1" s="1"/>
  <c r="C32" i="1"/>
  <c r="F31" i="1"/>
  <c r="H31" i="1" s="1"/>
  <c r="C31" i="1"/>
  <c r="F30" i="1"/>
  <c r="H30" i="1" s="1"/>
  <c r="F29" i="1"/>
  <c r="H29" i="1" s="1"/>
  <c r="F28" i="1"/>
  <c r="H28" i="1" s="1"/>
  <c r="F27" i="1"/>
  <c r="H27" i="1" s="1"/>
  <c r="F26" i="1"/>
  <c r="H26" i="1" s="1"/>
  <c r="F25" i="1"/>
  <c r="H25" i="1" s="1"/>
  <c r="F24" i="1"/>
  <c r="H24" i="1" s="1"/>
  <c r="F23" i="1"/>
  <c r="H23" i="1" s="1"/>
  <c r="F22" i="1"/>
  <c r="H22" i="1" s="1"/>
  <c r="C22" i="1"/>
  <c r="F21" i="1"/>
  <c r="H21" i="1" s="1"/>
  <c r="C21" i="1"/>
  <c r="F20" i="1"/>
  <c r="H20" i="1" s="1"/>
  <c r="C20" i="1"/>
  <c r="F19" i="1"/>
  <c r="H19" i="1" s="1"/>
  <c r="C19" i="1"/>
  <c r="H12" i="8"/>
  <c r="J12" i="8"/>
  <c r="H16" i="8"/>
  <c r="J16" i="8"/>
  <c r="N50" i="8"/>
  <c r="L12" i="8"/>
  <c r="L16" i="8"/>
  <c r="L17" i="8"/>
  <c r="N37" i="8"/>
  <c r="N53" i="8"/>
  <c r="P12" i="8"/>
  <c r="P22" i="8" s="1"/>
  <c r="S12" i="8" s="1"/>
  <c r="P16" i="8"/>
  <c r="P41" i="8"/>
  <c r="P58" i="8"/>
  <c r="N68" i="8"/>
  <c r="N59" i="8"/>
  <c r="N67" i="8"/>
  <c r="J20" i="8"/>
  <c r="L20" i="8"/>
  <c r="H21" i="8"/>
  <c r="P67" i="8"/>
  <c r="P26" i="8"/>
  <c r="N55" i="8" l="1"/>
  <c r="L32" i="8"/>
  <c r="J14" i="8"/>
  <c r="P47" i="8"/>
  <c r="L31" i="8"/>
  <c r="J31" i="8"/>
  <c r="P35" i="8"/>
  <c r="P56" i="8" s="1"/>
  <c r="N39" i="8"/>
  <c r="N28" i="8"/>
  <c r="P30" i="8"/>
  <c r="P14" i="8"/>
  <c r="P55" i="8"/>
  <c r="N70" i="8"/>
  <c r="P31" i="8"/>
  <c r="P37" i="8"/>
  <c r="N60" i="8"/>
  <c r="L28" i="8"/>
  <c r="P39" i="8"/>
  <c r="N57" i="8"/>
  <c r="P20" i="8"/>
  <c r="P28" i="8"/>
  <c r="N49" i="8"/>
  <c r="P51" i="8"/>
  <c r="N47" i="8"/>
  <c r="K27" i="7"/>
  <c r="L27" i="7" s="1"/>
  <c r="L26" i="8"/>
  <c r="N29" i="8"/>
  <c r="J29" i="8"/>
  <c r="L19" i="8"/>
  <c r="N73" i="8"/>
  <c r="J19" i="8"/>
  <c r="P44" i="8"/>
  <c r="J25" i="8"/>
  <c r="N26" i="8"/>
  <c r="N19" i="8"/>
  <c r="L29" i="8"/>
  <c r="H15" i="8"/>
  <c r="L21" i="8"/>
  <c r="N69" i="8"/>
  <c r="P32" i="8"/>
  <c r="J27" i="8"/>
  <c r="H14" i="8"/>
  <c r="N52" i="8"/>
  <c r="E43" i="1"/>
  <c r="N30" i="8"/>
  <c r="H17" i="8"/>
  <c r="N17" i="8"/>
  <c r="P53" i="8"/>
  <c r="N45" i="8"/>
  <c r="N72" i="8"/>
  <c r="P52" i="8"/>
  <c r="P36" i="8"/>
  <c r="J33" i="8"/>
  <c r="P21" i="8"/>
  <c r="L14" i="8"/>
  <c r="L15" i="8"/>
  <c r="L30" i="8"/>
  <c r="N21" i="8"/>
  <c r="J15" i="8"/>
  <c r="N71" i="8"/>
  <c r="P49" i="8"/>
  <c r="N41" i="8"/>
  <c r="N32" i="8"/>
  <c r="L33" i="8"/>
  <c r="H20" i="8"/>
  <c r="P25" i="8"/>
  <c r="N61" i="8"/>
  <c r="L56" i="8"/>
  <c r="L27" i="8"/>
  <c r="H19" i="8"/>
  <c r="H13" i="8"/>
  <c r="N63" i="8"/>
  <c r="P27" i="8"/>
  <c r="P62" i="8"/>
  <c r="P45" i="8"/>
  <c r="P54" i="8"/>
  <c r="P46" i="8"/>
  <c r="P38" i="8"/>
  <c r="F34" i="8"/>
  <c r="P15" i="8"/>
  <c r="N46" i="8"/>
  <c r="J17" i="8"/>
  <c r="F33" i="1"/>
  <c r="H33" i="1" s="1"/>
  <c r="P43" i="8"/>
  <c r="N33" i="8"/>
  <c r="N44" i="8"/>
  <c r="N65" i="8"/>
  <c r="N51" i="8"/>
  <c r="N43" i="8"/>
  <c r="N35" i="8"/>
  <c r="P66" i="8"/>
  <c r="L25" i="8"/>
  <c r="F74" i="8"/>
  <c r="F76" i="8" s="1"/>
  <c r="N54" i="8"/>
  <c r="L13" i="8"/>
  <c r="N42" i="8"/>
  <c r="N36" i="8"/>
  <c r="P48" i="8"/>
  <c r="P40" i="8"/>
  <c r="N48" i="8"/>
  <c r="N13" i="8"/>
  <c r="N22" i="8" s="1"/>
  <c r="S13" i="8" s="1"/>
  <c r="F56" i="8"/>
  <c r="F22" i="8"/>
  <c r="N64" i="8"/>
  <c r="P50" i="8"/>
  <c r="P42" i="8"/>
  <c r="N38" i="8"/>
  <c r="J13" i="8"/>
  <c r="J22" i="8" s="1"/>
  <c r="S15" i="8" s="1"/>
  <c r="N40" i="8"/>
  <c r="L22" i="8" l="1"/>
  <c r="S14" i="8" s="1"/>
  <c r="H22" i="8"/>
  <c r="S16" i="8" s="1"/>
  <c r="P74" i="8"/>
  <c r="N74" i="8"/>
  <c r="N56" i="8"/>
  <c r="S18" i="8" l="1"/>
</calcChain>
</file>

<file path=xl/comments1.xml><?xml version="1.0" encoding="utf-8"?>
<comments xmlns="http://schemas.openxmlformats.org/spreadsheetml/2006/main">
  <authors>
    <author>Julio Cesar Mancipe Caicedo</author>
    <author>Elizabeth Sanabria</author>
  </authors>
  <commentList>
    <comment ref="B12" authorId="0" shapeId="0">
      <text>
        <r>
          <rPr>
            <b/>
            <sz val="9"/>
            <color indexed="81"/>
            <rFont val="Tahoma"/>
            <family val="2"/>
          </rPr>
          <t>Julio Cesar Mancipe Caicedo:</t>
        </r>
        <r>
          <rPr>
            <sz val="9"/>
            <color indexed="81"/>
            <rFont val="Tahoma"/>
            <family val="2"/>
          </rPr>
          <t xml:space="preserve">
El tipo de entidad.</t>
        </r>
      </text>
    </comment>
    <comment ref="B13" authorId="0" shapeId="0">
      <text>
        <r>
          <rPr>
            <b/>
            <sz val="9"/>
            <color indexed="81"/>
            <rFont val="Tahoma"/>
            <family val="2"/>
          </rPr>
          <t>Julio Cesar Mancipe Caicedo:</t>
        </r>
        <r>
          <rPr>
            <sz val="9"/>
            <color indexed="81"/>
            <rFont val="Tahoma"/>
            <family val="2"/>
          </rPr>
          <t xml:space="preserve">
Mision de la entidad</t>
        </r>
      </text>
    </comment>
    <comment ref="B14" authorId="0" shapeId="0">
      <text>
        <r>
          <rPr>
            <b/>
            <sz val="9"/>
            <color indexed="81"/>
            <rFont val="Tahoma"/>
            <family val="2"/>
          </rPr>
          <t>Julio Cesar Mancipe Caicedo:</t>
        </r>
        <r>
          <rPr>
            <sz val="9"/>
            <color indexed="81"/>
            <rFont val="Tahoma"/>
            <family val="2"/>
          </rPr>
          <t xml:space="preserve">
resumen de la organización (mision, vision, objetivos estrategicos</t>
        </r>
      </text>
    </comment>
    <comment ref="B20" authorId="1" shapeId="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seguirdad y privacidad de MinTic
</t>
        </r>
      </text>
    </comment>
    <comment ref="B21" authorId="1" shapeId="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7" authorId="1" shapeId="0">
      <text>
        <r>
          <rPr>
            <b/>
            <sz val="9"/>
            <color indexed="81"/>
            <rFont val="Tahoma"/>
            <family val="2"/>
          </rPr>
          <t>Digiware:</t>
        </r>
        <r>
          <rPr>
            <sz val="9"/>
            <color indexed="81"/>
            <rFont val="Tahoma"/>
            <family val="2"/>
          </rPr>
          <t xml:space="preserve">
en nombre del documento coloque un nombre que identifique de que se trata por ejemplo "Poliitca de borrado de información"</t>
        </r>
      </text>
    </comment>
  </commentList>
</comments>
</file>

<file path=xl/comments2.xml><?xml version="1.0" encoding="utf-8"?>
<comments xmlns="http://schemas.openxmlformats.org/spreadsheetml/2006/main">
  <authors>
    <author>Yuli Andrea Parra Amaya</author>
  </authors>
  <commentList>
    <comment ref="C13" authorId="0" shapeId="0">
      <text>
        <r>
          <rPr>
            <b/>
            <sz val="9"/>
            <color indexed="81"/>
            <rFont val="Tahoma"/>
            <family val="2"/>
          </rPr>
          <t>Yuli Andrea Parra Amaya:</t>
        </r>
        <r>
          <rPr>
            <sz val="9"/>
            <color indexed="81"/>
            <rFont val="Tahoma"/>
            <family val="2"/>
          </rPr>
          <t xml:space="preserve">
OCI hace las revisiones de todo el sistema de manera programa.
Se va a ejecutaar una auditoria para el SGSI, este ìtem es igual al anterior.</t>
        </r>
      </text>
    </comment>
    <comment ref="C15" authorId="0" shapeId="0">
      <text>
        <r>
          <rPr>
            <b/>
            <sz val="9"/>
            <color indexed="81"/>
            <rFont val="Tahoma"/>
            <family val="2"/>
          </rPr>
          <t>Yuli Andrea Parra Amaya:</t>
        </r>
        <r>
          <rPr>
            <sz val="9"/>
            <color indexed="81"/>
            <rFont val="Tahoma"/>
            <family val="2"/>
          </rPr>
          <t xml:space="preserve">
Es igual al anterior</t>
        </r>
      </text>
    </comment>
    <comment ref="C16" authorId="0" shapeId="0">
      <text>
        <r>
          <rPr>
            <b/>
            <sz val="9"/>
            <color indexed="81"/>
            <rFont val="Tahoma"/>
            <family val="2"/>
          </rPr>
          <t>Yuli Andrea Parra Amaya:</t>
        </r>
        <r>
          <rPr>
            <sz val="9"/>
            <color indexed="81"/>
            <rFont val="Tahoma"/>
            <family val="2"/>
          </rPr>
          <t xml:space="preserve">
Este ìtem corresponde a la inclusion en el plan de auditoria, la auditoria al SGSI</t>
        </r>
      </text>
    </comment>
    <comment ref="C17" authorId="0" shapeId="0">
      <text>
        <r>
          <rPr>
            <b/>
            <sz val="9"/>
            <color indexed="81"/>
            <rFont val="Tahoma"/>
            <family val="2"/>
          </rPr>
          <t>Yuli Andrea Parra Amaya:</t>
        </r>
        <r>
          <rPr>
            <sz val="9"/>
            <color indexed="81"/>
            <rFont val="Tahoma"/>
            <family val="2"/>
          </rPr>
          <t xml:space="preserve">
Corresponde al seguimiento al plan de mejoramiento de la auditorìa al SGSI</t>
        </r>
      </text>
    </comment>
    <comment ref="C20" authorId="0" shapeId="0">
      <text>
        <r>
          <rPr>
            <b/>
            <sz val="9"/>
            <color indexed="81"/>
            <rFont val="Tahoma"/>
            <family val="2"/>
          </rPr>
          <t>Yuli Andrea Parra Amaya:</t>
        </r>
        <r>
          <rPr>
            <sz val="9"/>
            <color indexed="81"/>
            <rFont val="Tahoma"/>
            <family val="2"/>
          </rPr>
          <t xml:space="preserve">
Colocar nombre del proceso</t>
        </r>
      </text>
    </comment>
  </commentList>
</comments>
</file>

<file path=xl/comments3.xml><?xml version="1.0" encoding="utf-8"?>
<comments xmlns="http://schemas.openxmlformats.org/spreadsheetml/2006/main">
  <authors>
    <author>Elizabeth Sanabria</author>
  </authors>
  <commentList>
    <comment ref="D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text>
        <r>
          <rPr>
            <b/>
            <sz val="9"/>
            <color indexed="81"/>
            <rFont val="Tahoma"/>
            <family val="2"/>
          </rPr>
          <t>Elizabeth Sanabria:</t>
        </r>
        <r>
          <rPr>
            <sz val="9"/>
            <color indexed="81"/>
            <rFont val="Tahoma"/>
            <family val="2"/>
          </rPr>
          <t xml:space="preserve">
1) Especificaciones Técnicas, Objetivo</t>
        </r>
      </text>
    </comment>
    <comment ref="J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text>
        <r>
          <rPr>
            <b/>
            <sz val="9"/>
            <color indexed="81"/>
            <rFont val="Tahoma"/>
            <family val="2"/>
          </rPr>
          <t>Elizabeth Sanabria:</t>
        </r>
        <r>
          <rPr>
            <sz val="9"/>
            <color indexed="81"/>
            <rFont val="Tahoma"/>
            <family val="2"/>
          </rPr>
          <t xml:space="preserve">
Administrativas 1
</t>
        </r>
      </text>
    </comment>
    <comment ref="D14" authorId="0" shapeId="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4.xml><?xml version="1.0" encoding="utf-8"?>
<comments xmlns="http://schemas.openxmlformats.org/spreadsheetml/2006/main">
  <authors>
    <author>Elizabeth Sanabria</author>
  </authors>
  <commentList>
    <comment ref="C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text>
        <r>
          <rPr>
            <b/>
            <sz val="9"/>
            <color indexed="81"/>
            <rFont val="Tahoma"/>
            <family val="2"/>
          </rPr>
          <t>Elizabeth Sanabria:</t>
        </r>
        <r>
          <rPr>
            <sz val="9"/>
            <color indexed="81"/>
            <rFont val="Tahoma"/>
            <family val="2"/>
          </rPr>
          <t xml:space="preserve">
1) Especificaciones Técnicas, Objetivo</t>
        </r>
      </text>
    </comment>
    <comment ref="I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3" authorId="0" shapeId="0">
      <text>
        <r>
          <rPr>
            <b/>
            <sz val="9"/>
            <color indexed="81"/>
            <rFont val="Tahoma"/>
            <family val="2"/>
          </rPr>
          <t>Elizabeth Sanabria:</t>
        </r>
        <r>
          <rPr>
            <sz val="9"/>
            <color indexed="81"/>
            <rFont val="Tahoma"/>
            <family val="2"/>
          </rPr>
          <t xml:space="preserve">
Administrativas 1
</t>
        </r>
      </text>
    </comment>
  </commentList>
</comments>
</file>

<file path=xl/comments5.xml><?xml version="1.0" encoding="utf-8"?>
<comments xmlns="http://schemas.openxmlformats.org/spreadsheetml/2006/main">
  <authors>
    <author>Elizabeth Sanabria</author>
  </authors>
  <commentList>
    <comment ref="D16"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text>
        <r>
          <rPr>
            <b/>
            <sz val="9"/>
            <color indexed="81"/>
            <rFont val="Tahoma"/>
            <family val="2"/>
          </rPr>
          <t>Elizabeth Sanabria:</t>
        </r>
      </text>
    </comment>
    <comment ref="K16"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6.xml><?xml version="1.0" encoding="utf-8"?>
<comments xmlns="http://schemas.openxmlformats.org/spreadsheetml/2006/main">
  <authors>
    <author>Elizabeth Sanabria</author>
  </authors>
  <commentList>
    <comment ref="H11" authorId="0" shapeId="0">
      <text>
        <r>
          <rPr>
            <b/>
            <sz val="9"/>
            <color indexed="81"/>
            <rFont val="Tahoma"/>
            <family val="2"/>
          </rPr>
          <t>Elizabeth Sanabria:</t>
        </r>
        <r>
          <rPr>
            <sz val="9"/>
            <color indexed="81"/>
            <rFont val="Tahoma"/>
            <family val="2"/>
          </rPr>
          <t xml:space="preserve">
MENOR
CUMPLE
MAYOR
</t>
        </r>
      </text>
    </comment>
    <comment ref="J11" authorId="0" shapeId="0">
      <text>
        <r>
          <rPr>
            <b/>
            <sz val="9"/>
            <color indexed="81"/>
            <rFont val="Tahoma"/>
            <family val="2"/>
          </rPr>
          <t>Elizabeth Sanabria:</t>
        </r>
        <r>
          <rPr>
            <sz val="9"/>
            <color indexed="81"/>
            <rFont val="Tahoma"/>
            <family val="2"/>
          </rPr>
          <t xml:space="preserve">
MENOR
CUMPLE
MAYOR
</t>
        </r>
      </text>
    </comment>
    <comment ref="L11" authorId="0" shapeId="0">
      <text>
        <r>
          <rPr>
            <b/>
            <sz val="9"/>
            <color indexed="81"/>
            <rFont val="Tahoma"/>
            <family val="2"/>
          </rPr>
          <t>Elizabeth Sanabria:</t>
        </r>
        <r>
          <rPr>
            <sz val="9"/>
            <color indexed="81"/>
            <rFont val="Tahoma"/>
            <family val="2"/>
          </rPr>
          <t xml:space="preserve">
MENOR
CUMPLE
MAYOR
</t>
        </r>
      </text>
    </comment>
    <comment ref="N11" authorId="0" shapeId="0">
      <text>
        <r>
          <rPr>
            <b/>
            <sz val="9"/>
            <color indexed="81"/>
            <rFont val="Tahoma"/>
            <family val="2"/>
          </rPr>
          <t>Elizabeth Sanabria:</t>
        </r>
        <r>
          <rPr>
            <sz val="9"/>
            <color indexed="81"/>
            <rFont val="Tahoma"/>
            <family val="2"/>
          </rPr>
          <t xml:space="preserve">
MENOR
CUMPLE
MAYOR
</t>
        </r>
      </text>
    </comment>
    <comment ref="P11" authorId="0" shapeId="0">
      <text>
        <r>
          <rPr>
            <b/>
            <sz val="9"/>
            <color indexed="81"/>
            <rFont val="Tahoma"/>
            <family val="2"/>
          </rPr>
          <t>Elizabeth Sanabria:</t>
        </r>
        <r>
          <rPr>
            <sz val="9"/>
            <color indexed="81"/>
            <rFont val="Tahoma"/>
            <family val="2"/>
          </rPr>
          <t xml:space="preserve">
MENOR
CUMPLE
MAYOR
</t>
        </r>
      </text>
    </comment>
    <comment ref="F18"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comments7.xml><?xml version="1.0" encoding="utf-8"?>
<comments xmlns="http://schemas.openxmlformats.org/spreadsheetml/2006/main">
  <authors>
    <author>LILIANA BEATRIZ BUITRAGO BARRETO</author>
  </authors>
  <commentList>
    <comment ref="B14" authorId="0" shapeId="0">
      <text>
        <r>
          <rPr>
            <b/>
            <sz val="9"/>
            <color indexed="81"/>
            <rFont val="Tahoma"/>
            <family val="2"/>
          </rPr>
          <t>LILIANA BEATRIZ BUITRAGO BARRETO:</t>
        </r>
        <r>
          <rPr>
            <sz val="9"/>
            <color indexed="81"/>
            <rFont val="Tahoma"/>
            <family val="2"/>
          </rPr>
          <t xml:space="preserve">
Esta meta debe ser la del indicador del MSPI que para 2018 está definida en 100%
</t>
        </r>
      </text>
    </comment>
  </commentList>
</comments>
</file>

<file path=xl/sharedStrings.xml><?xml version="1.0" encoding="utf-8"?>
<sst xmlns="http://schemas.openxmlformats.org/spreadsheetml/2006/main" count="3697" uniqueCount="1547">
  <si>
    <t>INSTRUMENTO DE IDENTIFICACIÓN DE LA LINEA BASE DE SEGURIDAD
HOJA PORTADA</t>
  </si>
  <si>
    <t>ENTIDAD EVALUADA</t>
  </si>
  <si>
    <t>DEPARTAMENTO DE CIENCIA, TECNOLOGÍA E INNOVACIÓN - COLCIENCIAS</t>
  </si>
  <si>
    <t>FECHAS DE EVALUACIÓN</t>
  </si>
  <si>
    <t>Marzo de 2018</t>
  </si>
  <si>
    <t>CONTACTO</t>
  </si>
  <si>
    <t>Senen Niño</t>
  </si>
  <si>
    <t>ELABORADO POR</t>
  </si>
  <si>
    <t>Yuli Andrea Parra Amaya</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</si>
  <si>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</si>
  <si>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</si>
  <si>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</si>
  <si>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</si>
  <si>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</si>
  <si>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</si>
  <si>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</si>
  <si>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</si>
  <si>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</si>
  <si>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</si>
  <si>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</si>
  <si>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</si>
  <si>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</si>
  <si>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</si>
  <si>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</si>
  <si>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</si>
  <si>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</si>
  <si>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</si>
  <si>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</si>
  <si>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</si>
  <si>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</si>
  <si>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</si>
  <si>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</si>
  <si>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</si>
  <si>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</si>
  <si>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</si>
  <si>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</si>
  <si>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</si>
  <si>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</si>
  <si>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</si>
  <si>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</si>
  <si>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</si>
  <si>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</si>
  <si>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</si>
  <si>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</si>
  <si>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 2017</t>
  </si>
  <si>
    <t>% de Avance Total MSPI</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</si>
  <si>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</si>
  <si>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</si>
  <si>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</si>
  <si>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</si>
  <si>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</si>
  <si>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</si>
  <si>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</si>
  <si>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</si>
  <si>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</si>
  <si>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</si>
  <si>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</si>
  <si>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</si>
  <si>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</si>
  <si>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</si>
  <si>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</si>
  <si>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</si>
  <si>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Gestionado</t>
  </si>
  <si>
    <t>SUFICIENTE</t>
  </si>
  <si>
    <t>71% a 100%</t>
  </si>
  <si>
    <t>Definido</t>
  </si>
  <si>
    <t>Gestionado Cuantitativamente</t>
  </si>
  <si>
    <t>Optimizado</t>
  </si>
  <si>
    <t>CALIFICACIÓN FRENTE A MEJORES PRÁCTICAS EN CIBERSEGURIDAD (NIST)</t>
  </si>
  <si>
    <t>FUNCION CIBERSEGURIDAD</t>
  </si>
  <si>
    <t xml:space="preserve">Promedio de CALIFICACIÓN CMMI </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</si>
  <si>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</si>
  <si>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</si>
  <si>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</si>
  <si>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</si>
  <si>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</si>
  <si>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</si>
  <si>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</si>
  <si>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</si>
  <si>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</si>
  <si>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</si>
  <si>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</si>
  <si>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</si>
  <si>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</si>
  <si>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</si>
  <si>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</si>
  <si>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</si>
  <si>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</si>
  <si>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</si>
  <si>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</si>
  <si>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</si>
  <si>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</si>
  <si>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</si>
  <si>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t>Repetible</t>
  </si>
  <si>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</si>
  <si>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</si>
  <si>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</si>
  <si>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</si>
  <si>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</si>
  <si>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</si>
  <si>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</si>
  <si>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De orden nacional</t>
  </si>
  <si>
    <t>De orden territorial A</t>
  </si>
  <si>
    <t>De orden territorial B o C</t>
  </si>
  <si>
    <t>DATOS BASICOS</t>
  </si>
  <si>
    <t>Tipo Entidad</t>
  </si>
  <si>
    <t>Misión</t>
  </si>
  <si>
    <t>http://www.colciencias.gov.co/colciencias/sobre_colciencias/mision-vision</t>
  </si>
  <si>
    <t>Analisis de Contexto</t>
  </si>
  <si>
    <t>Se está construyendo como una acción de mejora, por ahora sólo se tiene un borrador.</t>
  </si>
  <si>
    <t>Mapa de Procesos</t>
  </si>
  <si>
    <t>http://awa/gina/base/client?soa=4&amp;lang=es</t>
  </si>
  <si>
    <t>Organigrama</t>
  </si>
  <si>
    <t>http://www.colciencias.gov.co/colciencias/sobre_colciencias/organigrama</t>
  </si>
  <si>
    <t>PREGUNTAS</t>
  </si>
  <si>
    <t>Que le preocupa a la Entidad en temas de seguridad de la información?</t>
  </si>
  <si>
    <t>La protección de la información de los beneficiarios desde el punto de vista de la confidencialidad, disponibilidad e integridad.</t>
  </si>
  <si>
    <t>En que nivel de madurez considera que está?</t>
  </si>
  <si>
    <t>En que componente del ciclo PHVA considera que va?</t>
  </si>
  <si>
    <t>Planeación - Implementación - Verificación</t>
  </si>
  <si>
    <t>NO.</t>
  </si>
  <si>
    <t>DATOS E INFORMACIÓN A RECOLECTAR PARA LA EVALUACIÓN</t>
  </si>
  <si>
    <t>NOMBRE DEL DOCUMENTO ENTREGADO</t>
  </si>
  <si>
    <t>OBSERVACIONES</t>
  </si>
  <si>
    <t>Lista de información BASICA a solicitar</t>
  </si>
  <si>
    <t>Tipo de entidad (Nacional, Territorial A, Territorial B o C)</t>
  </si>
  <si>
    <t>Nacional</t>
  </si>
  <si>
    <t>ENTIDAD DE ORDEN NACIONAL</t>
  </si>
  <si>
    <t>COLCIENCIAS es la entidad pública que lidera, orienta y coordina la política nacional de Ciencia, Tecnología e Innovación, y el Sistema Nacional de Ciencia, Tecnología e Innovación para generar e integrar el conocimiento al desarrollo social, económico, cultural y territorial del país.
http://www.colciencias.gov.co/colciencias/sobre_colciencias/mision-vision</t>
  </si>
  <si>
    <t>Análisis de contexto: La entidad debe determinar los aspectos externos e internos que son necesarios para cumplir su propósito y que afectan su capacidad para lograr los resultados previstos en el MSPI.</t>
  </si>
  <si>
    <t xml:space="preserve"> - Presupuesto
 - Disponibilidad de tiempo de los usuarios
 - Falta de personal de apoyo a la immplementación del MSPI
 - Falta de compromiso por parte de las áreas.</t>
  </si>
  <si>
    <t>http://awa/gina/base/presentation;jsessionid=5263F0E0A1ACB073D048690176213FBB?soa=7&amp;_sveVrs=6010e7080a481c7a03c253b37d7e76587e1068b1&amp;id=55093&amp;current=0&amp;&amp;float=t&amp;exploreFloat=1</t>
  </si>
  <si>
    <t>Organigrama de la entidad, detallando el área de seguridad de la información o quien haga sus veces</t>
  </si>
  <si>
    <t>No existe uno formal, se diseñó uno por el Líder de TIC.
http://www.colciencias.gov.co/colciencias/sobre_colciencias/organigrama</t>
  </si>
  <si>
    <t>Políticas de seguridad de la información formalizada y firmada</t>
  </si>
  <si>
    <t>Organigrama, roles y responsabilidades de seguridad de la información, asignación del recurso humano y comunicación de roles y responsabilidades.</t>
  </si>
  <si>
    <r>
      <t xml:space="preserve">Existe de roles y responsabilidades pero no está socializado.
Se envían los roles y responsabilidades a TH para que sean oncluidos dentro de los cargos.
</t>
    </r>
    <r>
      <rPr>
        <sz val="9"/>
        <color rgb="FFFF0000"/>
        <rFont val="Calibri"/>
        <family val="2"/>
        <scheme val="minor"/>
      </rPr>
      <t xml:space="preserve">Indicar las resoluciones </t>
    </r>
  </si>
  <si>
    <t>Documento con el resultado de la autoevaluación realizada a la Entidad, de la gestión de la seguridad y privacidad de la información e infraestructura de red de comunicaciones (IPv4/IPv6), revisado y aprobado por la alta dirección</t>
  </si>
  <si>
    <t>Existe el nivel de madurez.
IPv6: 
Diagnostico
Formato - CANTIDADES  Equipos de Computo
Formato - Ipv6 Equipos Activos de red
Readiness COLCIENCIAS</t>
  </si>
  <si>
    <t>Documento con el resultado de la herramienta de la encuesta de diagnóstico de seguridad y privacidad de la información, revisado, aprobado y aceptado por la alta dirección</t>
  </si>
  <si>
    <t>Se realiza la encuesta y se aprueba por el Líder de TIC,
Instrumento evaluación MSPI 2017</t>
  </si>
  <si>
    <t>Documento con el resultado de la estratificación de la entidad, aceptado y aprobado por la alta dirección</t>
  </si>
  <si>
    <t>Se realiza la encuesta y se aprueba por el Líder de TIC.
Encuenta de estratificación MSPI</t>
  </si>
  <si>
    <t>Objetivo, alcance y límites del MSPI (Modelo de Seguridad y Privacidad de la Información)</t>
  </si>
  <si>
    <t>Se realiza y se tiene publicado en el servidor de archivos.
Presentar al comité CDA</t>
  </si>
  <si>
    <t>Procedimientos de control documental del MSPI</t>
  </si>
  <si>
    <t>Elaboración y Control de Documentos del Sistema de Gestión de la Calidad - SGC -   G102PR01</t>
  </si>
  <si>
    <t>Metodología de Gestión de riesgos</t>
  </si>
  <si>
    <t>Guía para la gestión del riesgo</t>
  </si>
  <si>
    <t>Se cuenta con la metodología de gestión de riesgos, aprobada y autorizada.
Código: G102PR06G01</t>
  </si>
  <si>
    <t>Riesgos identificados y valorados de acuerdo a la metodología</t>
  </si>
  <si>
    <t>Matriz de riesgos</t>
  </si>
  <si>
    <t>Están en ejecución.</t>
  </si>
  <si>
    <t>Planes de tratamiento de los riesgos</t>
  </si>
  <si>
    <t>Esta en ejecución</t>
  </si>
  <si>
    <t>Plan y estrategia de transición de IPv4 A IPv6</t>
  </si>
  <si>
    <t>Se inicia contrato para la transición de IPv4 a IPv6.</t>
  </si>
  <si>
    <t xml:space="preserve">Formatos de acuerdos contractuales con empleados y contratistas para establecer responsabilidades de las partes en seguridad de la información </t>
  </si>
  <si>
    <t>Plantilla acuerdo de confidencialidad seguridad de la información</t>
  </si>
  <si>
    <r>
      <t xml:space="preserve">Se envío para realizarlo de acuerdo al manual de funciones y dentro del acta de posesión y contratos.
</t>
    </r>
    <r>
      <rPr>
        <sz val="9"/>
        <color rgb="FFFF0000"/>
        <rFont val="Calibri"/>
        <family val="2"/>
        <scheme val="minor"/>
      </rPr>
      <t>Validar código de ética de Colciencias que debe incluir la clausula de confidencialidad y responsabilidades de seguridaad.</t>
    </r>
  </si>
  <si>
    <t>Procedimiento de verificación de antecedentes para candidatos a un empleo en la entidad</t>
  </si>
  <si>
    <t>A101PR01 Selección y vinculación de personal V5</t>
  </si>
  <si>
    <t>Revisar en el procedimiento.</t>
  </si>
  <si>
    <t>Documento con el plan de comunicación, sensibilización y capacitación en seguridad de la información, revisado y aprobado por la alta Dirección, con sus respectivos soportes.</t>
  </si>
  <si>
    <t>Programa de entrenamiento y capacitación</t>
  </si>
  <si>
    <t>Se requiere publicar en GINA</t>
  </si>
  <si>
    <t>Documento que haga claridad sobre el proceso disciplinario en caso de incumplimiento de las políticas de seguridad de la información</t>
  </si>
  <si>
    <r>
      <t xml:space="preserve">Se incluyo dentro del procedimiento de sanciones disciplinarias, pero no está especifico en seguridad.
Incluir dentro del manual de políticas de seguridad y provacidad de la Información un ccapitulo de </t>
    </r>
    <r>
      <rPr>
        <sz val="9"/>
        <color rgb="FFFF0000"/>
        <rFont val="Calibri"/>
        <family val="2"/>
        <scheme val="minor"/>
      </rPr>
      <t>sanciones como:
Disciplinarias:
Legales:
Admninistrativas:
Civiles:
Ver foto</t>
    </r>
  </si>
  <si>
    <t>Inventario de activos de información clasificados, de la entidad, revisado y aprobado por la alta dirección</t>
  </si>
  <si>
    <t>Matriz de inventario de activos</t>
  </si>
  <si>
    <t>Está  terminando el levantaamiento de activos de información.</t>
  </si>
  <si>
    <t>Inventario de áreas de procesamiento de información y telecomunicaciones</t>
  </si>
  <si>
    <t>Si.</t>
  </si>
  <si>
    <t>Diagrama de red de alto nivel o arquitectura de TI</t>
  </si>
  <si>
    <t xml:space="preserve">Si. </t>
  </si>
  <si>
    <t>Arquitectura de TI</t>
  </si>
  <si>
    <t>AE</t>
  </si>
  <si>
    <t>Metodología de gestión de proyectos</t>
  </si>
  <si>
    <t>Política de seguridad en la gestión de proyectos.</t>
  </si>
  <si>
    <t>Inventario de partes externas o terceros a los que se transfiere información de la entidad</t>
  </si>
  <si>
    <t>Convenios interinstitucionales</t>
  </si>
  <si>
    <t>Solicitar a Contratos la lista de convenios de intercambio de información.</t>
  </si>
  <si>
    <t>Formato de acuerdo de transferencia de información</t>
  </si>
  <si>
    <t>Acuerdos de intercambio de información</t>
  </si>
  <si>
    <t>Inventario de proveedores que tengan acceso a los activos de información, indicando el servicio que prestan o bienes que venden</t>
  </si>
  <si>
    <t>No existe</t>
  </si>
  <si>
    <t>Reporte de eventos e incidentes de seguridad de la información del año 2016</t>
  </si>
  <si>
    <t>No exiete.</t>
  </si>
  <si>
    <t>Plan de continuidad de  la Entidad aprobado</t>
  </si>
  <si>
    <t>No existe.</t>
  </si>
  <si>
    <t>Inventario de obligaciones legales, estatutarias, reglamentarias, normativas relacionadas con seguridad de la información</t>
  </si>
  <si>
    <t>Normograma</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</si>
  <si>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</si>
  <si>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</si>
  <si>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Manual de políticas de seguridad de la información.
Manual de inventario de activos de información.
Estrategia de capacitación y entrenamiento del MSPI.
Plantillas de acuerdo de confidencialidad.
Guiá de Gestión de Activos.
Guía de gestión de incidentes.
Procedimientos de Gestión de Incidentes.</t>
  </si>
  <si>
    <t>Está en ejecución demás procedimientos.</t>
  </si>
  <si>
    <t>Indicadores y métricas de seguridad de la información definidos.</t>
  </si>
  <si>
    <t>Indicador de avance del MSPI</t>
  </si>
  <si>
    <t>Se registran en el aplicaivo de GINA</t>
  </si>
  <si>
    <t>Declaración de aplicabilidad</t>
  </si>
  <si>
    <t>Aceptación de los riesgos residuales por parte de los dueños de los riesgos</t>
  </si>
  <si>
    <t>Está en ejecución.</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</si>
  <si>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</si>
  <si>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</si>
  <si>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</si>
  <si>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 xml:space="preserve">Avance en la implementación de la estrategia de transición de IPv4 a Ipv6  </t>
  </si>
  <si>
    <t>Diagnostico de la transición.</t>
  </si>
  <si>
    <t>Indicadores de gestión del MSPI definidos, revisados y aprobados por la alta Dirección.</t>
  </si>
  <si>
    <t>Se propuso el de plan de entrenamiento</t>
  </si>
  <si>
    <t>Aun no se adoptado por Gestión de Calidad para empezar a calcularlo.</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</si>
  <si>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</si>
  <si>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</si>
  <si>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</si>
  <si>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</si>
  <si>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Se solicita la ejecución de dos (2) auditorías a la Oficina de Control Interno: 
1. Al SGSI
2. A proveedores</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</si>
  <si>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</si>
  <si>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</si>
  <si>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</si>
  <si>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</si>
  <si>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</si>
  <si>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</si>
  <si>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</si>
  <si>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</si>
  <si>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</si>
  <si>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</si>
  <si>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</si>
  <si>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</si>
  <si>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</si>
  <si>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</si>
  <si>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</si>
  <si>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Guillermo Alba</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</si>
  <si>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</si>
  <si>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</si>
  <si>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</si>
  <si>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</si>
  <si>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</si>
  <si>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</si>
  <si>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</si>
  <si>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Diana Alvarez</t>
  </si>
  <si>
    <t>Términos y condiciones del empleo</t>
  </si>
  <si>
    <t>Gestión  Jurídica</t>
  </si>
  <si>
    <t>PROCESO</t>
  </si>
  <si>
    <t>DESCRIPCIÓN DEL PROCESO</t>
  </si>
  <si>
    <t>Gestión  Contractual</t>
  </si>
  <si>
    <t>Gestión Admon. de Bines y Servicios</t>
  </si>
  <si>
    <t>Responsable de compras y adquisiciones</t>
  </si>
  <si>
    <t>Maribel Robayo</t>
  </si>
  <si>
    <t>Seguridad de la información en las relaciones con los proveedores</t>
  </si>
  <si>
    <t>Gestión de la prestación de servicios de proveedores</t>
  </si>
  <si>
    <t>Responsable de la continuidad</t>
  </si>
  <si>
    <t>ASPECTOS DE SEGURIDAD DE LA INFORMACIÓN DE LA GESTIÓN DE LA CONTINUIDAD DEL NEGOCIO</t>
  </si>
  <si>
    <t>Omar Figueroa</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</si>
  <si>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</si>
  <si>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</si>
  <si>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</si>
  <si>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</si>
  <si>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</si>
  <si>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</si>
  <si>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</si>
  <si>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</si>
  <si>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</si>
  <si>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</si>
  <si>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</si>
  <si>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Alejandro Parra</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</si>
  <si>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</si>
  <si>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</si>
  <si>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</si>
  <si>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</si>
  <si>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</si>
  <si>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</si>
  <si>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</si>
  <si>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</si>
  <si>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</si>
  <si>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</si>
  <si>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</si>
  <si>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</si>
  <si>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</si>
  <si>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</si>
  <si>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</si>
  <si>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</si>
  <si>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</si>
  <si>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</si>
  <si>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</si>
  <si>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</si>
  <si>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</si>
  <si>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</si>
  <si>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</si>
  <si>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</si>
  <si>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</si>
  <si>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</si>
  <si>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</si>
  <si>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</si>
  <si>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</si>
  <si>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</si>
  <si>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</si>
  <si>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</si>
  <si>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</si>
  <si>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</si>
  <si>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</si>
  <si>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</si>
  <si>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</si>
  <si>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</si>
  <si>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</si>
  <si>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</si>
  <si>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</si>
  <si>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</si>
  <si>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</si>
  <si>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</si>
  <si>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</si>
  <si>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</si>
  <si>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</si>
  <si>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</si>
  <si>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</si>
  <si>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</si>
  <si>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</si>
  <si>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</si>
  <si>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</si>
  <si>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</si>
  <si>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</si>
  <si>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</si>
  <si>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</si>
  <si>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Adriana Pereira</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</si>
  <si>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</si>
  <si>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</si>
  <si>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</si>
  <si>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</si>
  <si>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</si>
  <si>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</si>
  <si>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</si>
  <si>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</si>
  <si>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</si>
  <si>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</si>
  <si>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</si>
  <si>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</si>
  <si>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</si>
  <si>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</si>
  <si>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</si>
  <si>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</si>
  <si>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</si>
  <si>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</si>
  <si>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</si>
  <si>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</si>
  <si>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</si>
  <si>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</si>
  <si>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</si>
  <si>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</si>
  <si>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</si>
  <si>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Manual de Políticas de Seguridad y Privacidad de la Información.
Cronograma de actividades implementación MSPI
enlace</t>
  </si>
  <si>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</si>
  <si>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</si>
  <si>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</si>
  <si>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</si>
  <si>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</si>
  <si>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</si>
  <si>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</si>
  <si>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</si>
  <si>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</si>
  <si>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</si>
  <si>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</si>
  <si>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</si>
  <si>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</si>
  <si>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</si>
  <si>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</si>
  <si>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</si>
  <si>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</si>
  <si>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</si>
  <si>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</si>
  <si>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</si>
  <si>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Roles y responsabilidades en seguridad de la información
Se incluye la responsabilidad de seguridad de la información en el comité administrativo de Colciencias.
Se tiene total apoyo de la dirección
Se tiene definido un responsable para cada activo de información
Se está realizando identificación de riesgos
No se tiene documentado los niveles de autorización
Se cuenta con un presupuesto para la implementación del MSP
Se cuenta con un inventario de activos de información de toda la Entidad.</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</si>
  <si>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</si>
  <si>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</si>
  <si>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</si>
  <si>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</si>
  <si>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</si>
  <si>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</si>
  <si>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Se cuenta con roles y permisos establecidos en los Sistemas de Información.
Se cuenta con el procedimiento de gestiòn de cuentas para la autorización de permisos.
Se establece política para realizar revisiones periodicas de los usuarios creados.</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</si>
  <si>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</si>
  <si>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</si>
  <si>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</si>
  <si>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</si>
  <si>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</si>
  <si>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</si>
  <si>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Procedimiento de Gestión de incidentes de seguridad de la información.
Guía de gestión de incidentes.
Gestión de accesos
Copias de respaldo
Procedimiento de vulnerabilidades técnicas</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</si>
  <si>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</si>
  <si>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</si>
  <si>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</si>
  <si>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</si>
  <si>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</si>
  <si>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</si>
  <si>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OEA
Foros de fabricantes de seguridad de la información
Comunidades en seguridad informática y de la información</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</si>
  <si>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</si>
  <si>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</si>
  <si>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</si>
  <si>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</si>
  <si>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</si>
  <si>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</si>
  <si>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Se elabora la política de la seguridad de la información en gestión de proyectos.
Se aplican controles parcialmente de lapolítica en la gestión de proyectos de la Entidad.</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</si>
  <si>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</si>
  <si>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</si>
  <si>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</si>
  <si>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</si>
  <si>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</si>
  <si>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</si>
  <si>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</si>
  <si>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</si>
  <si>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</si>
  <si>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</si>
  <si>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Se crea política de seguridad para el uso de dispositivos móviles.
Se están implementando controles de manera incremental para el uso seguro de estos dispositivos.</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</si>
  <si>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</si>
  <si>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</si>
  <si>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</si>
  <si>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</si>
  <si>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</si>
  <si>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Se realizó un estudio en el año 2016.
Se elabora política de teletrabajo y la Oficina de talento humano que está en cabeza del proyecto está adelantando todos los formatos y procedimiento.</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</si>
  <si>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</si>
  <si>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</si>
  <si>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</si>
  <si>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</si>
  <si>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</si>
  <si>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</si>
  <si>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</si>
  <si>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</si>
  <si>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</si>
  <si>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</si>
  <si>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</si>
  <si>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</si>
  <si>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Se realizan ajustes al procedimiento de contratación, donde se incluyen controles de seguridad en la contratación de personal.
Se realizan observaciones para el ajuste del procedimiento de vinculación de personal de Colciencias.</t>
  </si>
  <si>
    <t>AD.3.1.2</t>
  </si>
  <si>
    <t>Los acuerdos contractuales con empleados y contratistas, deben establecer sus responsabilidades y las de la organización en cuanto a la seguridad de la información.</t>
  </si>
  <si>
    <t>A.7.1.2</t>
  </si>
  <si>
    <t>PR.DS-5</t>
  </si>
  <si>
    <t>Se establece acuerdos de confidencialidad y se incluye la clausula dentro de los contratos.</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</si>
  <si>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</si>
  <si>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</si>
  <si>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</si>
  <si>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</si>
  <si>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</si>
  <si>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</si>
  <si>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</si>
  <si>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</si>
  <si>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</si>
  <si>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</si>
  <si>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Se establecen los roles y responsabilidades y la Dirección apoya y exige el cumplimiento a todos los Colaboradores de la Entidad.
Se realiza sensibilización a todos los Colaboradores y terceros.
Procedimiento de atención de incidentes.
Se firma a través de la entrega de carnets la aceptaación de las políticas de seguridad de la información.</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</si>
  <si>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</si>
  <si>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</si>
  <si>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</si>
  <si>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</si>
  <si>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</si>
  <si>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</si>
  <si>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</si>
  <si>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Dentro de la estrategía de sensibilización en Seguridad de la Información se incluyen todos los Colaboradores y terceros, la cual se actualiza por demanda de acuerdo a las necesidades y anualmente.
Se establece el procedimiento de usuarios privilegiados</t>
  </si>
  <si>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</si>
  <si>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</si>
  <si>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</si>
  <si>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</si>
  <si>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</si>
  <si>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Se incluye la normativa en seguridad de la información y el incumplimiento dentro del procedimiento de sanciones disciplinarias.</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</si>
  <si>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</si>
  <si>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</si>
  <si>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</si>
  <si>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</si>
  <si>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</si>
  <si>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</si>
  <si>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</si>
  <si>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</si>
  <si>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Se firman acuerdos de confidencialidad con los proveedores y se realizan pruebas de borrado seguro de información.</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</si>
  <si>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</si>
  <si>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</si>
  <si>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</si>
  <si>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</si>
  <si>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</si>
  <si>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</si>
  <si>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</si>
  <si>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</si>
  <si>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</si>
  <si>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</si>
  <si>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</si>
  <si>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</si>
  <si>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</si>
  <si>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Se realiza levantamiento de activos de información con base en el manual de gestión de activos de información.</t>
  </si>
  <si>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</si>
  <si>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</si>
  <si>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</si>
  <si>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</si>
  <si>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</si>
  <si>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</si>
  <si>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</si>
  <si>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</si>
  <si>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</si>
  <si>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</si>
  <si>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</si>
  <si>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Se elabora política de uso de los activos de información y procedimiento.</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</si>
  <si>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</si>
  <si>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</si>
  <si>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</si>
  <si>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</si>
  <si>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</si>
  <si>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</si>
  <si>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Se cuenta con el formato de paz y salvo, el cual es requisito indispensable para hacer entrega del cargo en la terminación.</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</si>
  <si>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</si>
  <si>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</si>
  <si>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</si>
  <si>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</si>
  <si>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</si>
  <si>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</si>
  <si>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</si>
  <si>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</si>
  <si>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</si>
  <si>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</si>
  <si>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Se cuenta con el inventario de actvos actualizado.
Se cuenta con el manaul de activos de información, donde se mencionanlos responsables y la periodicidad de actualización.
Se cuenta con la clasificación de la información adoptada por la entidad.
Se revisa de acuerdo a la ley la clasificación de los activos</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</si>
  <si>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</si>
  <si>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</si>
  <si>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</si>
  <si>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</si>
  <si>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</si>
  <si>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Procedimiento de etiquetado de información de TI.
Procedimiento de etiquetado de la información de la Entidad.
Se establece el etiquetado de la información institucional de acuerdo a lo estaablecido en las Tablas de Retención Documental</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</si>
  <si>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</si>
  <si>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</si>
  <si>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</si>
  <si>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</si>
  <si>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</si>
  <si>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</si>
  <si>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</si>
  <si>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</si>
  <si>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</si>
  <si>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</si>
  <si>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</si>
  <si>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</si>
  <si>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</si>
  <si>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Se establece política de uso de dispositivos móviles.</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</si>
  <si>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</si>
  <si>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</si>
  <si>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</si>
  <si>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</si>
  <si>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</si>
  <si>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Se establece procedimiento de borrado seguro</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</si>
  <si>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</si>
  <si>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</si>
  <si>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</si>
  <si>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</si>
  <si>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</si>
  <si>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Se encuentra en construcción el procedimiento.</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</si>
  <si>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</si>
  <si>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</si>
  <si>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</si>
  <si>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</si>
  <si>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</si>
  <si>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</si>
  <si>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</si>
  <si>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</si>
  <si>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</si>
  <si>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Se desarrollo un plan de continuidad con las especificaciones mínimas necesarias que se requiere para su implementación.
Se tiene contemplada su ejecución para año 2017.</t>
  </si>
  <si>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</si>
  <si>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</si>
  <si>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</si>
  <si>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</si>
  <si>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</si>
  <si>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</si>
  <si>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</si>
  <si>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</si>
  <si>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</si>
  <si>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No existe el procedimiento.</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</si>
  <si>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</si>
  <si>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</si>
  <si>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</si>
  <si>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</si>
  <si>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</si>
  <si>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</si>
  <si>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</si>
  <si>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Se cuenta con redundancia.</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</si>
  <si>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</si>
  <si>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</si>
  <si>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</si>
  <si>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</si>
  <si>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</si>
  <si>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</si>
  <si>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</si>
  <si>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</si>
  <si>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</si>
  <si>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</si>
  <si>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</si>
  <si>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</si>
  <si>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Existe normograma.</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</si>
  <si>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</si>
  <si>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</si>
  <si>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</si>
  <si>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Se establece política de uso de antifraude y antipiratería, en la cual se plasman los lineamientos a seguir en derechos de propiedad intelectual.
Los perfiles que se instalan tienen restricción de instalación de software.
Se cuenta con control de licenciemiento.</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</si>
  <si>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</si>
  <si>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</si>
  <si>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</si>
  <si>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</si>
  <si>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</si>
  <si>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</si>
  <si>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La Entidad cuenta con las tablas de retención documental.
Se cuenta con el inventario de activos.</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</si>
  <si>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</si>
  <si>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</si>
  <si>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</si>
  <si>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</si>
  <si>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</si>
  <si>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</si>
  <si>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Se cuenta con política de protección de datos personales aprobada por la alta dirección, en la cual se definen los responsables y se estàn estableciendo los controles.
Se cuenta con las medidas técnicas necesarias para la protección de la información.</t>
  </si>
  <si>
    <t>AD.6.1.5</t>
  </si>
  <si>
    <t>n/a</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</si>
  <si>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</si>
  <si>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</si>
  <si>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</si>
  <si>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</si>
  <si>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</si>
  <si>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</si>
  <si>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</si>
  <si>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Se incluye dentro del plan de auditoría de OCI las auditorias del SGSI para el año 2017.
Se implementan acciones de mejora de auditoria realizada durante el año 2016.</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</si>
  <si>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</si>
  <si>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</si>
  <si>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</si>
  <si>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</si>
  <si>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</si>
  <si>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Se cuenta con el apoyo de la dirección y los líderes de cada área para la ejecución del MSPI.
Se establecen controles para el acceso al centro de computo y centros de cableado y se realizan revisiones periodicas de su cumplimiento.
Está en construcción los lineamientos para las revisiones de los sistemas de información.</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</si>
  <si>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</si>
  <si>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</si>
  <si>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</si>
  <si>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</si>
  <si>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</si>
  <si>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</si>
  <si>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Se realizan pruebas de vulnerabilidades programadas anualmente.</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</si>
  <si>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</si>
  <si>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</si>
  <si>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</si>
  <si>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</si>
  <si>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</si>
  <si>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Se establece política de relación con proveedores.
Se firman acuerdos de confidencialidad con los proveedores.
Se están estableciendo controles adicionales para la relación con proveedores.</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</si>
  <si>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</si>
  <si>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</si>
  <si>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</si>
  <si>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</si>
  <si>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Se incluye dentro del programa anual de auditoría la de proveedores para realizar las revisiones.</t>
  </si>
  <si>
    <t>ENTIDADEVALUADA</t>
  </si>
  <si>
    <t xml:space="preserve">
INSTRUMENTO DE IDENTIFICACIÓN DE LA LINEA BASE DE SEGURIDAD ADMINISTRATIVA Y TÉCNICA
HOJA LEVANTAMIENTO DE INFORMACIÓN</t>
  </si>
  <si>
    <t>IDITEM</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</si>
  <si>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</si>
  <si>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</si>
  <si>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</si>
  <si>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</si>
  <si>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</si>
  <si>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</si>
  <si>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</si>
  <si>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</si>
  <si>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</si>
  <si>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</si>
  <si>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</si>
  <si>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</si>
  <si>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Se establece política de gestión de accesos.
Se actualiza el procedimiento.
Se socializa
Se establecen lineamiento de usuarios privilegiados y se incluyen dentro del procedimiento de gestión de accesos.</t>
  </si>
  <si>
    <t>Sensibilización a nivel de administradores de seguridad y usuarios.</t>
  </si>
  <si>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</si>
  <si>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</si>
  <si>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</si>
  <si>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</si>
  <si>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</si>
  <si>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</si>
  <si>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Se encuentra establecido procedimiento de gestión de accesos, en el cual se describen los privilegios que se otorgan a cada uno de los usuarios.</t>
  </si>
  <si>
    <t>Establecer procedimiento formal de acceso por VPN
Sensibilización a usuarios y administradores.</t>
  </si>
  <si>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</si>
  <si>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</si>
  <si>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</si>
  <si>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</si>
  <si>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</si>
  <si>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</si>
  <si>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</si>
  <si>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</si>
  <si>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</si>
  <si>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</si>
  <si>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</si>
  <si>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Procedimiento de gestión de accesos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</si>
  <si>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</si>
  <si>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</si>
  <si>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</si>
  <si>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</si>
  <si>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</si>
  <si>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No se está realilzando la gestión de accesos en los sitemas de información en su totalidad.</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</si>
  <si>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</si>
  <si>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</si>
  <si>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</si>
  <si>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</si>
  <si>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</si>
  <si>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</si>
  <si>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Se incluye en el proccedimiento de gestión de accesos usuarios privilegiados</t>
  </si>
  <si>
    <t>Establecer el control para usuarios privilegiados y divulgarlo.</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</si>
  <si>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</si>
  <si>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</si>
  <si>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</si>
  <si>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</si>
  <si>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</si>
  <si>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Implementar el procedimiento de autenticación secreta</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</si>
  <si>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</si>
  <si>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</si>
  <si>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</si>
  <si>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</si>
  <si>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</si>
  <si>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</si>
  <si>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</si>
  <si>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</si>
  <si>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</si>
  <si>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</si>
  <si>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</si>
  <si>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</si>
  <si>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</si>
  <si>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</si>
  <si>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</si>
  <si>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</si>
  <si>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</si>
  <si>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</si>
  <si>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</si>
  <si>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</si>
  <si>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</si>
  <si>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</si>
  <si>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</si>
  <si>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</si>
  <si>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</si>
  <si>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</si>
  <si>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</si>
  <si>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</si>
  <si>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Implementar en todos los sistemas de información</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</si>
  <si>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</si>
  <si>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</si>
  <si>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</si>
  <si>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</si>
  <si>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</si>
  <si>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Procedimiento de gestión de accesos
Almacenamiento de logs
Se cuenta con log out en los sistemas de información</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</si>
  <si>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</si>
  <si>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</si>
  <si>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</si>
  <si>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</si>
  <si>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</si>
  <si>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Política de gestión de accesos.
Uso de contraseñas seguras
Sensibilización en el uso adecuado de las contraseñas</t>
  </si>
  <si>
    <t xml:space="preserve">Sensibilización </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</si>
  <si>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</si>
  <si>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</si>
  <si>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</si>
  <si>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</si>
  <si>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</si>
  <si>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Se establece la política de programas utilitarios</t>
  </si>
  <si>
    <t>Terminar de implementar</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</si>
  <si>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</si>
  <si>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</si>
  <si>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</si>
  <si>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</si>
  <si>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</si>
  <si>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Se está implementando</t>
  </si>
  <si>
    <t>Implementar</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</si>
  <si>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</si>
  <si>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</si>
  <si>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</si>
  <si>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</si>
  <si>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</si>
  <si>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</si>
  <si>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</si>
  <si>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</si>
  <si>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</si>
  <si>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</si>
  <si>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</si>
  <si>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</si>
  <si>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</si>
  <si>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</si>
  <si>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</si>
  <si>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</si>
  <si>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</si>
  <si>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</si>
  <si>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</si>
  <si>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</si>
  <si>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</si>
  <si>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</si>
  <si>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</si>
  <si>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</si>
  <si>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</si>
  <si>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Procedimientos de areas seguras.
Se implementan controles de seguridad física a las instalaciones.
Ingreso y salida de visitantes.
Ingreso y salida de dispositivos móviles.</t>
  </si>
  <si>
    <t>Sensibilización personal de seguridad física, servicios generales, recepción y todos los Colaboradores y Terceros.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</si>
  <si>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</si>
  <si>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</si>
  <si>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</si>
  <si>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</si>
  <si>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</si>
  <si>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</si>
  <si>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</si>
  <si>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Control de ingreso y salida de elementos y visitantes.
Control con planilla de ingreso y salida a el data center y centro de cableado</t>
  </si>
  <si>
    <t>Sensibilizar al personal de servicios generales y a todos los Colaboradores y terceros.</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</si>
  <si>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</si>
  <si>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</si>
  <si>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</si>
  <si>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</si>
  <si>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</si>
  <si>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</si>
  <si>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 xml:space="preserve">Se cuenta con señalización </t>
  </si>
  <si>
    <t>Evaluar las areas y oficinas seguras e implementar los controles necesarios para su protección.</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</si>
  <si>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</si>
  <si>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</si>
  <si>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</si>
  <si>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</si>
  <si>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</si>
  <si>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</si>
  <si>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La estructura de las instalaciones es sismoresistente.
Se cuentan con controles para la protección de las instalaciones.</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</si>
  <si>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</si>
  <si>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</si>
  <si>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</si>
  <si>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</si>
  <si>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</si>
  <si>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</si>
  <si>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Ingreso y salida de personal a áreas seguras</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</si>
  <si>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</si>
  <si>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</si>
  <si>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</si>
  <si>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</si>
  <si>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</si>
  <si>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</si>
  <si>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</si>
  <si>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</si>
  <si>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</si>
  <si>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</si>
  <si>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</si>
  <si>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</si>
  <si>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</si>
  <si>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</si>
  <si>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</si>
  <si>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</si>
  <si>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</si>
  <si>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</si>
  <si>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</si>
  <si>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</si>
  <si>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Se cuentan con los controles implementados</t>
  </si>
  <si>
    <t>Hacer revisiones y pruebas periodicamente</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</si>
  <si>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</si>
  <si>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</si>
  <si>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</si>
  <si>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</si>
  <si>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</si>
  <si>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</si>
  <si>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</si>
  <si>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</si>
  <si>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</si>
  <si>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</si>
  <si>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</si>
  <si>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</si>
  <si>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Se cuentan con control de mantenimientos y para ello se aplican los procedimientos de ingreso y salida de elementos y personal.</t>
  </si>
  <si>
    <t>Documentar en su totalidad las fallas y alarmas que se presentan.</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</si>
  <si>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</si>
  <si>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</si>
  <si>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</si>
  <si>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</si>
  <si>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</si>
  <si>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</si>
  <si>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Procedimiento de salida de elementos.</t>
  </si>
  <si>
    <t>Sensibilización y aplicación total del procedimiento.</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</si>
  <si>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</si>
  <si>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</si>
  <si>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</si>
  <si>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</si>
  <si>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</si>
  <si>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</si>
  <si>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Política de seguridad y provacidad de la información.
Protección contra código malicioso.
Acuerdos de niveles de servicios.
Acuerdos de confidencialidad.</t>
  </si>
  <si>
    <t>Fortalecer el procedimiento para aplicar en teletrabajo.</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</si>
  <si>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</si>
  <si>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</si>
  <si>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</si>
  <si>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</si>
  <si>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</si>
  <si>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Se está implementando el procedimiento dde borrado seguro.</t>
  </si>
  <si>
    <t>Implementar la encripción de discos
Aplicar total el procedimiento de borrado seguro</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</si>
  <si>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</si>
  <si>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</si>
  <si>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</si>
  <si>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</si>
  <si>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</si>
  <si>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Política de bloqueoy usuarios desatendidos</t>
  </si>
  <si>
    <t>Sensibilizar a todos los Colaboradores.</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</si>
  <si>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</si>
  <si>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</si>
  <si>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</si>
  <si>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</si>
  <si>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</si>
  <si>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</si>
  <si>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Está en proceso de implementación la política de escritorio y pantalla despejada.</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</si>
  <si>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</si>
  <si>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</si>
  <si>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</si>
  <si>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</si>
  <si>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</si>
  <si>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</si>
  <si>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</si>
  <si>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</si>
  <si>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</si>
  <si>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</si>
  <si>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</si>
  <si>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</si>
  <si>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</si>
  <si>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</si>
  <si>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</si>
  <si>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</si>
  <si>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</si>
  <si>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</si>
  <si>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</si>
  <si>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</si>
  <si>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</si>
  <si>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</si>
  <si>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</si>
  <si>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</si>
  <si>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</si>
  <si>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</si>
  <si>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</si>
  <si>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</si>
  <si>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</si>
  <si>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</si>
  <si>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</si>
  <si>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</si>
  <si>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</si>
  <si>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</si>
  <si>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</si>
  <si>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</si>
  <si>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</si>
  <si>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</si>
  <si>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</si>
  <si>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</si>
  <si>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</si>
  <si>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</si>
  <si>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</si>
  <si>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</si>
  <si>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</si>
  <si>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</si>
  <si>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</si>
  <si>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</si>
  <si>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</si>
  <si>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</si>
  <si>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</si>
  <si>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</si>
  <si>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</si>
  <si>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</si>
  <si>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</si>
  <si>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</si>
  <si>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</si>
  <si>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</si>
  <si>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</si>
  <si>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</si>
  <si>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</si>
  <si>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</si>
  <si>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</si>
  <si>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</si>
  <si>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</si>
  <si>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</si>
  <si>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</si>
  <si>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</si>
  <si>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</si>
  <si>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</si>
  <si>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</si>
  <si>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</si>
  <si>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</si>
  <si>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</si>
  <si>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</si>
  <si>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</si>
  <si>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</si>
  <si>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</si>
  <si>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</si>
  <si>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</si>
  <si>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</si>
  <si>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</si>
  <si>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</si>
  <si>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</si>
  <si>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</si>
  <si>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</si>
  <si>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</si>
  <si>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</si>
  <si>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</si>
  <si>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</si>
  <si>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</si>
  <si>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</si>
  <si>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</si>
  <si>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</si>
  <si>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</si>
  <si>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</si>
  <si>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</si>
  <si>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</si>
  <si>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</si>
  <si>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</si>
  <si>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</si>
  <si>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</si>
  <si>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</si>
  <si>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</si>
  <si>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</si>
  <si>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</si>
  <si>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</si>
  <si>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</si>
  <si>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</si>
  <si>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</si>
  <si>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</si>
  <si>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</si>
  <si>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</si>
  <si>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</si>
  <si>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</si>
  <si>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</si>
  <si>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</si>
  <si>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</si>
  <si>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</si>
  <si>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</si>
  <si>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</si>
  <si>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</si>
  <si>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</si>
  <si>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</si>
  <si>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</si>
  <si>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</si>
  <si>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</si>
  <si>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</si>
  <si>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</si>
  <si>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</si>
  <si>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</si>
  <si>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</si>
  <si>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</si>
  <si>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</si>
  <si>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</si>
  <si>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</si>
  <si>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</si>
  <si>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</si>
  <si>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</si>
  <si>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</si>
  <si>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</si>
  <si>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</si>
  <si>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</si>
  <si>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</si>
  <si>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</si>
  <si>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</si>
  <si>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</si>
  <si>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</si>
  <si>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</si>
  <si>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</si>
  <si>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</si>
  <si>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</si>
  <si>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</si>
  <si>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</si>
  <si>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</si>
  <si>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</si>
  <si>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</si>
  <si>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</si>
  <si>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</si>
  <si>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</si>
  <si>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</si>
  <si>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</si>
  <si>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</si>
  <si>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</si>
  <si>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</si>
  <si>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</si>
  <si>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</si>
  <si>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</si>
  <si>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</si>
  <si>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</si>
  <si>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</si>
  <si>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</si>
  <si>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</si>
  <si>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</si>
  <si>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</si>
  <si>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</si>
  <si>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</si>
  <si>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</si>
  <si>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</si>
  <si>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</si>
  <si>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</si>
  <si>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</si>
  <si>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</si>
  <si>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</si>
  <si>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</si>
  <si>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</si>
  <si>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</si>
  <si>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</si>
  <si>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</si>
  <si>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</si>
  <si>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</si>
  <si>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</si>
  <si>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</si>
  <si>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</si>
  <si>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</si>
  <si>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</si>
  <si>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</si>
  <si>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</si>
  <si>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</si>
  <si>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</si>
  <si>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</si>
  <si>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</si>
  <si>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</si>
  <si>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</si>
  <si>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</si>
  <si>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</si>
  <si>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</si>
  <si>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</si>
  <si>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</si>
  <si>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</si>
  <si>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</si>
  <si>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</si>
  <si>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</si>
  <si>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</si>
  <si>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</si>
  <si>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</si>
  <si>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</si>
  <si>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</si>
  <si>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</si>
  <si>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</si>
  <si>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</si>
  <si>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</si>
  <si>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</si>
  <si>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</si>
  <si>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</si>
  <si>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</si>
  <si>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</si>
  <si>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</si>
  <si>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</si>
  <si>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</si>
  <si>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</si>
  <si>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</si>
  <si>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</si>
  <si>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</si>
  <si>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</si>
  <si>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</si>
  <si>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</si>
  <si>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</si>
  <si>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</si>
  <si>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</si>
  <si>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</si>
  <si>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</si>
  <si>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</si>
  <si>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</si>
  <si>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</si>
  <si>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</si>
  <si>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</si>
  <si>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</si>
  <si>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</si>
  <si>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</si>
  <si>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</si>
  <si>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</si>
  <si>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</si>
  <si>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</si>
  <si>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</si>
  <si>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</si>
  <si>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</si>
  <si>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</si>
  <si>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</si>
  <si>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</si>
  <si>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</si>
  <si>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</si>
  <si>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</si>
  <si>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</si>
  <si>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</si>
  <si>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</si>
  <si>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</si>
  <si>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3.1 INSTRUMENTO DE EVALUACIÓN: Nivel de cumplimiento de acuerdo al ciglo PHVA del modelo de seguridad</t>
  </si>
  <si>
    <t>Respecto al modelo de seguridad</t>
  </si>
  <si>
    <t>Para entidades de orden nacional obligadas</t>
  </si>
  <si>
    <t>Para entidades de orden territorial A</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</si>
  <si>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</si>
  <si>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</si>
  <si>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</si>
  <si>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</si>
  <si>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</si>
  <si>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</si>
  <si>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</si>
  <si>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Alcance del SGSI</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</si>
  <si>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</si>
  <si>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</si>
  <si>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</si>
  <si>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</si>
  <si>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</si>
  <si>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Se incluye dentro de las tablas de retención documental, con el fin de llevar elc ontrol, registro y conservación de la información.</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</si>
  <si>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</si>
  <si>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</si>
  <si>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</si>
  <si>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</si>
  <si>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</si>
  <si>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</si>
  <si>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</si>
  <si>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</si>
  <si>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</si>
  <si>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</si>
  <si>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</si>
  <si>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</si>
  <si>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 xml:space="preserve">Se propone el plan de tratamiento de riesgos de seguridad de la información. </t>
  </si>
  <si>
    <t>P.9</t>
  </si>
  <si>
    <t>Plan de entrenamiento y sensibilización MSPI</t>
  </si>
  <si>
    <t>P.10</t>
  </si>
  <si>
    <t xml:space="preserve">Las razones de que se requiera el cambio del protocolo de V4 a V6, se resumen a continuación:
1) Debido al aumento de la utilización de las redes de telecomunicaciones las direcciones de internet que permiten establecer conexiones para cada elementos conectado a la red, conocidas como  direcciones IP (Internet Protocol Versión 4), han entrado en una fase de agotamiento.
2) Mejora de la seguridad de la red en virtud de la arquitectura del nuevo protocolo y sus servicio.
En esta etapa se requiere hacer un diagnóstico que ayude a definir el plan y la estrategia para la transición entre los dos protocolos.
</t>
  </si>
  <si>
    <t xml:space="preserve">Verifique:
1) El Inventario de TI (Hardware, software) levantado
2) El análisis de la infraestructura actual de red de comunicaciones, recomendaciones para adquisición de elementos de comunicaciones, cómputo y almacenamiento, compatibles con el protocolo IPv6
3) El Protocolo de pruebas de validación de aplicativos, comunicaciones y bases de datos, el plan de seguridad y coexistencia de los protocolos. Plan de manejo de excepciones e informe de preparación de los sistemas de comunicaciones, bases de datos y aplicaciones. 
4) El Plan de trabajo para la transición de los servicios tecnológicos de la Entidad de IPv4 a IPv6
5) La validación de estado actual de los sistemas de información y comunicaciones y la interfaz entre ellos y revisión de los RFC correspondientes. 
6) La identificación de esquemas de seguridad de la información y seguridad de los sistemas de comunicaciones 
7) Plan de capacitación en IPv6 a los funcionarios de las Áreas de TI de las Entidades y plan de sensibilización al total de funcionarios de las Entidades. 
</t>
  </si>
  <si>
    <t>Plan de transición IPv4 a IPv6
Inventario de activos de información.
Capacitación IPv6</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</si>
  <si>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</si>
  <si>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</si>
  <si>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</si>
  <si>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</si>
  <si>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</si>
  <si>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</si>
  <si>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Plan de trabajo y cronograma de actividades donde se establece como y cuando se va a realizar la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</si>
  <si>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</si>
  <si>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</si>
  <si>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</si>
  <si>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</si>
  <si>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</si>
  <si>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</si>
  <si>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Está en implementación</t>
  </si>
  <si>
    <t>I.4</t>
  </si>
  <si>
    <t>Porcentaje de avance en la ejecución de la de estrategia de transición de IPv4 a IPv6</t>
  </si>
  <si>
    <t xml:space="preserve">Verifique:
1) De acuerdo al informe de plan detallado de implementación del nuevo protocolo la Habilitación direccionamiento IPv6 para cada uno de los componentes de hardware y software.
2) Solicite el documento con todas las configuraciones del del nuevo protocolo realizadas y revise:
a. La Configuración de servicios de DNS, DHCP, Seguridad, VPN, servicios WEB,
b. La Configuración del protocolo IPv6 en Aplicativos, Sistemas de Comunicaciones, Sistemas de Almacenamiento. 
3) La activación de políticas de seguridad de IPv6 en los equipos de seguridad y comunicaciones que posea cada entidad de acuerdo con los RFC de seguridad en IPv6. 
4) La forma como se realizó la coordinación con el (los) proveedor (es) de servicios de Internet para lograr la conectividad integral en IPv6 hacia el exterior. 
5) El Informe de resultados de las pruebas realizadas a nivel de comunicaciones, de aplicaciones y sistemas de almacenamiento. 
</t>
  </si>
  <si>
    <t>Se está llevando a cabo la implementación.</t>
  </si>
  <si>
    <t>I.5</t>
  </si>
  <si>
    <t>Indicadores de gestión del MSPI definidos</t>
  </si>
  <si>
    <t>Solicite los Indicadores de gestión del MSPI definidos, revisados y aprobados por la alta Dirección.</t>
  </si>
  <si>
    <t>Existen indicadores de implementación del MSPI y de sensibilización</t>
  </si>
  <si>
    <t>EVALUACIÓN DE DESEMPEÑO</t>
  </si>
  <si>
    <t>E.1</t>
  </si>
  <si>
    <t>Plan para evaluar el desempeño y eficacia del MSPI a través de instrumentos que permita determinar la efectividad de la implantación del MSPI.</t>
  </si>
  <si>
    <t>componente evaluación del desempeño</t>
  </si>
  <si>
    <t>Se solicita a control interno realizar el seguimiento, quienes lo incluyen dentro de su plan anual 2017.</t>
  </si>
  <si>
    <t>E.2</t>
  </si>
  <si>
    <t>Control Interno</t>
  </si>
  <si>
    <t>Auditoría Interna</t>
  </si>
  <si>
    <t>Plan de auditoría interna</t>
  </si>
  <si>
    <t>Se solicita a control interno realizar auditoría de seguridad de la información, quienes lo incluyen dentro de su plan anual 2017.</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</si>
  <si>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</si>
  <si>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</si>
  <si>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</si>
  <si>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</si>
  <si>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</si>
  <si>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</si>
  <si>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</si>
  <si>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</si>
  <si>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</si>
  <si>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</si>
  <si>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ID REQUISITO</t>
  </si>
  <si>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</si>
  <si>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</si>
  <si>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</si>
  <si>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</si>
  <si>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</si>
  <si>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</si>
  <si>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</si>
  <si>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</si>
  <si>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</si>
  <si>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</si>
  <si>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</si>
  <si>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</si>
  <si>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</si>
  <si>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</si>
  <si>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NIVEL</t>
  </si>
  <si>
    <t>CUMPLE?</t>
  </si>
  <si>
    <t>R1</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</si>
  <si>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</si>
  <si>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Administrativas</t>
  </si>
  <si>
    <t>OPTIMIZADO</t>
  </si>
  <si>
    <t>R2</t>
  </si>
  <si>
    <t>Se clasifican los activos de información lógicos y físicos de la Entidad.</t>
  </si>
  <si>
    <t>GESTIONADO
CUANTITATIVAMENTE</t>
  </si>
  <si>
    <t>R3</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</si>
  <si>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</si>
  <si>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 xml:space="preserve"> DEFINIDO</t>
  </si>
  <si>
    <t>R4</t>
  </si>
  <si>
    <t>Existe la necesidad de implementar el Modelo de Seguridad y Privacidad de la Información, para definir políticas, procesos y procedimientos claros para dar una respuesta proactiva a las amenazas que se presenten en la Entidad.</t>
  </si>
  <si>
    <t>PHVA</t>
  </si>
  <si>
    <t>GESTIONADO</t>
  </si>
  <si>
    <t>INICIAL</t>
  </si>
  <si>
    <t>R5</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</si>
  <si>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</si>
  <si>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</si>
  <si>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Nivel de madurez alcanzado</t>
  </si>
  <si>
    <t>R6</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</si>
  <si>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</si>
  <si>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R7</t>
  </si>
  <si>
    <t>Establecer y documentar el alcance, limites, política, procedimientos, roles y responsabilidades y del Modelo de Seguridad y Privacidad de la Información.</t>
  </si>
  <si>
    <t>R8</t>
  </si>
  <si>
    <t>Determinar el impacto que generan los eventos que atenten contra la integridad, disponibilidad y confidencialidad de la información de la Entidad.</t>
  </si>
  <si>
    <t>Tecnicas</t>
  </si>
  <si>
    <t>LIMITE DE MADUREZ INICIAL</t>
  </si>
  <si>
    <t>R9</t>
  </si>
  <si>
    <t>R10</t>
  </si>
  <si>
    <t xml:space="preserve">Aprobación de la alta dirección, documentada y firmada, para la Implementación del Modelo de Seguridad y Privacidad de la Información. </t>
  </si>
  <si>
    <t>R11</t>
  </si>
  <si>
    <t>Identificar los riesgos asociados con la información, físicos, lógicos, identificando sus vulnerabilidades y amenazas.</t>
  </si>
  <si>
    <t>R12</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</si>
  <si>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</si>
  <si>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R13</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</si>
  <si>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</si>
  <si>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R14</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</si>
  <si>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</si>
  <si>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R15</t>
  </si>
  <si>
    <t>Los roles de seguridad y privacidad de la información están bien definidos y se lleva un registro de las actividades de cada uno.</t>
  </si>
  <si>
    <t>R16</t>
  </si>
  <si>
    <t>Dispositivos para movilidad y teletrabajo</t>
  </si>
  <si>
    <t>R17</t>
  </si>
  <si>
    <t>Protección contra código malicioso</t>
  </si>
  <si>
    <t>R18</t>
  </si>
  <si>
    <t>Copias de seguridad</t>
  </si>
  <si>
    <t>R19</t>
  </si>
  <si>
    <t>Gestión de la vulnerabilidad técnica</t>
  </si>
  <si>
    <t>LIMITE DE MADUREZ GESTIONADO</t>
  </si>
  <si>
    <t>R20</t>
  </si>
  <si>
    <t>Seguridad ligada a los recursos humanos, antes de la contratación</t>
  </si>
  <si>
    <t>R21</t>
  </si>
  <si>
    <t>Seguridad ligada a los recursos humanos, durante la contratación</t>
  </si>
  <si>
    <t>R22</t>
  </si>
  <si>
    <t>Seguridad ligada a los recursos humanos, al cese o cambio de puesto de trabajo</t>
  </si>
  <si>
    <t>R23</t>
  </si>
  <si>
    <t>Requisitos de negocio para el control de accesos.</t>
  </si>
  <si>
    <t>R24</t>
  </si>
  <si>
    <t>Responsabilidades del usuario frente al control de accesos</t>
  </si>
  <si>
    <t>R25</t>
  </si>
  <si>
    <t>Seguridad física y ambiental en áreas seguras</t>
  </si>
  <si>
    <t>R26</t>
  </si>
  <si>
    <t>Seguridad física y ambiental de los equipos</t>
  </si>
  <si>
    <t>R27</t>
  </si>
  <si>
    <t>Responsabilidades y procedimientos de operación</t>
  </si>
  <si>
    <t>R28</t>
  </si>
  <si>
    <t>Seguridad en la operativa, control del software en explotación</t>
  </si>
  <si>
    <t>R29</t>
  </si>
  <si>
    <t>Gestión de la seguridad en las redes.</t>
  </si>
  <si>
    <t>R30</t>
  </si>
  <si>
    <t>Intercambio de información con partes externas</t>
  </si>
  <si>
    <t>R31</t>
  </si>
  <si>
    <t>Adquisición, desarrollo y mantenimiento de los sistemas de información, requisitos de seguridad de los sistemas de información.</t>
  </si>
  <si>
    <t>R32</t>
  </si>
  <si>
    <t>Adquisición, desarrollo y mantenimiento de los sistemas de información, seguridad en los procesos de desarrollo y soporte.</t>
  </si>
  <si>
    <t>R33</t>
  </si>
  <si>
    <t>Adquisición, desarrollo y mantenimiento de los sistemas de información, datos de prueba.</t>
  </si>
  <si>
    <t>R34</t>
  </si>
  <si>
    <t>Gestión de incidentes en la seguridad de la información, notificación de los eventos de seguridad de la información.</t>
  </si>
  <si>
    <t>R35</t>
  </si>
  <si>
    <t>Gestión de incidentes en la seguridad de la información, notificación de puntos débiles de la seguridad.</t>
  </si>
  <si>
    <t>R36</t>
  </si>
  <si>
    <t>Gestión de incidentes en la seguridad de la información, recopilación de evidencias.</t>
  </si>
  <si>
    <t>R37</t>
  </si>
  <si>
    <t>Implantación de la continuidad de la seguridad de la información.</t>
  </si>
  <si>
    <t>R38</t>
  </si>
  <si>
    <t>Seguridad de la información en las relaciones con suministradores.</t>
  </si>
  <si>
    <t>R39</t>
  </si>
  <si>
    <t>Gestión de la prestación del servicio por suministradores.</t>
  </si>
  <si>
    <t>R40</t>
  </si>
  <si>
    <t>Se implementa el plan de tratamiento de riesgos y las medidas necesarias para mitigar la materialización de las amenazas.</t>
  </si>
  <si>
    <t>LIMITE DE MADUREZ DEFINIDO</t>
  </si>
  <si>
    <t>R41</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</si>
  <si>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</si>
  <si>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R42</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</si>
  <si>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</si>
  <si>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R43</t>
  </si>
  <si>
    <t>1) Se realizan pruebas y ventanas de mantenimiento (simulacro), para determinar la efectividad de los planes de respuesta de incidentes, es 60.
2) Si La Entidad aprende continuamente sobre los incidentes de seguridad presentados, es 80.</t>
  </si>
  <si>
    <t>R44</t>
  </si>
  <si>
    <t>Se realizan pruebas a las aplicaciones o software desarrollado “in house” para determinar que umplen con los requisitos de seguridad y privacidad de la información</t>
  </si>
  <si>
    <t>R45</t>
  </si>
  <si>
    <t>Registro de actividades en seguridad (bitácora operativa).</t>
  </si>
  <si>
    <t>R46</t>
  </si>
  <si>
    <t>1) Elaboración de planes de mejora es 60
2) Se implementan las acciones correctivas y planes de mejora es 80</t>
  </si>
  <si>
    <t>R47</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</si>
  <si>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</si>
  <si>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R48</t>
  </si>
  <si>
    <t>Gestión de acceso de usuario.</t>
  </si>
  <si>
    <t xml:space="preserve">T.1.2 </t>
  </si>
  <si>
    <t>R49</t>
  </si>
  <si>
    <t>Control de acceso a sistemas y aplicaciones</t>
  </si>
  <si>
    <t>R50</t>
  </si>
  <si>
    <t>Controles Criptográficos</t>
  </si>
  <si>
    <t>R51</t>
  </si>
  <si>
    <t>Consideraciones de las auditorías de los sistemas de información.</t>
  </si>
  <si>
    <t>R52</t>
  </si>
  <si>
    <r>
      <t>Seguridad en la operativa,</t>
    </r>
    <r>
      <rPr>
        <b/>
        <sz val="11"/>
        <color theme="1"/>
        <rFont val="Calibri"/>
        <family val="2"/>
        <scheme val="minor"/>
      </rPr>
      <t xml:space="preserve"> </t>
    </r>
    <r>
      <rPr>
        <sz val="11"/>
        <color theme="1"/>
        <rFont val="Calibri"/>
        <family val="2"/>
        <scheme val="minor"/>
      </rPr>
      <t>registro de actividad y supervisión.</t>
    </r>
  </si>
  <si>
    <t>R53</t>
  </si>
  <si>
    <t>Cumplimiento de los requisitos legales y contractuales.</t>
  </si>
  <si>
    <t>LIMITE DE MADUREZ GESTIONADO CUANTITATIVAMENTE</t>
  </si>
  <si>
    <t>R55</t>
  </si>
  <si>
    <t>LIMITE DE MADUREZ OPTIMIZADO</t>
  </si>
  <si>
    <t xml:space="preserve">
FTIC-LP-09-15
INSTRUMENTO DE IDENTIFICACIÓN DE LA LINEA BASE DE SEGURIDAD ADMINISTRATIVA Y TÉCNICA
HOJA LEVANTAMIENTO DE INFORMACIÓN</t>
  </si>
  <si>
    <t>FUNCIÓN NIST</t>
  </si>
  <si>
    <t>SUBCATEGORIA NIST</t>
  </si>
  <si>
    <t>CONTROL ANEXO A ISO 27001</t>
  </si>
  <si>
    <t xml:space="preserve">CALIFICACIÓN </t>
  </si>
  <si>
    <t>FUNCION CSF</t>
  </si>
  <si>
    <t>NIVEL IDEAL</t>
  </si>
  <si>
    <t>DE.AE-1, DE.AE-3, DE.AE-4, DE.AE-5</t>
  </si>
  <si>
    <t>La detección de actividades anómalas se realiza oportunamente y se entiende el impacto potencial de los eventos:
1) Se establece y gestiona una linea base de las operaciones de red, los flujos de datos esperados para usuarios y sistemas.
2) Se agregan y correlacionan datos de eventso de multiples fuentes y sensores.
3) Se determina el impacto de los eventos
4) Se han establecido los umbrales de alerta de los incidentes.</t>
  </si>
  <si>
    <t>DE.AE-1</t>
  </si>
  <si>
    <t>La efectividad de las tecnologías de protección se comparte con las partes autorizadas y apropiadas.</t>
  </si>
  <si>
    <t>ID.BE-2</t>
  </si>
  <si>
    <t>ID.GV-4</t>
  </si>
  <si>
    <t>RS.CO-4, RS.CO-5</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</si>
  <si>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</si>
  <si>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RC.CO-1, RC.CO-2, RC.CO-3</t>
  </si>
  <si>
    <t>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</si>
  <si>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</si>
  <si>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</si>
  <si>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</si>
  <si>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</si>
  <si>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</si>
  <si>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</si>
  <si>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</si>
  <si>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</si>
  <si>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</si>
  <si>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</si>
  <si>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</si>
  <si>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</si>
  <si>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busqueda de eventos como personal no autorizado, u otros eventos relacionados con  conecciones, dispositivos y software. </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</si>
  <si>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</si>
  <si>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</si>
  <si>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</si>
  <si>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</si>
  <si>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</si>
  <si>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</si>
  <si>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</si>
  <si>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</si>
  <si>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</si>
  <si>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</si>
  <si>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</si>
  <si>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</si>
  <si>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</si>
  <si>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</si>
  <si>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</si>
  <si>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</si>
  <si>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</si>
  <si>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</si>
  <si>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</si>
  <si>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</si>
  <si>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</si>
  <si>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</si>
  <si>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</si>
  <si>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</si>
  <si>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</si>
  <si>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</si>
  <si>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</si>
  <si>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</si>
  <si>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</si>
  <si>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</si>
  <si>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</si>
  <si>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</si>
  <si>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</si>
  <si>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</si>
  <si>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</si>
  <si>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</si>
  <si>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</si>
  <si>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</si>
  <si>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</si>
  <si>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</si>
  <si>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</si>
  <si>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</si>
  <si>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</si>
  <si>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</si>
  <si>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r>
      <t xml:space="preserve">PLAN SEGURIDAD Y PRIVACIDAD DE LA INFORMACION </t>
    </r>
    <r>
      <rPr>
        <b/>
        <sz val="14"/>
        <color rgb="FF0070C0"/>
        <rFont val="Arial Narrow"/>
        <family val="2"/>
      </rPr>
      <t xml:space="preserve">
</t>
    </r>
  </si>
  <si>
    <t>1. OBJETIVO ESTRATÉGICO</t>
  </si>
  <si>
    <t>Convertir a COLCIENCIAS en Ágil, Transparente y Moderna - ATM</t>
  </si>
  <si>
    <t xml:space="preserve">2. PROGRAMA  ESTRATÉGICO </t>
  </si>
  <si>
    <t>Gestión e Infraestructura de TI</t>
  </si>
  <si>
    <t xml:space="preserve">3. INICIATIVA ESTRATÉGICA </t>
  </si>
  <si>
    <t>Gestión de Seguridad y Privacidad de la Información - Dotación tecnológica de la entidad - Contribuir a una Colciencias más moderna</t>
  </si>
  <si>
    <t>4. OBJETIVO DEL PLAN</t>
  </si>
  <si>
    <t>5. ALCANCE DEL PLAN</t>
  </si>
  <si>
    <t>6. DEFINICIONES</t>
  </si>
  <si>
    <t xml:space="preserve">Modelo de Seguridad y Privacidad de la Información </t>
  </si>
  <si>
    <t>SGSI</t>
  </si>
  <si>
    <t xml:space="preserve">Sistema de Gestión de Seguridad de la Información </t>
  </si>
  <si>
    <t>DRP</t>
  </si>
  <si>
    <t>Plan de Recuperación de Desastres</t>
  </si>
  <si>
    <t>BCP</t>
  </si>
  <si>
    <t>IPV6</t>
  </si>
  <si>
    <t>Protocolo de internet versión 6</t>
  </si>
  <si>
    <t xml:space="preserve">7. DOCUMENTOS DE REFERENCIA </t>
  </si>
  <si>
    <t>8. METAS</t>
  </si>
  <si>
    <t>Meta</t>
  </si>
  <si>
    <t>Indicador</t>
  </si>
  <si>
    <t>% de avance en la implementación del MSPI
% de avance en la implementación del plan de capacitación y sensibilización del MSPI</t>
  </si>
  <si>
    <t>9. DESCRIPCIÓN  DEL PLAN</t>
  </si>
  <si>
    <t>10. SEGUIMIENTO AL PLAN DE ACCIÓN</t>
  </si>
  <si>
    <t>ACTIVIDAD</t>
  </si>
  <si>
    <t>TAREA A DESARROLLAR PARA EL PLAN</t>
  </si>
  <si>
    <t>FECHA INICIO</t>
  </si>
  <si>
    <t>FECHA FINALIZACIÓN</t>
  </si>
  <si>
    <t xml:space="preserve">RESPONSABLE DEL CUMPLIMIENTO Y SEGUIMIENTO </t>
  </si>
  <si>
    <t>PRESUPUESTO PLANIFICADO</t>
  </si>
  <si>
    <t xml:space="preserve">SEGUIMIENTO </t>
  </si>
  <si>
    <t>REPORTE DE AVANCE 
ACTIVIDAD EJECUTADA</t>
  </si>
  <si>
    <t>% DE CUMPLIMIENTO</t>
  </si>
  <si>
    <t>FECHA DE EJECUCIÓN</t>
  </si>
  <si>
    <t>PRESUPUESTO EJECUTADO</t>
  </si>
  <si>
    <t>EVIDENCIA DEL CUMPLIMIENTO</t>
  </si>
  <si>
    <t>Actualizar el manual de políticas de seguridad y privacidad de la información de Colciencias</t>
  </si>
  <si>
    <t>Líder de Seguridad de la Información</t>
  </si>
  <si>
    <t>Mensual</t>
  </si>
  <si>
    <t xml:space="preserve">Crear y/o actualizar políticas relacionadas con el cumplimiento del Modelo de Seguridad y Privacidad de la Información </t>
  </si>
  <si>
    <t xml:space="preserve">Crear y/o actualizar los procedimientos  relacionadas con el cumplimiento del Modelo de seguridad y privacidad de la información </t>
  </si>
  <si>
    <t>Actualizar y/o elaborar la documentación asociada  a los procedimientos, guías e instructivos de seguridad de la información del MSPI</t>
  </si>
  <si>
    <t xml:space="preserve">Realizar campañas y/o sesiones de socialización y sensibilización de las políticas de seguridad y privacidad de la información </t>
  </si>
  <si>
    <t xml:space="preserve">Realizar la socialización y sensibilización a la comunidad de Colciencias sobre las políticas de seguridad de la información </t>
  </si>
  <si>
    <t>Actualizar el inventario de activos de información de TI</t>
  </si>
  <si>
    <t>Implementar la Ley 1581:2012 sobre protección de datos personales</t>
  </si>
  <si>
    <t>Elaborar políticas de protección de datos</t>
  </si>
  <si>
    <t>Líder de Seguridad de la información
Firma consultora experta en Ley de protección de datos personales</t>
  </si>
  <si>
    <t>Mensual a partir de la suscripción del contrato</t>
  </si>
  <si>
    <t>Realizar el registro de bases de datos ante la SIC</t>
  </si>
  <si>
    <t>Elaborar formatos para la autorización de datos personales</t>
  </si>
  <si>
    <t>Realizar la socialización sobre la Ley 1581:2012</t>
  </si>
  <si>
    <t>Realizar pruebas de vulnerabilidad a la red corporativa</t>
  </si>
  <si>
    <t>Realizar unas pruebas controladas con los hallazgos de las pruebas de vulnerabilidad</t>
  </si>
  <si>
    <t>Realizar pruebas de ingeniería social</t>
  </si>
  <si>
    <t>Realizar una evaluación del nivel de seguridad de la información con el que cuenta el personal de Colciencias</t>
  </si>
  <si>
    <t>Actualizar la declaración de aplicabilidad</t>
  </si>
  <si>
    <t>Actualizar la declaración de aplicabilidad según la matriz de riesgos de seguridad de la información</t>
  </si>
  <si>
    <t xml:space="preserve">Elaborar la matriz de riesgos de seguridad de la información </t>
  </si>
  <si>
    <t xml:space="preserve">Terminar el levantamiento de riesgos de seguridad de la información </t>
  </si>
  <si>
    <t xml:space="preserve">Elaborar y revisar del plan de tratamiento de riesgos de seguridad de la información </t>
  </si>
  <si>
    <r>
      <t xml:space="preserve">Ejecutar el proyecto  migración IPV4 - IPV6, el cual tiene como fechas del proyecto las siguientes
</t>
    </r>
    <r>
      <rPr>
        <b/>
        <i/>
        <sz val="14"/>
        <color rgb="FF000000"/>
        <rFont val="Arial Narrow"/>
        <family val="2"/>
      </rPr>
      <t>fecha de inicio : 15/05/2018
fecha final : 30/03/2019</t>
    </r>
  </si>
  <si>
    <t>Realizar laboratorio de las configuraciones de la ip´s nuevas</t>
  </si>
  <si>
    <t>Líder de Seguridad de la Información 
Líder de Infraestructura</t>
  </si>
  <si>
    <t>Elaborar el plan de implementación de migración de IPv4 a IPv6</t>
  </si>
  <si>
    <t>Construir  el plan de direccionamiento</t>
  </si>
  <si>
    <t>Elaborar el diagnóstico que sirva de insumo para la contratación de la implementación del plan de recuperación de desastres</t>
  </si>
  <si>
    <t>Leonardo Carrillo</t>
  </si>
  <si>
    <t>Configuración de servicios seleccionados</t>
  </si>
  <si>
    <t>Configurar las políticas de seguridad IPv6</t>
  </si>
  <si>
    <t xml:space="preserve">Elaborar el documento de configuración IPV6 </t>
  </si>
  <si>
    <t>Elaborar un diagnóstico sobre el plan de recuperación de desastres, que servirá de insumo para definir la contratación de un proveedor para la implementación del Plan de Continuidad del Negocio</t>
  </si>
  <si>
    <t>Establecer y priorizar las actividades que están contempladas en el Modelo de Seguridad y Privacidad de la Información, y que se ejecutarán en la vigencia 2018, las cuales están alineadas con el marco normativo de la ISO 27001:2013 y  la Política de Gobierno Digital (antes Estrategia de Gobierno en Línea).</t>
  </si>
  <si>
    <t xml:space="preserve">El alcance del presente plan  comprende la ejecución de acciones pendientes para el cumplimiento del 100% de los requisitos y componentes definidos para la implementación del Modelo de Seguridad y Privacidad de la Información y la Norma ISO/IEC 27001:2013.
</t>
  </si>
  <si>
    <t>Plan de Continuidad del Negocio</t>
  </si>
  <si>
    <t>Realizar la actualización del manual de políticas de seguridad de la información.</t>
  </si>
  <si>
    <t>Actualizar y/o elaborar la documentación asociada  a las políticas de seguridad de la información del MSPI</t>
  </si>
  <si>
    <t>Realizar una evaluación del estado de la red, con respecto al nivel de seguridad informática</t>
  </si>
  <si>
    <t>Realizar pruebas de Ética Hacking</t>
  </si>
  <si>
    <t xml:space="preserve">Elaborar el plan de tratamiento de riesgos de seguridad de la información </t>
  </si>
  <si>
    <t>Actualización documento del diagnostico de la infraestructura de Colciencias</t>
  </si>
  <si>
    <t xml:space="preserve">Construcción y ajuste del plan de direccionamiento e implementación </t>
  </si>
  <si>
    <t>CÓDIGO: G101PR01MO3
VERSIÓN: 01
FECHA: 10-07-2018</t>
  </si>
  <si>
    <t>100% de avance en la implementación del MSPI
100%  de avance en la implementación del plan de capacitación y sensibilización del MSPI</t>
  </si>
  <si>
    <t>El inventario de activos de TI, ya se encuentra actualizado</t>
  </si>
  <si>
    <r>
      <rPr>
        <b/>
        <sz val="14"/>
        <color theme="1"/>
        <rFont val="Arial Narrow"/>
        <family val="2"/>
      </rPr>
      <t>ISO 27001:2013</t>
    </r>
    <r>
      <rPr>
        <sz val="14"/>
        <color theme="1"/>
        <rFont val="Arial Narrow"/>
        <family val="2"/>
      </rPr>
      <t xml:space="preserve"> Norma internacional emitida por la Organización Internacional de Normalización (ISO) sobre gestión de seguridad de la información.
</t>
    </r>
    <r>
      <rPr>
        <b/>
        <sz val="14"/>
        <color theme="1"/>
        <rFont val="Arial Narrow"/>
        <family val="2"/>
      </rPr>
      <t>ISO 22301:2012</t>
    </r>
    <r>
      <rPr>
        <sz val="14"/>
        <color theme="1"/>
        <rFont val="Arial Narrow"/>
        <family val="2"/>
      </rPr>
      <t xml:space="preserve"> Norma internacional emitida por la Organización Internacional de Normalización (ISO) sobre gestión de continuidad del negocio
</t>
    </r>
    <r>
      <rPr>
        <b/>
        <sz val="14"/>
        <color theme="1"/>
        <rFont val="Arial Narrow"/>
        <family val="2"/>
      </rPr>
      <t>LEY 1581:2012</t>
    </r>
    <r>
      <rPr>
        <sz val="14"/>
        <color theme="1"/>
        <rFont val="Arial Narrow"/>
        <family val="2"/>
      </rPr>
      <t xml:space="preserve">  Por la cual se dictan disposiciones generales para la protección de datos personales.
</t>
    </r>
    <r>
      <rPr>
        <b/>
        <sz val="14"/>
        <color theme="1"/>
        <rFont val="Arial Narrow"/>
        <family val="2"/>
      </rPr>
      <t>Decreto 1008 de 2018</t>
    </r>
    <r>
      <rPr>
        <sz val="14"/>
        <color theme="1"/>
        <rFont val="Arial Narrow"/>
        <family val="2"/>
      </rPr>
      <t xml:space="preserve">  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r>
    <r>
      <rPr>
        <b/>
        <sz val="14"/>
        <color theme="1"/>
        <rFont val="Arial Narrow"/>
        <family val="2"/>
      </rPr>
      <t>Decreto 1078 de 2015</t>
    </r>
    <r>
      <rPr>
        <sz val="14"/>
        <color theme="1"/>
        <rFont val="Arial Narrow"/>
        <family val="2"/>
      </rPr>
      <t xml:space="preserve"> Decreto Único Reglamentario del sector de Tecnologías de la Información y las Comunicaciones
</t>
    </r>
    <r>
      <rPr>
        <b/>
        <sz val="14"/>
        <color theme="1"/>
        <rFont val="Arial Narrow"/>
        <family val="2"/>
      </rPr>
      <t>Borrador del manual para la implementación de la Política de Gobierno Digital</t>
    </r>
  </si>
  <si>
    <t>Las políticas se encuentran en borrador, Pendiente revisión por Secretaria General - SEGEL, las cuales se  van a presentar el día 15 de noviembre de 2018, Una vez se tenga el concepto técnico se pasará para aprobación en el Comité de Gestión y Desempeño Institucional</t>
  </si>
  <si>
    <t xml:space="preserve"> El plan de sensibilización y capacitación, se esta llevando a cabo , en este punto no hay retraso.
Donde se evidencia que las áreas que han recibido sensibilización son:
2.1. 07/09/2018 al proceso de Gestión de Logística
2.2 14/09/2018 al proceso de Gestión documental
2.3  27/09/2018 al proceso de  Centro de contacto
2.4 16/10/2018 al proceso de gestión financiera
2.5  30/10/2018 al proceso de gestión territorial</t>
  </si>
  <si>
    <t>Se ejecutaron las prruebas de vulnerabilidad sobre la red corporativa y aplicaciones</t>
  </si>
  <si>
    <t>la declaración de aplicabilidad se encuentra actualizada</t>
  </si>
  <si>
    <t>Se realizo gap analisis sobnre continuidad de negocio</t>
  </si>
  <si>
    <t>Se anexan borradores de las políticas y actas de mesas de trabajo para la actualización de las mismas
Rurta de evidencias: O:\OSI\MSPI\2018</t>
  </si>
  <si>
    <t>Se anexan borradores de las políticas y actas de mesas de trabajo para la actualización de las mismas
Rurta de evidencias: O:\OSI\MSPI\2018</t>
  </si>
  <si>
    <t>Se anexan actas de asistencia 
Rurta de evidencias: O:\OSI\MSPI\2018</t>
  </si>
  <si>
    <t>Se anexa inventario de activos de TI actualizado
Rurta de evidencias: O:\OSI\MSPI\2018</t>
  </si>
  <si>
    <t>Se anexan borradores de las política de la 1581:2012
Rurta de evidencias: O:\OSI\MSPI\2018</t>
  </si>
  <si>
    <t>Se ejecutaron pruebas de vulnerabilidad y ethical hacking sobre la red corporativa y aplicaciones
Rurta de evidencias: O:\OSI\MSPI\2018</t>
  </si>
  <si>
    <t>Se anexa declaracion 
Rurta de evidencias: O:\OSI\MSPI\2018</t>
  </si>
  <si>
    <t>Se adjunta matriz de riesgos
ruta : pagina web colciencias</t>
  </si>
  <si>
    <t>Se adjunto plan de seguridad de la información
Ruta: Pagina web colciencias</t>
  </si>
  <si>
    <t>Se adjuntan actas de acompañamiento a la ejecución del proyecto
Rurta de evidencias: O:\OSI\MSPI\2018</t>
  </si>
  <si>
    <t>Se relizao gap analsisi sobre la norma iso 22301
Rurta de evidencias: O:\OSI\MSPI\2018</t>
  </si>
  <si>
    <t>,</t>
  </si>
  <si>
    <t>El proyecto de migración de IPV6, está en ejecución. El proyecto se encuentra en la etapa de realización del laboratorio de las configuraciones en las instalaciones de Colciencias</t>
  </si>
  <si>
    <t>El plan de tratamiento de riegos de seguridad y privacidad de seguridad de la información se creó y aprobó en el comité de gestión y desempeño institucional, donde desde seguridad de la información nos encontramos ejecutando las actividades propuestas, donde la fecha límite es 31/12/2018</t>
  </si>
  <si>
    <t xml:space="preserve">El plan de seguridad y privacidad de seguridad de la información se creó y aprobó en el comité de gestión y desempeño institucional, donde desde seguridad de la información nos encontramos ejecutando las actividades propuestas, donde la fecha límite es 31/12/2018
</t>
  </si>
  <si>
    <t>Se crearon formato de autorización de tratamiento de datos personales</t>
  </si>
  <si>
    <t>En el periodo no se crearon procedimientos o lineamientos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</si>
</sst>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quot;$&quot;#,##0.00"/>
    <numFmt numFmtId="165" formatCode="_-&quot;$&quot;* #,##0.00_-;\-&quot;$&quot;* #,##0.00_-;_-&quot;$&quot;* &quot;-&quot;??_-;_-@_-"/>
    <numFmt numFmtId="166" formatCode="0.0"/>
  </numFmts>
  <fonts count="6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sz val="8"/>
      <color theme="1"/>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u/>
      <sz val="11"/>
      <color theme="10"/>
      <name val="Calibri"/>
      <family val="2"/>
      <scheme val="minor"/>
    </font>
    <font>
      <sz val="18"/>
      <color theme="1"/>
      <name val="Calibri"/>
      <family val="2"/>
      <scheme val="minor"/>
    </font>
    <font>
      <sz val="11"/>
      <name val="Calibri"/>
      <family val="2"/>
      <scheme val="minor"/>
    </font>
    <font>
      <b/>
      <sz val="12"/>
      <color theme="1"/>
      <name val="Calibri"/>
      <family val="2"/>
      <scheme val="minor"/>
    </font>
    <font>
      <sz val="9"/>
      <color rgb="FFFF0000"/>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
      <sz val="14"/>
      <color theme="1"/>
      <name val="Arial Narrow"/>
      <family val="2"/>
    </font>
    <font>
      <b/>
      <sz val="14"/>
      <color theme="1"/>
      <name val="Arial Narrow"/>
      <family val="2"/>
    </font>
    <font>
      <b/>
      <sz val="14"/>
      <color rgb="FF0070C0"/>
      <name val="Arial Narrow"/>
      <family val="2"/>
    </font>
    <font>
      <sz val="14"/>
      <name val="Arial Narrow"/>
      <family val="2"/>
    </font>
    <font>
      <sz val="14"/>
      <color rgb="FF0070C0"/>
      <name val="Arial Narrow"/>
      <family val="2"/>
    </font>
    <font>
      <b/>
      <sz val="14"/>
      <color rgb="FF000000"/>
      <name val="Arial Narrow"/>
      <family val="2"/>
    </font>
    <font>
      <b/>
      <sz val="14"/>
      <name val="Arial Narrow"/>
      <family val="2"/>
    </font>
    <font>
      <sz val="14"/>
      <color rgb="FF000000"/>
      <name val="Arial Narrow"/>
      <family val="2"/>
    </font>
    <font>
      <b/>
      <i/>
      <sz val="14"/>
      <color rgb="FF000000"/>
      <name val="Arial Narrow"/>
      <family val="2"/>
    </font>
  </fonts>
  <fills count="33">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92D050"/>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theme="4" tint="0.79998168889431442"/>
        <bgColor indexed="64"/>
      </patternFill>
    </fill>
    <fill>
      <patternFill patternType="solid">
        <fgColor theme="9" tint="0.59999389629810485"/>
        <bgColor indexed="64"/>
      </patternFill>
    </fill>
  </fills>
  <borders count="62">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double">
        <color auto="1"/>
      </left>
      <right style="double">
        <color auto="1"/>
      </right>
      <top style="double">
        <color auto="1"/>
      </top>
      <bottom style="double">
        <color auto="1"/>
      </bottom>
      <diagonal/>
    </border>
    <border>
      <left style="medium">
        <color auto="1"/>
      </left>
      <right style="medium">
        <color auto="1"/>
      </right>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s>
  <cellStyleXfs count="7">
    <xf numFmtId="0" fontId="0" fillId="0" borderId="0"/>
    <xf numFmtId="9" fontId="1" fillId="0" borderId="0" applyFont="0" applyFill="0" applyBorder="0" applyAlignment="0" applyProtection="0"/>
    <xf numFmtId="0" fontId="28" fillId="0" borderId="0"/>
    <xf numFmtId="0" fontId="32" fillId="0" borderId="0" applyNumberFormat="0" applyFill="0" applyBorder="0" applyAlignment="0" applyProtection="0"/>
    <xf numFmtId="0" fontId="42" fillId="0" borderId="0"/>
    <xf numFmtId="0" fontId="28" fillId="0" borderId="0"/>
    <xf numFmtId="165" fontId="1" fillId="0" borderId="0" applyFont="0" applyFill="0" applyBorder="0" applyAlignment="0" applyProtection="0"/>
  </cellStyleXfs>
  <cellXfs count="640">
    <xf numFmtId="0" fontId="0" fillId="0" borderId="0" xfId="0"/>
    <xf numFmtId="0" fontId="3" fillId="0" borderId="0" xfId="0" applyFont="1"/>
    <xf numFmtId="0" fontId="0" fillId="0" borderId="0" xfId="0" applyBorder="1"/>
    <xf numFmtId="0" fontId="0" fillId="0" borderId="0" xfId="0" applyBorder="1" applyAlignment="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3" fontId="16" fillId="5" borderId="10" xfId="0" applyNumberFormat="1" applyFont="1" applyFill="1" applyBorder="1" applyAlignment="1">
      <alignment horizontal="center" vertical="center"/>
    </xf>
    <xf numFmtId="0" fontId="16" fillId="5" borderId="11" xfId="0" applyFont="1" applyFill="1" applyBorder="1" applyAlignment="1">
      <alignment horizontal="center" vertical="center"/>
    </xf>
    <xf numFmtId="0" fontId="0" fillId="4" borderId="0" xfId="0" applyFill="1"/>
    <xf numFmtId="9" fontId="19" fillId="4" borderId="0" xfId="0" applyNumberFormat="1" applyFont="1" applyFill="1" applyBorder="1" applyAlignment="1">
      <alignment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0" fillId="4" borderId="0" xfId="0" applyFill="1" applyBorder="1"/>
    <xf numFmtId="0" fontId="21" fillId="0" borderId="26" xfId="0" applyFont="1" applyBorder="1" applyAlignment="1">
      <alignment horizontal="center"/>
    </xf>
    <xf numFmtId="9" fontId="21" fillId="0" borderId="7" xfId="1" applyFont="1" applyBorder="1"/>
    <xf numFmtId="9" fontId="21" fillId="0" borderId="20" xfId="1" applyFont="1" applyBorder="1"/>
    <xf numFmtId="9" fontId="21" fillId="0" borderId="8" xfId="1" applyFont="1" applyBorder="1"/>
    <xf numFmtId="0" fontId="21" fillId="0" borderId="6" xfId="0" applyFont="1" applyBorder="1" applyAlignment="1">
      <alignment horizontal="center"/>
    </xf>
    <xf numFmtId="9" fontId="19" fillId="2" borderId="7" xfId="0" applyNumberFormat="1" applyFont="1" applyFill="1" applyBorder="1" applyAlignment="1">
      <alignment vertical="center" wrapText="1"/>
    </xf>
    <xf numFmtId="9" fontId="20" fillId="3" borderId="29" xfId="0" applyNumberFormat="1" applyFont="1" applyFill="1" applyBorder="1" applyAlignment="1">
      <alignment vertical="center" wrapText="1"/>
    </xf>
    <xf numFmtId="9" fontId="20" fillId="3" borderId="7" xfId="0" applyNumberFormat="1" applyFont="1" applyFill="1" applyBorder="1" applyAlignment="1">
      <alignment vertical="center" wrapText="1"/>
    </xf>
    <xf numFmtId="9" fontId="0" fillId="0" borderId="0" xfId="0" applyNumberFormat="1"/>
    <xf numFmtId="9" fontId="0" fillId="0" borderId="0" xfId="1" applyFont="1"/>
    <xf numFmtId="0" fontId="9"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6" xfId="0" applyBorder="1" applyAlignment="1">
      <alignment horizontal="left"/>
    </xf>
    <xf numFmtId="4" fontId="0" fillId="0" borderId="7" xfId="0" applyNumberFormat="1" applyBorder="1"/>
    <xf numFmtId="0" fontId="0" fillId="0" borderId="8" xfId="0" applyBorder="1"/>
    <xf numFmtId="0" fontId="2" fillId="2" borderId="9" xfId="0" applyFont="1" applyFill="1" applyBorder="1" applyAlignment="1">
      <alignment horizontal="left"/>
    </xf>
    <xf numFmtId="4" fontId="2" fillId="2" borderId="10" xfId="0" applyNumberFormat="1" applyFont="1" applyFill="1" applyBorder="1"/>
    <xf numFmtId="0" fontId="0" fillId="0" borderId="11" xfId="0" applyBorder="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0" fillId="0" borderId="0" xfId="0" applyFill="1"/>
    <xf numFmtId="0" fontId="2" fillId="0" borderId="0" xfId="0" applyFont="1" applyFill="1" applyBorder="1" applyAlignme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12" fillId="0" borderId="35" xfId="0" pivotButton="1" applyFont="1" applyBorder="1" applyAlignment="1">
      <alignment horizontal="center" vertical="center" wrapText="1"/>
    </xf>
    <xf numFmtId="0" fontId="26" fillId="0" borderId="35" xfId="0" pivotButton="1" applyFont="1" applyBorder="1" applyAlignment="1">
      <alignment horizontal="center" vertical="center" wrapText="1"/>
    </xf>
    <xf numFmtId="0" fontId="0" fillId="0" borderId="0" xfId="0" pivotButton="1"/>
    <xf numFmtId="0" fontId="0" fillId="0" borderId="0" xfId="0" pivotButton="1" applyAlignment="1">
      <alignment horizontal="left"/>
    </xf>
    <xf numFmtId="1" fontId="0" fillId="0" borderId="0" xfId="0" pivotButton="1" applyNumberFormat="1"/>
    <xf numFmtId="0" fontId="2" fillId="2" borderId="15" xfId="0" pivotButton="1" applyFont="1" applyFill="1" applyBorder="1" applyAlignment="1">
      <alignment horizontal="center"/>
    </xf>
    <xf numFmtId="0" fontId="2" fillId="2" borderId="16" xfId="0" pivotButton="1" applyFont="1" applyFill="1" applyBorder="1" applyAlignment="1">
      <alignment horizontal="center"/>
    </xf>
    <xf numFmtId="0" fontId="28" fillId="0" borderId="0" xfId="2"/>
    <xf numFmtId="0" fontId="28" fillId="0" borderId="0" xfId="2" applyFill="1"/>
    <xf numFmtId="0" fontId="13" fillId="13" borderId="36" xfId="2" applyFont="1" applyFill="1" applyBorder="1" applyAlignment="1">
      <alignment horizontal="center" vertical="center"/>
    </xf>
    <xf numFmtId="0" fontId="13" fillId="13" borderId="37" xfId="2" applyFont="1" applyFill="1" applyBorder="1" applyAlignment="1">
      <alignment horizontal="center" vertical="center"/>
    </xf>
    <xf numFmtId="0" fontId="13" fillId="13" borderId="38"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9" xfId="2" applyFont="1" applyBorder="1" applyAlignment="1">
      <alignment horizontal="center" vertical="center" wrapText="1"/>
    </xf>
    <xf numFmtId="0" fontId="13" fillId="0" borderId="12" xfId="2" applyFont="1" applyBorder="1" applyAlignment="1">
      <alignment horizontal="justify" vertical="center" wrapText="1"/>
    </xf>
    <xf numFmtId="0" fontId="28" fillId="0" borderId="0" xfId="2" applyFont="1" applyAlignment="1">
      <alignment wrapText="1"/>
    </xf>
    <xf numFmtId="1" fontId="13" fillId="0" borderId="39" xfId="2" applyNumberFormat="1" applyFont="1" applyBorder="1" applyAlignment="1">
      <alignment horizontal="center" vertical="center" wrapText="1"/>
    </xf>
    <xf numFmtId="0" fontId="28" fillId="0" borderId="0" xfId="2" applyFont="1"/>
    <xf numFmtId="0" fontId="13" fillId="0" borderId="3" xfId="2" applyFont="1" applyBorder="1" applyAlignment="1">
      <alignment horizontal="center" vertical="center" wrapText="1"/>
    </xf>
    <xf numFmtId="1" fontId="13" fillId="0" borderId="40"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38" xfId="0" applyBorder="1"/>
    <xf numFmtId="0" fontId="0" fillId="0" borderId="41" xfId="0" applyBorder="1"/>
    <xf numFmtId="0" fontId="0" fillId="0" borderId="36" xfId="0" applyBorder="1"/>
    <xf numFmtId="0" fontId="3" fillId="0" borderId="0" xfId="0" applyFont="1" applyAlignment="1">
      <alignment wrapText="1"/>
    </xf>
    <xf numFmtId="0" fontId="0" fillId="0" borderId="0" xfId="0" applyAlignment="1">
      <alignment wrapText="1"/>
    </xf>
    <xf numFmtId="0" fontId="5" fillId="0" borderId="0" xfId="0" applyFont="1" applyAlignment="1">
      <alignment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Alignment="1">
      <alignment horizontal="center" vertical="center" wrapText="1"/>
    </xf>
    <xf numFmtId="0" fontId="0" fillId="0" borderId="7" xfId="0" applyBorder="1" applyAlignment="1">
      <alignment horizontal="center" vertical="center" wrapText="1"/>
    </xf>
    <xf numFmtId="0" fontId="27" fillId="0" borderId="7" xfId="0" applyFont="1" applyBorder="1" applyAlignment="1">
      <alignment vertical="center" wrapText="1"/>
    </xf>
    <xf numFmtId="0" fontId="0" fillId="0" borderId="0" xfId="0" applyAlignment="1">
      <alignment vertical="center" wrapText="1"/>
    </xf>
    <xf numFmtId="0" fontId="12" fillId="0" borderId="7" xfId="0" applyFont="1" applyBorder="1" applyAlignment="1">
      <alignment vertical="center" wrapText="1"/>
    </xf>
    <xf numFmtId="0" fontId="32" fillId="0" borderId="7" xfId="3" applyBorder="1" applyAlignment="1">
      <alignment vertical="center" wrapText="1"/>
    </xf>
    <xf numFmtId="0" fontId="0" fillId="4" borderId="7" xfId="0" applyFill="1" applyBorder="1" applyAlignment="1">
      <alignment horizontal="center" vertical="center" wrapText="1"/>
    </xf>
    <xf numFmtId="0" fontId="0" fillId="15" borderId="7" xfId="0" applyFill="1" applyBorder="1" applyAlignment="1">
      <alignment horizontal="center" vertical="center" wrapText="1"/>
    </xf>
    <xf numFmtId="0" fontId="12" fillId="15" borderId="7" xfId="0" applyFont="1" applyFill="1" applyBorder="1" applyAlignment="1">
      <alignment vertical="center" wrapText="1"/>
    </xf>
    <xf numFmtId="0" fontId="12" fillId="4" borderId="7" xfId="0" applyFont="1" applyFill="1" applyBorder="1" applyAlignment="1">
      <alignment vertical="center" wrapText="1"/>
    </xf>
    <xf numFmtId="0" fontId="36" fillId="4" borderId="7" xfId="0" applyFont="1" applyFill="1" applyBorder="1" applyAlignment="1">
      <alignment vertical="center" wrapText="1"/>
    </xf>
    <xf numFmtId="0" fontId="36" fillId="0" borderId="7" xfId="0" applyFont="1" applyBorder="1" applyAlignment="1">
      <alignment vertical="center" wrapText="1"/>
    </xf>
    <xf numFmtId="0" fontId="0" fillId="0" borderId="7" xfId="0" applyBorder="1" applyAlignment="1">
      <alignment horizontal="justify" vertical="center" wrapText="1"/>
    </xf>
    <xf numFmtId="0" fontId="4" fillId="14" borderId="7" xfId="0" applyFont="1" applyFill="1" applyBorder="1" applyAlignment="1">
      <alignment horizontal="center" vertical="center" wrapText="1"/>
    </xf>
    <xf numFmtId="9" fontId="0" fillId="0" borderId="7" xfId="1" applyFont="1" applyBorder="1" applyAlignment="1">
      <alignment horizontal="center" vertical="center" wrapText="1"/>
    </xf>
    <xf numFmtId="0" fontId="0" fillId="0" borderId="0" xfId="0" applyAlignment="1">
      <alignment horizont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1" xfId="0" applyFont="1" applyFill="1" applyBorder="1" applyAlignment="1">
      <alignment horizontal="center" vertical="center"/>
    </xf>
    <xf numFmtId="0" fontId="39" fillId="0" borderId="34" xfId="0" applyFont="1" applyFill="1" applyBorder="1" applyAlignment="1">
      <alignment vertical="center" wrapText="1"/>
    </xf>
    <xf numFmtId="0" fontId="39" fillId="0" borderId="0" xfId="0" applyFont="1" applyAlignment="1">
      <alignment vertical="center"/>
    </xf>
    <xf numFmtId="0" fontId="39" fillId="0" borderId="7" xfId="0" applyFont="1" applyFill="1" applyBorder="1" applyAlignment="1">
      <alignment vertical="center" wrapText="1"/>
    </xf>
    <xf numFmtId="0" fontId="39" fillId="0" borderId="7" xfId="0" applyFont="1" applyFill="1" applyBorder="1" applyAlignment="1">
      <alignment vertical="center"/>
    </xf>
    <xf numFmtId="0" fontId="39" fillId="0" borderId="41" xfId="0" applyFont="1" applyFill="1" applyBorder="1" applyAlignment="1">
      <alignment vertical="center" wrapText="1"/>
    </xf>
    <xf numFmtId="0" fontId="39" fillId="0" borderId="16" xfId="0" applyFont="1" applyFill="1" applyBorder="1" applyAlignment="1">
      <alignment vertical="center" wrapText="1"/>
    </xf>
    <xf numFmtId="0" fontId="39"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7" xfId="0" applyFont="1" applyFill="1" applyBorder="1" applyAlignment="1">
      <alignment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7" xfId="0" applyFont="1" applyFill="1" applyBorder="1" applyAlignment="1">
      <alignment horizontal="left" vertical="center" wrapText="1"/>
    </xf>
    <xf numFmtId="0" fontId="40" fillId="0" borderId="7" xfId="0" applyFont="1" applyFill="1" applyBorder="1" applyAlignment="1">
      <alignment vertical="center" wrapText="1"/>
    </xf>
    <xf numFmtId="0" fontId="39" fillId="0" borderId="16" xfId="0" applyFont="1" applyFill="1" applyBorder="1" applyAlignment="1">
      <alignment horizontal="left" vertical="center" wrapText="1"/>
    </xf>
    <xf numFmtId="0" fontId="21" fillId="0" borderId="50" xfId="0" applyFont="1" applyFill="1" applyBorder="1" applyAlignment="1">
      <alignment horizontal="center" vertical="center"/>
    </xf>
    <xf numFmtId="0" fontId="39" fillId="0" borderId="51" xfId="0" applyFont="1" applyFill="1" applyBorder="1" applyAlignment="1">
      <alignment vertical="center" wrapText="1"/>
    </xf>
    <xf numFmtId="18" fontId="39" fillId="0" borderId="51"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6" fillId="16" borderId="35" xfId="0" applyFont="1" applyFill="1" applyBorder="1" applyAlignment="1">
      <alignment horizontal="center" vertical="center" wrapText="1"/>
    </xf>
    <xf numFmtId="0" fontId="6" fillId="16" borderId="35" xfId="0" applyFont="1" applyFill="1" applyBorder="1" applyAlignment="1">
      <alignment horizontal="center" vertical="center"/>
    </xf>
    <xf numFmtId="0" fontId="21" fillId="0" borderId="0" xfId="0" applyFont="1" applyAlignment="1">
      <alignment horizontal="center"/>
    </xf>
    <xf numFmtId="0" fontId="43" fillId="2" borderId="19" xfId="4" applyFont="1" applyFill="1" applyBorder="1" applyAlignment="1">
      <alignment horizontal="center" vertical="center"/>
    </xf>
    <xf numFmtId="0" fontId="24" fillId="2" borderId="19" xfId="4" applyFont="1" applyFill="1" applyBorder="1" applyAlignment="1">
      <alignment horizontal="center" vertical="center" wrapText="1"/>
    </xf>
    <xf numFmtId="0" fontId="44" fillId="2" borderId="19" xfId="4" applyFont="1" applyFill="1" applyBorder="1" applyAlignment="1">
      <alignment horizontal="center" vertical="center" wrapText="1"/>
    </xf>
    <xf numFmtId="0" fontId="45" fillId="2" borderId="19" xfId="4" applyFont="1" applyFill="1" applyBorder="1" applyAlignment="1">
      <alignment horizontal="center" vertical="top" wrapText="1"/>
    </xf>
    <xf numFmtId="0" fontId="4" fillId="14" borderId="34" xfId="0" applyFont="1" applyFill="1" applyBorder="1" applyAlignment="1">
      <alignment horizontal="center" vertical="center" wrapText="1"/>
    </xf>
    <xf numFmtId="0" fontId="27" fillId="14" borderId="0" xfId="0" applyFont="1" applyFill="1" applyAlignment="1">
      <alignment horizontal="center" vertical="center" wrapText="1"/>
    </xf>
    <xf numFmtId="0" fontId="46" fillId="14" borderId="7" xfId="0" applyFont="1" applyFill="1" applyBorder="1" applyAlignment="1">
      <alignment horizontal="center" vertical="center" wrapText="1"/>
    </xf>
    <xf numFmtId="0" fontId="4" fillId="14" borderId="34" xfId="0" applyFont="1" applyFill="1" applyBorder="1" applyAlignment="1">
      <alignment horizontal="center"/>
    </xf>
    <xf numFmtId="0" fontId="4" fillId="0" borderId="0" xfId="0" applyFont="1" applyAlignment="1">
      <alignment horizontal="center"/>
    </xf>
    <xf numFmtId="0" fontId="0" fillId="0" borderId="0" xfId="0" applyFont="1" applyAlignment="1">
      <alignment horizontal="center"/>
    </xf>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Border="1" applyAlignment="1">
      <alignment vertical="center" wrapText="1"/>
    </xf>
    <xf numFmtId="0" fontId="47" fillId="0" borderId="7" xfId="0" applyFont="1" applyBorder="1"/>
    <xf numFmtId="0" fontId="43" fillId="2" borderId="19" xfId="4" applyFont="1" applyFill="1" applyBorder="1" applyAlignment="1">
      <alignment horizontal="left" vertical="center"/>
    </xf>
    <xf numFmtId="0" fontId="24" fillId="2" borderId="19" xfId="4" applyFont="1" applyFill="1" applyBorder="1" applyAlignment="1">
      <alignment vertical="center" wrapText="1"/>
    </xf>
    <xf numFmtId="0" fontId="44" fillId="2" borderId="19" xfId="4" applyFont="1" applyFill="1" applyBorder="1" applyAlignment="1">
      <alignment vertical="center" wrapText="1"/>
    </xf>
    <xf numFmtId="0" fontId="45" fillId="2" borderId="19" xfId="4" applyFont="1" applyFill="1" applyBorder="1" applyAlignment="1">
      <alignment vertical="center" wrapText="1"/>
    </xf>
    <xf numFmtId="0" fontId="4" fillId="14" borderId="34" xfId="0" applyFont="1" applyFill="1" applyBorder="1" applyAlignment="1">
      <alignment vertical="center" wrapText="1"/>
    </xf>
    <xf numFmtId="0" fontId="27" fillId="14" borderId="34" xfId="0" applyFont="1" applyFill="1" applyBorder="1" applyAlignment="1">
      <alignment vertical="center" wrapText="1"/>
    </xf>
    <xf numFmtId="0" fontId="27" fillId="0" borderId="34" xfId="0" applyFont="1" applyFill="1" applyBorder="1" applyAlignment="1">
      <alignment vertical="center" wrapText="1"/>
    </xf>
    <xf numFmtId="0" fontId="4" fillId="0" borderId="0" xfId="0" applyFont="1"/>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Fill="1" applyBorder="1" applyAlignment="1">
      <alignment vertical="center" wrapText="1"/>
    </xf>
    <xf numFmtId="0" fontId="46" fillId="0" borderId="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Fill="1" applyBorder="1" applyAlignment="1">
      <alignment vertical="center" wrapText="1"/>
    </xf>
    <xf numFmtId="0" fontId="48" fillId="0" borderId="7" xfId="5" applyFont="1" applyFill="1" applyBorder="1" applyAlignment="1">
      <alignment horizontal="center" vertical="center" wrapText="1"/>
    </xf>
    <xf numFmtId="0" fontId="39" fillId="17" borderId="7" xfId="0" applyFont="1" applyFill="1" applyBorder="1" applyAlignment="1">
      <alignment vertical="center" wrapText="1"/>
    </xf>
    <xf numFmtId="0" fontId="39" fillId="17" borderId="7" xfId="0" applyFont="1" applyFill="1" applyBorder="1" applyAlignment="1">
      <alignment horizontal="center" vertical="center" wrapText="1"/>
    </xf>
    <xf numFmtId="0" fontId="48" fillId="0" borderId="7" xfId="5" applyFont="1" applyFill="1" applyBorder="1" applyAlignment="1">
      <alignment vertical="center" wrapText="1"/>
    </xf>
    <xf numFmtId="0" fontId="0" fillId="14" borderId="34" xfId="0" applyFont="1" applyFill="1" applyBorder="1" applyAlignment="1">
      <alignment horizontal="center" vertical="center" wrapText="1"/>
    </xf>
    <xf numFmtId="0" fontId="12" fillId="14" borderId="34" xfId="0" applyFont="1" applyFill="1" applyBorder="1" applyAlignment="1">
      <alignment vertical="center" wrapText="1"/>
    </xf>
    <xf numFmtId="0" fontId="0" fillId="14" borderId="34" xfId="0" applyFont="1" applyFill="1" applyBorder="1" applyAlignment="1">
      <alignment vertical="center" wrapText="1"/>
    </xf>
    <xf numFmtId="0" fontId="46" fillId="14" borderId="34" xfId="0" applyFont="1" applyFill="1" applyBorder="1" applyAlignment="1">
      <alignment horizontal="center" vertical="center" wrapText="1"/>
    </xf>
    <xf numFmtId="0" fontId="0" fillId="14" borderId="34" xfId="0" applyFill="1" applyBorder="1" applyAlignment="1">
      <alignment vertical="center" wrapText="1"/>
    </xf>
    <xf numFmtId="0" fontId="46" fillId="0" borderId="7" xfId="0" applyFont="1" applyBorder="1" applyAlignment="1">
      <alignment horizontal="center" vertical="center" wrapText="1"/>
    </xf>
    <xf numFmtId="0" fontId="0" fillId="0" borderId="34" xfId="0" applyFont="1" applyFill="1" applyBorder="1" applyAlignment="1">
      <alignment vertical="center" wrapText="1"/>
    </xf>
    <xf numFmtId="2" fontId="0" fillId="0" borderId="7" xfId="0" applyNumberFormat="1" applyFont="1" applyBorder="1" applyAlignment="1">
      <alignment vertical="center" wrapText="1"/>
    </xf>
    <xf numFmtId="0" fontId="31" fillId="0" borderId="7" xfId="5" applyFont="1" applyBorder="1" applyAlignment="1">
      <alignment vertical="center" wrapText="1"/>
    </xf>
    <xf numFmtId="0" fontId="13" fillId="0" borderId="7" xfId="5" applyFont="1" applyBorder="1" applyAlignment="1">
      <alignment vertical="center" wrapText="1"/>
    </xf>
    <xf numFmtId="0" fontId="0" fillId="4" borderId="7" xfId="0" applyFont="1" applyFill="1" applyBorder="1" applyAlignment="1">
      <alignment horizontal="center" vertical="center" wrapText="1"/>
    </xf>
    <xf numFmtId="0" fontId="0" fillId="4" borderId="7" xfId="0" applyFont="1" applyFill="1" applyBorder="1" applyAlignment="1">
      <alignment vertical="center" wrapText="1"/>
    </xf>
    <xf numFmtId="0" fontId="13" fillId="4" borderId="7" xfId="5" applyFont="1" applyFill="1" applyBorder="1" applyAlignment="1">
      <alignment vertical="center" wrapText="1"/>
    </xf>
    <xf numFmtId="0" fontId="0" fillId="4" borderId="7" xfId="0" applyFill="1" applyBorder="1" applyAlignment="1">
      <alignment vertical="center" wrapText="1"/>
    </xf>
    <xf numFmtId="0" fontId="4" fillId="0" borderId="7" xfId="0" applyFont="1" applyFill="1" applyBorder="1" applyAlignment="1">
      <alignment horizontal="center" vertical="center" wrapText="1"/>
    </xf>
    <xf numFmtId="0" fontId="27" fillId="0" borderId="7" xfId="0" applyFont="1" applyFill="1" applyBorder="1" applyAlignment="1">
      <alignment vertical="center" wrapText="1"/>
    </xf>
    <xf numFmtId="0" fontId="4" fillId="0" borderId="0" xfId="0" applyFont="1" applyFill="1"/>
    <xf numFmtId="0" fontId="0"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0" fillId="0" borderId="7" xfId="0" applyFill="1" applyBorder="1" applyAlignment="1">
      <alignment vertical="center" wrapText="1"/>
    </xf>
    <xf numFmtId="0" fontId="49" fillId="0" borderId="0" xfId="5" applyFont="1" applyFill="1" applyBorder="1" applyAlignment="1">
      <alignment vertical="center" wrapText="1"/>
    </xf>
    <xf numFmtId="0" fontId="4" fillId="0" borderId="0" xfId="0" applyFont="1" applyFill="1" applyAlignment="1">
      <alignment wrapText="1"/>
    </xf>
    <xf numFmtId="0" fontId="4" fillId="0" borderId="0" xfId="0" applyFont="1" applyFill="1" applyAlignment="1">
      <alignment horizontal="center"/>
    </xf>
    <xf numFmtId="0" fontId="0" fillId="0" borderId="0" xfId="0" applyFill="1" applyAlignment="1">
      <alignment horizontal="center" vertical="center"/>
    </xf>
    <xf numFmtId="0" fontId="0" fillId="0" borderId="0" xfId="0" applyFill="1" applyAlignment="1">
      <alignment wrapText="1"/>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Font="1" applyAlignment="1">
      <alignment wrapText="1"/>
    </xf>
    <xf numFmtId="0" fontId="0" fillId="0" borderId="0" xfId="0" applyFont="1"/>
    <xf numFmtId="0" fontId="43" fillId="16" borderId="35" xfId="0" applyFont="1" applyFill="1" applyBorder="1" applyAlignment="1">
      <alignment horizontal="center" vertical="center"/>
    </xf>
    <xf numFmtId="0" fontId="43" fillId="16" borderId="35" xfId="0" applyFont="1" applyFill="1" applyBorder="1" applyAlignment="1">
      <alignment horizontal="center" vertical="center" wrapText="1"/>
    </xf>
    <xf numFmtId="0" fontId="35" fillId="0" borderId="0" xfId="0" applyFont="1"/>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4" xfId="0" applyFont="1" applyFill="1" applyBorder="1" applyAlignment="1">
      <alignment horizontal="center" vertical="center"/>
    </xf>
    <xf numFmtId="0" fontId="4" fillId="14" borderId="34" xfId="0" applyFont="1" applyFill="1" applyBorder="1" applyAlignment="1">
      <alignment horizontal="left" vertical="center" wrapText="1"/>
    </xf>
    <xf numFmtId="0" fontId="4" fillId="14" borderId="34" xfId="0" applyFont="1" applyFill="1" applyBorder="1" applyAlignment="1">
      <alignment horizontal="left" vertical="center"/>
    </xf>
    <xf numFmtId="0" fontId="0" fillId="14" borderId="7" xfId="0" applyFont="1" applyFill="1" applyBorder="1" applyAlignment="1">
      <alignment horizontal="left" vertical="center"/>
    </xf>
    <xf numFmtId="0" fontId="46" fillId="14" borderId="34" xfId="0" applyFont="1" applyFill="1" applyBorder="1" applyAlignment="1">
      <alignment horizontal="center" vertical="center"/>
    </xf>
    <xf numFmtId="0" fontId="0"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Border="1" applyAlignment="1">
      <alignment horizontal="left" vertical="center" wrapText="1"/>
    </xf>
    <xf numFmtId="0" fontId="0" fillId="0" borderId="0" xfId="0" applyFont="1" applyFill="1" applyAlignment="1">
      <alignment horizontal="left" vertical="center"/>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xf>
    <xf numFmtId="0" fontId="46" fillId="0" borderId="7" xfId="0" applyFont="1" applyFill="1" applyBorder="1" applyAlignment="1">
      <alignment horizontal="center" vertical="center"/>
    </xf>
    <xf numFmtId="0" fontId="0" fillId="0" borderId="7" xfId="0" applyFont="1" applyBorder="1" applyAlignment="1">
      <alignment horizontal="left" vertical="center"/>
    </xf>
    <xf numFmtId="0" fontId="0" fillId="0" borderId="7" xfId="0" applyFont="1" applyBorder="1" applyAlignment="1">
      <alignment horizontal="justify" vertical="center" wrapText="1"/>
    </xf>
    <xf numFmtId="0" fontId="34" fillId="0" borderId="7" xfId="0" applyFont="1" applyFill="1" applyBorder="1" applyAlignment="1">
      <alignment horizontal="justify" vertical="center" wrapText="1"/>
    </xf>
    <xf numFmtId="0" fontId="0" fillId="0" borderId="7" xfId="0" applyFont="1" applyBorder="1" applyAlignment="1">
      <alignment horizontal="center" vertical="center"/>
    </xf>
    <xf numFmtId="0" fontId="0" fillId="0" borderId="7" xfId="0" applyFont="1" applyFill="1" applyBorder="1" applyAlignment="1">
      <alignment horizontal="justify" vertical="center" wrapText="1"/>
    </xf>
    <xf numFmtId="0" fontId="4" fillId="0" borderId="7" xfId="0" applyFont="1" applyBorder="1" applyAlignment="1">
      <alignment horizontal="left" vertical="center"/>
    </xf>
    <xf numFmtId="0" fontId="46" fillId="0" borderId="7" xfId="0" applyFont="1" applyBorder="1" applyAlignment="1">
      <alignment horizontal="center" vertical="center"/>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0"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4" xfId="0" applyFont="1" applyFill="1" applyBorder="1" applyAlignment="1">
      <alignment horizontal="justify" vertical="center" wrapText="1"/>
    </xf>
    <xf numFmtId="0" fontId="0" fillId="0" borderId="34" xfId="0" applyFont="1" applyFill="1" applyBorder="1" applyAlignment="1">
      <alignment horizontal="justify" vertical="center" wrapText="1"/>
    </xf>
    <xf numFmtId="0" fontId="0" fillId="14" borderId="34" xfId="0" applyFont="1" applyFill="1" applyBorder="1" applyAlignment="1">
      <alignment horizontal="left" vertical="center" wrapText="1"/>
    </xf>
    <xf numFmtId="0" fontId="0" fillId="14" borderId="34" xfId="0" applyFont="1" applyFill="1" applyBorder="1" applyAlignment="1">
      <alignment horizontal="left" vertical="center"/>
    </xf>
    <xf numFmtId="0" fontId="0" fillId="14" borderId="34" xfId="0" applyFont="1" applyFill="1" applyBorder="1" applyAlignment="1">
      <alignment horizontal="justify" vertical="center" wrapText="1"/>
    </xf>
    <xf numFmtId="0" fontId="3" fillId="14" borderId="34"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Border="1"/>
    <xf numFmtId="0" fontId="0" fillId="0" borderId="33" xfId="0" applyFont="1" applyFill="1" applyBorder="1" applyAlignment="1">
      <alignment horizontal="justify" vertical="center" wrapText="1"/>
    </xf>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4" xfId="0" applyFont="1" applyFill="1" applyBorder="1" applyAlignment="1">
      <alignment horizontal="center" vertical="center"/>
    </xf>
    <xf numFmtId="0" fontId="4" fillId="0" borderId="7" xfId="0" applyFont="1" applyBorder="1" applyAlignment="1">
      <alignment horizontal="justify" vertical="center"/>
    </xf>
    <xf numFmtId="0" fontId="4" fillId="0" borderId="7" xfId="0" applyFont="1" applyFill="1" applyBorder="1" applyAlignment="1">
      <alignment horizontal="justify" vertical="center" wrapText="1"/>
    </xf>
    <xf numFmtId="0" fontId="4" fillId="0" borderId="34" xfId="0" applyFont="1" applyFill="1" applyBorder="1" applyAlignment="1">
      <alignment horizontal="center" vertical="center" wrapText="1"/>
    </xf>
    <xf numFmtId="0" fontId="0" fillId="14" borderId="34" xfId="0" applyFont="1" applyFill="1" applyBorder="1" applyAlignment="1">
      <alignment horizontal="center" vertical="center"/>
    </xf>
    <xf numFmtId="0" fontId="3" fillId="0" borderId="3" xfId="0" applyFont="1" applyBorder="1"/>
    <xf numFmtId="9" fontId="0" fillId="0" borderId="5" xfId="0" applyNumberFormat="1" applyBorder="1"/>
    <xf numFmtId="0" fontId="5" fillId="0" borderId="1" xfId="0" applyFont="1" applyFill="1" applyBorder="1" applyAlignment="1">
      <alignment horizontal="center" vertical="center"/>
    </xf>
    <xf numFmtId="0" fontId="5" fillId="0" borderId="3" xfId="0" applyFont="1" applyFill="1" applyBorder="1" applyAlignment="1"/>
    <xf numFmtId="0" fontId="5" fillId="0" borderId="4" xfId="0" applyFont="1" applyFill="1" applyBorder="1" applyAlignment="1">
      <alignment horizontal="center" vertical="center"/>
    </xf>
    <xf numFmtId="0" fontId="5" fillId="0" borderId="5" xfId="0" applyFont="1" applyFill="1" applyBorder="1" applyAlignment="1"/>
    <xf numFmtId="0" fontId="0" fillId="0" borderId="38" xfId="0" applyBorder="1" applyAlignment="1">
      <alignment horizontal="center" vertical="center"/>
    </xf>
    <xf numFmtId="0" fontId="51" fillId="16" borderId="7" xfId="0" applyFont="1" applyFill="1" applyBorder="1" applyAlignment="1">
      <alignment horizontal="center" vertical="center"/>
    </xf>
    <xf numFmtId="0" fontId="51" fillId="16" borderId="7" xfId="0" applyFont="1" applyFill="1" applyBorder="1" applyAlignment="1">
      <alignment horizontal="center" vertical="center" wrapText="1"/>
    </xf>
    <xf numFmtId="0" fontId="0" fillId="18" borderId="35" xfId="0" applyFill="1" applyBorder="1" applyAlignment="1">
      <alignment horizontal="center" vertical="center"/>
    </xf>
    <xf numFmtId="0" fontId="0" fillId="18" borderId="7" xfId="0" applyFill="1" applyBorder="1" applyAlignment="1">
      <alignment vertical="center"/>
    </xf>
    <xf numFmtId="0" fontId="0" fillId="18" borderId="7" xfId="0" applyFill="1" applyBorder="1" applyAlignment="1">
      <alignment vertical="center" wrapText="1"/>
    </xf>
    <xf numFmtId="0" fontId="0" fillId="18" borderId="7" xfId="0" applyFill="1" applyBorder="1" applyAlignment="1">
      <alignment horizontal="center" vertical="center" wrapText="1"/>
    </xf>
    <xf numFmtId="0" fontId="0" fillId="18" borderId="7" xfId="0" applyFill="1" applyBorder="1" applyAlignment="1">
      <alignment horizontal="center" vertical="center"/>
    </xf>
    <xf numFmtId="0" fontId="0" fillId="0" borderId="0" xfId="0" applyAlignment="1">
      <alignment vertical="center"/>
    </xf>
    <xf numFmtId="0" fontId="0" fillId="0" borderId="35" xfId="0" applyFill="1" applyBorder="1" applyAlignment="1">
      <alignment horizontal="center" vertical="center"/>
    </xf>
    <xf numFmtId="0" fontId="0" fillId="0" borderId="35" xfId="0" applyBorder="1" applyAlignment="1">
      <alignment vertical="center" wrapText="1"/>
    </xf>
    <xf numFmtId="0" fontId="3" fillId="0" borderId="7" xfId="0" applyFont="1" applyBorder="1" applyAlignment="1">
      <alignment horizontal="center" vertical="center"/>
    </xf>
    <xf numFmtId="0" fontId="0" fillId="0" borderId="34" xfId="0" applyBorder="1" applyAlignment="1">
      <alignment vertical="center" wrapText="1"/>
    </xf>
    <xf numFmtId="0" fontId="0" fillId="18" borderId="34" xfId="0" applyFill="1" applyBorder="1" applyAlignment="1">
      <alignment vertical="center"/>
    </xf>
    <xf numFmtId="0" fontId="0" fillId="0" borderId="7" xfId="0" applyBorder="1" applyAlignment="1">
      <alignment vertical="center"/>
    </xf>
    <xf numFmtId="0" fontId="52" fillId="2" borderId="18" xfId="0" applyFont="1" applyFill="1" applyBorder="1" applyAlignment="1">
      <alignment vertical="center"/>
    </xf>
    <xf numFmtId="0" fontId="52" fillId="2" borderId="19" xfId="0" applyFont="1" applyFill="1" applyBorder="1" applyAlignment="1">
      <alignment vertical="center"/>
    </xf>
    <xf numFmtId="0" fontId="52" fillId="2" borderId="19" xfId="0" applyFont="1" applyFill="1" applyBorder="1" applyAlignment="1">
      <alignment vertical="center" wrapText="1"/>
    </xf>
    <xf numFmtId="0" fontId="52" fillId="2" borderId="19" xfId="0" applyFont="1" applyFill="1" applyBorder="1" applyAlignment="1">
      <alignment horizontal="center" vertical="center"/>
    </xf>
    <xf numFmtId="1" fontId="52" fillId="2" borderId="20" xfId="0" applyNumberFormat="1" applyFont="1" applyFill="1" applyBorder="1" applyAlignment="1">
      <alignment horizontal="center" vertical="center"/>
    </xf>
    <xf numFmtId="0" fontId="2" fillId="2" borderId="7" xfId="1" applyNumberFormat="1" applyFont="1" applyFill="1" applyBorder="1" applyAlignment="1">
      <alignment vertical="center"/>
    </xf>
    <xf numFmtId="9" fontId="0" fillId="0" borderId="0" xfId="1" applyFont="1" applyAlignment="1">
      <alignment vertical="center"/>
    </xf>
    <xf numFmtId="0" fontId="0" fillId="0" borderId="7" xfId="0" applyFill="1" applyBorder="1" applyAlignment="1">
      <alignment vertical="center"/>
    </xf>
    <xf numFmtId="0" fontId="0" fillId="0" borderId="7" xfId="0" applyFill="1" applyBorder="1" applyAlignment="1">
      <alignment horizontal="center" vertical="center" wrapText="1"/>
    </xf>
    <xf numFmtId="0" fontId="0" fillId="18" borderId="0" xfId="0" applyFill="1" applyAlignment="1">
      <alignment horizontal="center" vertical="center"/>
    </xf>
    <xf numFmtId="0" fontId="52" fillId="2" borderId="20" xfId="0" applyFont="1" applyFill="1" applyBorder="1" applyAlignment="1">
      <alignment horizontal="center" vertical="center"/>
    </xf>
    <xf numFmtId="166" fontId="2" fillId="2" borderId="7" xfId="1" applyNumberFormat="1" applyFont="1" applyFill="1" applyBorder="1" applyAlignment="1">
      <alignment vertical="center"/>
    </xf>
    <xf numFmtId="0" fontId="0" fillId="4" borderId="7" xfId="0" applyFill="1" applyBorder="1" applyAlignment="1">
      <alignment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15" borderId="16"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 fillId="13" borderId="7" xfId="0" applyFont="1" applyFill="1" applyBorder="1" applyAlignment="1">
      <alignment horizontal="center" vertical="center"/>
    </xf>
    <xf numFmtId="0" fontId="0" fillId="0" borderId="6" xfId="0" applyFont="1" applyBorder="1" applyAlignment="1">
      <alignment horizontal="center" vertical="center"/>
    </xf>
    <xf numFmtId="0" fontId="55" fillId="0" borderId="7" xfId="0" applyFont="1" applyBorder="1" applyAlignment="1">
      <alignment vertical="center" wrapText="1"/>
    </xf>
    <xf numFmtId="0" fontId="55" fillId="0" borderId="7" xfId="0" applyFont="1" applyBorder="1" applyAlignment="1">
      <alignment vertical="center"/>
    </xf>
    <xf numFmtId="0" fontId="3" fillId="14" borderId="7" xfId="0" applyFont="1" applyFill="1" applyBorder="1" applyAlignment="1">
      <alignment horizontal="center" vertical="center"/>
    </xf>
    <xf numFmtId="0" fontId="34" fillId="20" borderId="7" xfId="0" applyFont="1" applyFill="1" applyBorder="1" applyAlignment="1">
      <alignment horizontal="center" vertical="center"/>
    </xf>
    <xf numFmtId="0" fontId="5" fillId="21" borderId="7" xfId="0" applyFont="1" applyFill="1" applyBorder="1" applyAlignment="1">
      <alignment horizontal="center" vertical="center"/>
    </xf>
    <xf numFmtId="0" fontId="34" fillId="15" borderId="7" xfId="0" applyFont="1" applyFill="1" applyBorder="1" applyAlignment="1">
      <alignment horizontal="center" vertical="center"/>
    </xf>
    <xf numFmtId="0" fontId="5" fillId="15"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20" borderId="7" xfId="0" applyFont="1" applyFill="1" applyBorder="1" applyAlignment="1">
      <alignment horizontal="center" vertical="center"/>
    </xf>
    <xf numFmtId="0" fontId="0" fillId="15"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20" borderId="7" xfId="0" applyFont="1" applyFill="1" applyBorder="1" applyAlignment="1">
      <alignment horizontal="center" vertical="center"/>
    </xf>
    <xf numFmtId="0" fontId="0" fillId="23" borderId="6" xfId="0" applyFont="1" applyFill="1" applyBorder="1" applyAlignment="1">
      <alignment horizontal="center" vertical="center"/>
    </xf>
    <xf numFmtId="0" fontId="0" fillId="23" borderId="7" xfId="0" applyFont="1" applyFill="1" applyBorder="1" applyAlignment="1">
      <alignment horizontal="center" vertical="center"/>
    </xf>
    <xf numFmtId="0" fontId="55" fillId="23" borderId="7" xfId="0" applyFont="1" applyFill="1" applyBorder="1" applyAlignment="1">
      <alignment vertical="center" wrapText="1"/>
    </xf>
    <xf numFmtId="0" fontId="0" fillId="24" borderId="7" xfId="0" applyFont="1" applyFill="1" applyBorder="1" applyAlignment="1">
      <alignment horizontal="center" vertical="center"/>
    </xf>
    <xf numFmtId="0" fontId="0" fillId="25" borderId="7" xfId="0" applyFont="1" applyFill="1" applyBorder="1" applyAlignment="1">
      <alignment horizontal="center" vertical="center"/>
    </xf>
    <xf numFmtId="0" fontId="34"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 fillId="0" borderId="56" xfId="0" applyFont="1" applyBorder="1" applyAlignment="1">
      <alignment horizontal="center" vertical="center"/>
    </xf>
    <xf numFmtId="0" fontId="34" fillId="0" borderId="7" xfId="0" applyFont="1" applyBorder="1" applyAlignment="1">
      <alignment vertical="center" wrapText="1"/>
    </xf>
    <xf numFmtId="0" fontId="5" fillId="13" borderId="6" xfId="0" applyFont="1" applyFill="1" applyBorder="1" applyAlignment="1">
      <alignment horizontal="center" vertical="center"/>
    </xf>
    <xf numFmtId="0" fontId="0" fillId="13" borderId="7" xfId="0" applyFont="1" applyFill="1" applyBorder="1" applyAlignment="1">
      <alignment horizontal="center" vertical="center"/>
    </xf>
    <xf numFmtId="0" fontId="55" fillId="13" borderId="7" xfId="0" applyFont="1" applyFill="1" applyBorder="1" applyAlignment="1">
      <alignment vertical="center" wrapText="1"/>
    </xf>
    <xf numFmtId="0" fontId="3" fillId="13" borderId="7" xfId="0" applyFont="1" applyFill="1" applyBorder="1" applyAlignment="1">
      <alignment horizontal="center" vertical="center"/>
    </xf>
    <xf numFmtId="0" fontId="55" fillId="13" borderId="7" xfId="0" applyFont="1"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55" fillId="0" borderId="7" xfId="0" applyFont="1" applyBorder="1" applyAlignment="1">
      <alignment horizontal="center" vertical="center" wrapText="1"/>
    </xf>
    <xf numFmtId="0" fontId="34" fillId="0" borderId="7" xfId="0" applyFont="1" applyBorder="1" applyAlignment="1">
      <alignment vertical="center"/>
    </xf>
    <xf numFmtId="0" fontId="55" fillId="0" borderId="7" xfId="0" applyFont="1" applyFill="1" applyBorder="1" applyAlignment="1">
      <alignment vertical="center"/>
    </xf>
    <xf numFmtId="0" fontId="55" fillId="13" borderId="7" xfId="0" applyFont="1" applyFill="1" applyBorder="1" applyAlignment="1">
      <alignment vertical="center"/>
    </xf>
    <xf numFmtId="0" fontId="56"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34" fillId="0" borderId="7" xfId="0" applyFont="1" applyFill="1" applyBorder="1" applyAlignment="1">
      <alignment vertical="center"/>
    </xf>
    <xf numFmtId="0" fontId="55" fillId="0" borderId="7" xfId="0" applyFont="1" applyFill="1" applyBorder="1" applyAlignment="1">
      <alignment vertical="center" wrapText="1"/>
    </xf>
    <xf numFmtId="0" fontId="0" fillId="0" borderId="7" xfId="0" applyFont="1" applyBorder="1" applyAlignment="1">
      <alignment vertical="center"/>
    </xf>
    <xf numFmtId="0" fontId="0" fillId="0" borderId="6" xfId="0" applyFont="1" applyFill="1" applyBorder="1" applyAlignment="1">
      <alignment horizontal="center" vertical="center"/>
    </xf>
    <xf numFmtId="0" fontId="0" fillId="13" borderId="7" xfId="0" applyFont="1" applyFill="1" applyBorder="1" applyAlignment="1">
      <alignment vertical="center"/>
    </xf>
    <xf numFmtId="0" fontId="0" fillId="0" borderId="9"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55" fillId="0" borderId="10" xfId="0" applyFont="1" applyBorder="1" applyAlignment="1">
      <alignment vertical="center" wrapText="1"/>
    </xf>
    <xf numFmtId="0" fontId="5" fillId="11" borderId="11" xfId="0" applyFont="1" applyFill="1" applyBorder="1" applyAlignment="1">
      <alignment horizontal="center" vertical="center"/>
    </xf>
    <xf numFmtId="0" fontId="5" fillId="13" borderId="6" xfId="0" applyFont="1" applyFill="1" applyBorder="1" applyAlignment="1">
      <alignment horizontal="left" vertical="center"/>
    </xf>
    <xf numFmtId="0" fontId="5" fillId="0" borderId="0" xfId="0" applyFont="1"/>
    <xf numFmtId="0" fontId="57" fillId="16" borderId="15" xfId="0" applyFont="1" applyFill="1" applyBorder="1" applyAlignment="1">
      <alignment horizontal="center" vertical="center" wrapText="1"/>
    </xf>
    <xf numFmtId="0" fontId="57" fillId="16" borderId="16" xfId="0" applyFont="1" applyFill="1" applyBorder="1" applyAlignment="1">
      <alignment horizontal="center" vertical="center" wrapText="1"/>
    </xf>
    <xf numFmtId="0" fontId="57" fillId="16" borderId="16" xfId="0" applyFont="1" applyFill="1" applyBorder="1" applyAlignment="1">
      <alignment horizontal="center" vertical="center"/>
    </xf>
    <xf numFmtId="0" fontId="57" fillId="16" borderId="17" xfId="0" applyFont="1" applyFill="1" applyBorder="1" applyAlignment="1">
      <alignment horizontal="center" vertical="center"/>
    </xf>
    <xf numFmtId="0" fontId="57" fillId="16" borderId="15" xfId="0" applyFont="1" applyFill="1" applyBorder="1" applyAlignment="1">
      <alignment horizontal="center" vertical="center"/>
    </xf>
    <xf numFmtId="0" fontId="57" fillId="4" borderId="0" xfId="0" applyFont="1" applyFill="1" applyBorder="1" applyAlignment="1">
      <alignment horizontal="center" vertical="center"/>
    </xf>
    <xf numFmtId="0" fontId="0" fillId="18" borderId="6" xfId="0" applyFill="1" applyBorder="1" applyAlignment="1">
      <alignment horizontal="center" vertical="center"/>
    </xf>
    <xf numFmtId="0" fontId="0" fillId="18" borderId="7" xfId="0" applyFill="1" applyBorder="1" applyAlignment="1">
      <alignment horizontal="justify" vertical="center" wrapText="1"/>
    </xf>
    <xf numFmtId="0" fontId="0" fillId="18" borderId="8" xfId="0" applyFill="1" applyBorder="1" applyAlignment="1">
      <alignment horizontal="center" vertical="center"/>
    </xf>
    <xf numFmtId="0" fontId="0" fillId="18" borderId="6" xfId="0" applyFill="1" applyBorder="1"/>
    <xf numFmtId="0" fontId="0" fillId="18" borderId="7" xfId="0" applyFill="1" applyBorder="1" applyAlignment="1">
      <alignment horizontal="justify"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3" fillId="0" borderId="8" xfId="0" applyFont="1" applyBorder="1" applyAlignment="1">
      <alignment horizontal="center" vertical="center"/>
    </xf>
    <xf numFmtId="0" fontId="0" fillId="0" borderId="6" xfId="0" applyBorder="1"/>
    <xf numFmtId="0" fontId="0" fillId="0" borderId="7" xfId="0" applyFont="1" applyFill="1" applyBorder="1" applyAlignment="1">
      <alignment horizontal="center" vertical="center"/>
    </xf>
    <xf numFmtId="0" fontId="0" fillId="0" borderId="9"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9" xfId="0" applyBorder="1"/>
    <xf numFmtId="0" fontId="58" fillId="0" borderId="1" xfId="0" applyFont="1" applyBorder="1" applyAlignment="1"/>
    <xf numFmtId="0" fontId="58" fillId="0" borderId="58" xfId="0" applyFont="1" applyBorder="1" applyAlignment="1">
      <alignment vertical="center" wrapText="1"/>
    </xf>
    <xf numFmtId="0" fontId="58" fillId="0" borderId="0" xfId="0" applyFont="1"/>
    <xf numFmtId="0" fontId="59" fillId="31" borderId="7" xfId="0" applyFont="1" applyFill="1" applyBorder="1" applyAlignment="1">
      <alignment horizontal="center" vertical="center" wrapText="1"/>
    </xf>
    <xf numFmtId="0" fontId="58" fillId="0" borderId="0" xfId="0" applyFont="1" applyAlignment="1">
      <alignment vertical="center"/>
    </xf>
    <xf numFmtId="0" fontId="59" fillId="0" borderId="6" xfId="0" applyFont="1" applyBorder="1" applyAlignment="1">
      <alignment vertical="center" wrapText="1"/>
    </xf>
    <xf numFmtId="0" fontId="59" fillId="4" borderId="6" xfId="0" applyFont="1" applyFill="1" applyBorder="1" applyAlignment="1">
      <alignment vertical="center" wrapText="1"/>
    </xf>
    <xf numFmtId="0" fontId="64" fillId="32" borderId="7" xfId="0" applyFont="1" applyFill="1" applyBorder="1" applyAlignment="1">
      <alignment horizontal="center" vertical="center" wrapText="1"/>
    </xf>
    <xf numFmtId="0" fontId="58" fillId="0" borderId="7" xfId="0" applyFont="1" applyBorder="1" applyAlignment="1">
      <alignment horizontal="justify" vertical="center" wrapText="1"/>
    </xf>
    <xf numFmtId="0" fontId="62" fillId="0" borderId="7" xfId="0" applyFont="1" applyBorder="1" applyAlignment="1">
      <alignment horizontal="justify" vertical="top" wrapText="1"/>
    </xf>
    <xf numFmtId="0" fontId="63" fillId="31" borderId="7" xfId="0" applyFont="1" applyFill="1" applyBorder="1" applyAlignment="1">
      <alignment horizontal="center" vertical="center" wrapText="1"/>
    </xf>
    <xf numFmtId="14" fontId="65" fillId="0" borderId="7" xfId="0" applyNumberFormat="1" applyFont="1" applyFill="1" applyBorder="1" applyAlignment="1">
      <alignment horizontal="center" vertical="center" wrapText="1"/>
    </xf>
    <xf numFmtId="0" fontId="65" fillId="0" borderId="7" xfId="0" applyFont="1" applyBorder="1" applyAlignment="1">
      <alignment horizontal="center" vertical="center" wrapText="1"/>
    </xf>
    <xf numFmtId="0" fontId="58" fillId="0" borderId="7" xfId="0" applyFont="1" applyBorder="1" applyAlignment="1">
      <alignment horizontal="center" vertical="center" wrapText="1"/>
    </xf>
    <xf numFmtId="9" fontId="58" fillId="0" borderId="7" xfId="0" applyNumberFormat="1" applyFont="1" applyBorder="1" applyAlignment="1">
      <alignment horizontal="center" vertical="center" wrapText="1"/>
    </xf>
    <xf numFmtId="14" fontId="58" fillId="0" borderId="7" xfId="0" applyNumberFormat="1" applyFont="1" applyBorder="1" applyAlignment="1">
      <alignment horizontal="center" vertical="center" wrapText="1"/>
    </xf>
    <xf numFmtId="164" fontId="58" fillId="0" borderId="7" xfId="6" applyNumberFormat="1" applyFont="1" applyBorder="1" applyAlignment="1">
      <alignment horizontal="center" vertical="center" wrapText="1"/>
    </xf>
    <xf numFmtId="0" fontId="65" fillId="4" borderId="7" xfId="0" applyFont="1" applyFill="1" applyBorder="1" applyAlignment="1">
      <alignment horizontal="center" vertical="center" wrapText="1"/>
    </xf>
    <xf numFmtId="0" fontId="58" fillId="0" borderId="7" xfId="0" applyFont="1" applyBorder="1" applyAlignment="1">
      <alignment horizontal="justify" vertical="center" wrapText="1"/>
    </xf>
    <xf numFmtId="164" fontId="58" fillId="0" borderId="7" xfId="6" applyNumberFormat="1" applyFont="1" applyBorder="1" applyAlignment="1">
      <alignment horizontal="center" vertical="center" wrapText="1"/>
    </xf>
    <xf numFmtId="0" fontId="58" fillId="0" borderId="7" xfId="0" applyFont="1" applyBorder="1" applyAlignment="1">
      <alignment horizontal="center" vertical="center" wrapText="1"/>
    </xf>
    <xf numFmtId="0" fontId="58" fillId="0" borderId="7" xfId="0" applyFont="1" applyBorder="1" applyAlignment="1">
      <alignment horizontal="justify"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2" fillId="0" borderId="7" xfId="0" applyFont="1" applyBorder="1" applyAlignment="1">
      <alignment horizontal="center" vertical="center" wrapText="1"/>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9" fontId="19" fillId="2" borderId="27" xfId="0" applyNumberFormat="1" applyFont="1" applyFill="1" applyBorder="1" applyAlignment="1">
      <alignment horizontal="center" vertical="center" wrapText="1"/>
    </xf>
    <xf numFmtId="9" fontId="19" fillId="2" borderId="28"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0" fontId="23" fillId="0" borderId="0" xfId="0" applyFont="1" applyBorder="1" applyAlignment="1">
      <alignment horizontal="center" wrapText="1"/>
    </xf>
    <xf numFmtId="0" fontId="24" fillId="6" borderId="0" xfId="0" applyFont="1" applyFill="1" applyBorder="1" applyAlignment="1">
      <alignment horizontal="center" wrapText="1"/>
    </xf>
    <xf numFmtId="0" fontId="24" fillId="6" borderId="30" xfId="0" applyFont="1" applyFill="1" applyBorder="1" applyAlignment="1">
      <alignment horizontal="center" wrapText="1"/>
    </xf>
    <xf numFmtId="0" fontId="4" fillId="0" borderId="31" xfId="0" applyFont="1" applyBorder="1" applyAlignment="1">
      <alignment horizontal="right" vertical="center" textRotation="90" wrapText="1"/>
    </xf>
    <xf numFmtId="0" fontId="24" fillId="7" borderId="18" xfId="0" applyFont="1" applyFill="1" applyBorder="1" applyAlignment="1">
      <alignment horizontal="center" vertical="center" wrapText="1"/>
    </xf>
    <xf numFmtId="0" fontId="8" fillId="0" borderId="7"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0" xfId="0" applyFont="1" applyBorder="1" applyAlignment="1">
      <alignment horizontal="center" vertical="center" wrapText="1"/>
    </xf>
    <xf numFmtId="0" fontId="24" fillId="8" borderId="33" xfId="0" applyFont="1" applyFill="1" applyBorder="1" applyAlignment="1">
      <alignment horizontal="center" vertical="center" wrapText="1"/>
    </xf>
    <xf numFmtId="0" fontId="24" fillId="8" borderId="34" xfId="0" applyFont="1" applyFill="1" applyBorder="1" applyAlignment="1">
      <alignment horizontal="center" vertical="center" wrapText="1"/>
    </xf>
    <xf numFmtId="0" fontId="24" fillId="9" borderId="33" xfId="0" applyFont="1" applyFill="1" applyBorder="1" applyAlignment="1">
      <alignment horizontal="center" vertical="center" wrapText="1"/>
    </xf>
    <xf numFmtId="0" fontId="24" fillId="9" borderId="34" xfId="0" applyFont="1" applyFill="1" applyBorder="1" applyAlignment="1">
      <alignment horizontal="center" vertical="center" wrapText="1"/>
    </xf>
    <xf numFmtId="0" fontId="2" fillId="12" borderId="0" xfId="0" applyFont="1" applyFill="1" applyAlignment="1">
      <alignment horizontal="center" vertical="center" wrapText="1"/>
    </xf>
    <xf numFmtId="0" fontId="24" fillId="10" borderId="33" xfId="0" applyFont="1" applyFill="1" applyBorder="1" applyAlignment="1">
      <alignment horizontal="center" vertical="center" wrapText="1"/>
    </xf>
    <xf numFmtId="0" fontId="24" fillId="10" borderId="34" xfId="0" applyFont="1" applyFill="1" applyBorder="1" applyAlignment="1">
      <alignment horizontal="center" vertical="center" wrapText="1"/>
    </xf>
    <xf numFmtId="0" fontId="24" fillId="11" borderId="33" xfId="0" applyFont="1" applyFill="1" applyBorder="1" applyAlignment="1">
      <alignment horizontal="center" vertical="center" wrapText="1"/>
    </xf>
    <xf numFmtId="0" fontId="24" fillId="11" borderId="34" xfId="0" applyFont="1" applyFill="1" applyBorder="1" applyAlignment="1">
      <alignment horizontal="center" vertical="center" wrapText="1"/>
    </xf>
    <xf numFmtId="0" fontId="2" fillId="2" borderId="12" xfId="2" applyFont="1" applyFill="1" applyBorder="1" applyAlignment="1">
      <alignment horizontal="center" vertical="center" wrapText="1"/>
    </xf>
    <xf numFmtId="0" fontId="2" fillId="2" borderId="13" xfId="2" applyFont="1" applyFill="1" applyBorder="1" applyAlignment="1">
      <alignment horizontal="center" vertical="center"/>
    </xf>
    <xf numFmtId="0" fontId="2" fillId="2" borderId="14" xfId="2" applyFont="1" applyFill="1" applyBorder="1" applyAlignment="1">
      <alignment horizontal="center" vertical="center"/>
    </xf>
    <xf numFmtId="0" fontId="4" fillId="14" borderId="7" xfId="0" applyFont="1" applyFill="1" applyBorder="1" applyAlignment="1">
      <alignment horizontal="center" vertical="center" wrapText="1"/>
    </xf>
    <xf numFmtId="0" fontId="0" fillId="0" borderId="7" xfId="0" applyBorder="1" applyAlignment="1">
      <alignment horizontal="center" vertical="center" wrapText="1"/>
    </xf>
    <xf numFmtId="0" fontId="5" fillId="0" borderId="1" xfId="0" applyFont="1" applyFill="1" applyBorder="1" applyAlignment="1">
      <alignment horizontal="center" wrapText="1"/>
    </xf>
    <xf numFmtId="0" fontId="5" fillId="0" borderId="42" xfId="0" applyFont="1" applyFill="1" applyBorder="1" applyAlignment="1">
      <alignment horizontal="center" wrapText="1"/>
    </xf>
    <xf numFmtId="0" fontId="5" fillId="0" borderId="4" xfId="0" applyFont="1" applyFill="1" applyBorder="1" applyAlignment="1">
      <alignment horizontal="center" wrapText="1"/>
    </xf>
    <xf numFmtId="0" fontId="5" fillId="0" borderId="31" xfId="0" applyFont="1" applyFill="1" applyBorder="1" applyAlignment="1">
      <alignment horizontal="center" wrapText="1"/>
    </xf>
    <xf numFmtId="0" fontId="5" fillId="0" borderId="0" xfId="0" applyFont="1" applyFill="1" applyBorder="1" applyAlignment="1">
      <alignment horizontal="center" wrapText="1"/>
    </xf>
    <xf numFmtId="0" fontId="5" fillId="0" borderId="38" xfId="0" applyFont="1" applyFill="1" applyBorder="1" applyAlignment="1">
      <alignment horizontal="center" wrapText="1"/>
    </xf>
    <xf numFmtId="0" fontId="5" fillId="0" borderId="41" xfId="0" applyFont="1" applyFill="1" applyBorder="1" applyAlignment="1">
      <alignment horizontal="center" wrapText="1"/>
    </xf>
    <xf numFmtId="0" fontId="5" fillId="2" borderId="4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0" borderId="38" xfId="0" applyFont="1" applyBorder="1" applyAlignment="1">
      <alignment horizontal="center" wrapText="1"/>
    </xf>
    <xf numFmtId="0" fontId="5" fillId="0" borderId="36" xfId="0" applyFont="1" applyBorder="1" applyAlignment="1">
      <alignment horizont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41" xfId="0" applyFont="1" applyBorder="1" applyAlignment="1">
      <alignment horizontal="center" vertical="center" wrapText="1"/>
    </xf>
    <xf numFmtId="0" fontId="4" fillId="13" borderId="32" xfId="0" applyFont="1" applyFill="1" applyBorder="1" applyAlignment="1">
      <alignment horizontal="center" wrapText="1"/>
    </xf>
    <xf numFmtId="0" fontId="4" fillId="13" borderId="0" xfId="0" applyFont="1" applyFill="1" applyBorder="1" applyAlignment="1">
      <alignment horizontal="center" wrapText="1"/>
    </xf>
    <xf numFmtId="0" fontId="35" fillId="14" borderId="18" xfId="0" applyFont="1" applyFill="1" applyBorder="1" applyAlignment="1">
      <alignment horizontal="center" vertical="center" wrapText="1"/>
    </xf>
    <xf numFmtId="0" fontId="35" fillId="14" borderId="19" xfId="0" applyFont="1" applyFill="1" applyBorder="1" applyAlignment="1">
      <alignment horizontal="center" vertical="center" wrapText="1"/>
    </xf>
    <xf numFmtId="0" fontId="35" fillId="14" borderId="20" xfId="0" applyFont="1" applyFill="1" applyBorder="1" applyAlignment="1">
      <alignment horizontal="center" vertical="center" wrapText="1"/>
    </xf>
    <xf numFmtId="0" fontId="21" fillId="0" borderId="7" xfId="0" applyFont="1" applyBorder="1" applyAlignment="1">
      <alignment horizontal="center" vertical="center" wrapText="1"/>
    </xf>
    <xf numFmtId="0" fontId="32" fillId="0" borderId="7" xfId="3" applyBorder="1" applyAlignment="1">
      <alignment horizontal="center" vertical="center" wrapText="1"/>
    </xf>
    <xf numFmtId="0" fontId="34" fillId="0" borderId="7" xfId="3" applyFont="1" applyBorder="1" applyAlignment="1">
      <alignment horizontal="center" vertical="center" wrapText="1"/>
    </xf>
    <xf numFmtId="0" fontId="34" fillId="0" borderId="7" xfId="0" applyFont="1" applyBorder="1" applyAlignment="1">
      <alignment horizontal="center" vertical="center" wrapText="1"/>
    </xf>
    <xf numFmtId="0" fontId="7" fillId="13" borderId="32" xfId="0" applyFont="1" applyFill="1" applyBorder="1" applyAlignment="1">
      <alignment horizontal="center" wrapText="1"/>
    </xf>
    <xf numFmtId="0" fontId="7" fillId="13" borderId="0" xfId="0" applyFont="1" applyFill="1" applyBorder="1" applyAlignment="1">
      <alignment horizontal="center" wrapText="1"/>
    </xf>
    <xf numFmtId="0" fontId="0" fillId="0" borderId="7" xfId="0" applyFont="1" applyBorder="1" applyAlignment="1">
      <alignment horizontal="center" vertical="center" wrapText="1"/>
    </xf>
    <xf numFmtId="0" fontId="4" fillId="13" borderId="1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15" borderId="7" xfId="0" applyFont="1" applyFill="1" applyBorder="1" applyAlignment="1">
      <alignment horizontal="left" vertical="center" wrapText="1"/>
    </xf>
    <xf numFmtId="0" fontId="0" fillId="0" borderId="7" xfId="0" applyBorder="1" applyAlignment="1">
      <alignment horizontal="left" vertical="center" wrapText="1"/>
    </xf>
    <xf numFmtId="0" fontId="4" fillId="14" borderId="7" xfId="0" applyFont="1" applyFill="1"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21" fillId="0" borderId="15"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5" fillId="0" borderId="44" xfId="0" applyFont="1" applyFill="1" applyBorder="1" applyAlignment="1">
      <alignment horizontal="center"/>
    </xf>
    <xf numFmtId="0" fontId="5" fillId="0" borderId="45" xfId="0" applyFont="1" applyFill="1" applyBorder="1" applyAlignment="1">
      <alignment horizontal="center"/>
    </xf>
    <xf numFmtId="0" fontId="5" fillId="0" borderId="48" xfId="0" applyFont="1" applyFill="1" applyBorder="1" applyAlignment="1">
      <alignment horizontal="center"/>
    </xf>
    <xf numFmtId="0" fontId="5" fillId="2" borderId="43" xfId="0" applyFont="1" applyFill="1" applyBorder="1" applyAlignment="1">
      <alignment horizontal="center" wrapText="1"/>
    </xf>
    <xf numFmtId="0" fontId="5" fillId="2" borderId="2" xfId="0" applyFont="1" applyFill="1" applyBorder="1" applyAlignment="1">
      <alignment horizontal="center" wrapText="1"/>
    </xf>
    <xf numFmtId="0" fontId="5" fillId="2" borderId="32" xfId="0" applyFont="1" applyFill="1" applyBorder="1" applyAlignment="1">
      <alignment horizontal="center" wrapText="1"/>
    </xf>
    <xf numFmtId="0" fontId="5" fillId="2" borderId="0" xfId="0" applyFont="1" applyFill="1" applyBorder="1" applyAlignment="1">
      <alignment horizontal="center" wrapText="1"/>
    </xf>
    <xf numFmtId="0" fontId="5" fillId="2" borderId="46" xfId="0" applyFont="1" applyFill="1" applyBorder="1" applyAlignment="1">
      <alignment horizontal="center" wrapText="1"/>
    </xf>
    <xf numFmtId="0" fontId="5" fillId="2" borderId="30" xfId="0" applyFont="1" applyFill="1" applyBorder="1" applyAlignment="1">
      <alignment horizontal="center" wrapText="1"/>
    </xf>
    <xf numFmtId="0" fontId="0" fillId="0" borderId="24" xfId="0"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21" fillId="0" borderId="45"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39" fillId="0" borderId="52"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55" xfId="0" applyFont="1" applyFill="1" applyBorder="1" applyAlignment="1">
      <alignment horizontal="center" vertical="center" wrapText="1"/>
    </xf>
    <xf numFmtId="18" fontId="39" fillId="0" borderId="54" xfId="0" applyNumberFormat="1" applyFont="1" applyFill="1" applyBorder="1" applyAlignment="1">
      <alignment horizontal="center" vertical="center" wrapText="1"/>
    </xf>
    <xf numFmtId="18" fontId="39" fillId="0" borderId="52" xfId="0" applyNumberFormat="1" applyFont="1" applyFill="1" applyBorder="1" applyAlignment="1">
      <alignment horizontal="center" vertical="center" wrapText="1"/>
    </xf>
    <xf numFmtId="0" fontId="7" fillId="0" borderId="53" xfId="0" applyFont="1" applyFill="1" applyBorder="1" applyAlignment="1">
      <alignment horizontal="center" vertical="center" wrapText="1"/>
    </xf>
    <xf numFmtId="18" fontId="39" fillId="0" borderId="34" xfId="0" applyNumberFormat="1" applyFont="1" applyFill="1" applyBorder="1" applyAlignment="1">
      <alignment horizontal="center" vertical="center" wrapText="1"/>
    </xf>
    <xf numFmtId="0" fontId="7" fillId="0" borderId="4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39" fillId="0" borderId="7" xfId="0" applyFont="1" applyFill="1" applyBorder="1" applyAlignment="1">
      <alignment horizontal="center" vertical="center" wrapText="1"/>
    </xf>
    <xf numFmtId="9" fontId="21" fillId="0" borderId="44" xfId="1" applyFont="1" applyFill="1" applyBorder="1" applyAlignment="1">
      <alignment horizontal="center" vertical="center" wrapText="1"/>
    </xf>
    <xf numFmtId="9" fontId="21" fillId="0" borderId="45" xfId="1" applyFont="1" applyFill="1" applyBorder="1" applyAlignment="1">
      <alignment horizontal="center" vertical="center" wrapText="1"/>
    </xf>
    <xf numFmtId="9" fontId="21" fillId="0" borderId="48" xfId="1" applyFont="1" applyFill="1" applyBorder="1" applyAlignment="1">
      <alignment horizontal="center" vertical="center" wrapText="1"/>
    </xf>
    <xf numFmtId="0" fontId="39" fillId="0" borderId="34" xfId="0" applyFont="1" applyFill="1" applyBorder="1" applyAlignment="1">
      <alignment horizontal="center" vertical="center" wrapText="1"/>
    </xf>
    <xf numFmtId="0" fontId="5" fillId="0" borderId="39" xfId="0" applyFont="1" applyFill="1" applyBorder="1" applyAlignment="1">
      <alignment horizontal="center"/>
    </xf>
    <xf numFmtId="0" fontId="5" fillId="2" borderId="39" xfId="0" applyFont="1" applyFill="1" applyBorder="1" applyAlignment="1">
      <alignment horizontal="center" wrapText="1"/>
    </xf>
    <xf numFmtId="0" fontId="0" fillId="0" borderId="39" xfId="0" applyBorder="1" applyAlignment="1">
      <alignment horizontal="center"/>
    </xf>
    <xf numFmtId="0" fontId="41" fillId="0" borderId="39" xfId="0" applyFont="1" applyBorder="1" applyAlignment="1">
      <alignment horizontal="center" vertical="center"/>
    </xf>
    <xf numFmtId="0" fontId="12" fillId="0" borderId="35" xfId="0" applyFont="1" applyBorder="1" applyAlignment="1">
      <alignment vertical="center" wrapText="1"/>
    </xf>
    <xf numFmtId="0" fontId="12" fillId="0" borderId="34" xfId="0" applyFont="1" applyBorder="1" applyAlignment="1">
      <alignment vertical="center" wrapText="1"/>
    </xf>
    <xf numFmtId="0" fontId="0"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5" fillId="0" borderId="1"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38" xfId="0" applyFont="1" applyFill="1" applyBorder="1" applyAlignment="1">
      <alignment horizontal="center"/>
    </xf>
    <xf numFmtId="0" fontId="5" fillId="0" borderId="36" xfId="0" applyFont="1" applyFill="1" applyBorder="1" applyAlignment="1">
      <alignment horizontal="center"/>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38" xfId="0" applyFont="1" applyFill="1" applyBorder="1" applyAlignment="1">
      <alignment horizontal="center" wrapText="1"/>
    </xf>
    <xf numFmtId="0" fontId="5" fillId="2" borderId="41" xfId="0" applyFont="1" applyFill="1" applyBorder="1" applyAlignment="1">
      <alignment horizontal="center" wrapText="1"/>
    </xf>
    <xf numFmtId="0" fontId="5" fillId="2" borderId="36" xfId="0" applyFont="1" applyFill="1" applyBorder="1" applyAlignment="1">
      <alignment horizont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8" xfId="0" applyFont="1" applyBorder="1" applyAlignment="1">
      <alignment horizontal="center"/>
    </xf>
    <xf numFmtId="0" fontId="0" fillId="0" borderId="36" xfId="0" applyFont="1" applyBorder="1" applyAlignment="1">
      <alignment horizontal="center"/>
    </xf>
    <xf numFmtId="0" fontId="50" fillId="0" borderId="1" xfId="0" applyFont="1" applyBorder="1" applyAlignment="1">
      <alignment horizontal="center" vertical="center"/>
    </xf>
    <xf numFmtId="0" fontId="50" fillId="0" borderId="2" xfId="0" applyFont="1" applyBorder="1" applyAlignment="1">
      <alignment horizontal="center" vertical="center"/>
    </xf>
    <xf numFmtId="0" fontId="50" fillId="0" borderId="3" xfId="0" applyFont="1" applyBorder="1" applyAlignment="1">
      <alignment horizontal="center" vertical="center"/>
    </xf>
    <xf numFmtId="0" fontId="50" fillId="0" borderId="4" xfId="0" applyFont="1" applyBorder="1" applyAlignment="1">
      <alignment horizontal="center" vertical="center"/>
    </xf>
    <xf numFmtId="0" fontId="50" fillId="0" borderId="0" xfId="0" applyFont="1" applyBorder="1" applyAlignment="1">
      <alignment horizontal="center" vertical="center"/>
    </xf>
    <xf numFmtId="0" fontId="50" fillId="0" borderId="5" xfId="0" applyFont="1" applyBorder="1" applyAlignment="1">
      <alignment horizontal="center" vertical="center"/>
    </xf>
    <xf numFmtId="0" fontId="50" fillId="0" borderId="38" xfId="0" applyFont="1" applyBorder="1" applyAlignment="1">
      <alignment horizontal="center" vertical="center"/>
    </xf>
    <xf numFmtId="0" fontId="50" fillId="0" borderId="41" xfId="0" applyFont="1" applyBorder="1" applyAlignment="1">
      <alignment horizontal="center" vertical="center"/>
    </xf>
    <xf numFmtId="0" fontId="50" fillId="0" borderId="36" xfId="0" applyFont="1" applyBorder="1" applyAlignment="1">
      <alignment horizontal="center" vertical="center"/>
    </xf>
    <xf numFmtId="0" fontId="52" fillId="13" borderId="7" xfId="0" applyFont="1" applyFill="1" applyBorder="1" applyAlignment="1">
      <alignment horizontal="center" vertical="center" textRotation="90" wrapText="1"/>
    </xf>
    <xf numFmtId="0" fontId="53" fillId="19" borderId="35" xfId="0" applyFont="1" applyFill="1" applyBorder="1" applyAlignment="1">
      <alignment horizontal="center" vertical="center" textRotation="90" wrapText="1"/>
    </xf>
    <xf numFmtId="0" fontId="53" fillId="19" borderId="34" xfId="0" applyFont="1" applyFill="1" applyBorder="1" applyAlignment="1">
      <alignment horizontal="center" vertical="center" textRotation="90"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52" fillId="13" borderId="7" xfId="0" applyFont="1" applyFill="1" applyBorder="1" applyAlignment="1">
      <alignment horizontal="center" vertical="center" textRotation="90"/>
    </xf>
    <xf numFmtId="0" fontId="52" fillId="13" borderId="18" xfId="0" applyFont="1" applyFill="1" applyBorder="1" applyAlignment="1">
      <alignment horizontal="center" vertical="center" textRotation="90"/>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53" fillId="19" borderId="7" xfId="0" applyFont="1" applyFill="1" applyBorder="1" applyAlignment="1">
      <alignment horizontal="center" vertical="center" textRotation="90"/>
    </xf>
    <xf numFmtId="0" fontId="54" fillId="19" borderId="7" xfId="0" applyFont="1" applyFill="1" applyBorder="1" applyAlignment="1">
      <alignment horizontal="center" vertical="center" textRotation="90"/>
    </xf>
    <xf numFmtId="0" fontId="5" fillId="0" borderId="2" xfId="0" applyFont="1" applyFill="1" applyBorder="1" applyAlignment="1">
      <alignment horizontal="center"/>
    </xf>
    <xf numFmtId="0" fontId="5" fillId="0" borderId="0" xfId="0" applyFont="1" applyFill="1" applyBorder="1" applyAlignment="1">
      <alignment horizontal="center"/>
    </xf>
    <xf numFmtId="0" fontId="5" fillId="0" borderId="41" xfId="0" applyFont="1" applyFill="1"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55" fillId="0" borderId="7" xfId="0" applyFont="1" applyBorder="1" applyAlignment="1">
      <alignment horizontal="center" vertical="center" wrapText="1"/>
    </xf>
    <xf numFmtId="0" fontId="55" fillId="0" borderId="7" xfId="0" applyFont="1" applyBorder="1" applyAlignment="1">
      <alignment horizontal="left" vertical="center" wrapText="1"/>
    </xf>
    <xf numFmtId="0" fontId="5" fillId="0" borderId="40" xfId="0" applyFont="1" applyFill="1" applyBorder="1" applyAlignment="1">
      <alignment horizontal="center"/>
    </xf>
    <xf numFmtId="0" fontId="5" fillId="0" borderId="57" xfId="0" applyFont="1" applyFill="1" applyBorder="1" applyAlignment="1">
      <alignment horizontal="center"/>
    </xf>
    <xf numFmtId="0" fontId="5" fillId="0" borderId="37" xfId="0" applyFont="1" applyFill="1" applyBorder="1" applyAlignment="1">
      <alignment horizontal="center"/>
    </xf>
    <xf numFmtId="0" fontId="58" fillId="0" borderId="35"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7" xfId="0" applyFont="1" applyBorder="1" applyAlignment="1">
      <alignment horizontal="center" vertical="center" wrapText="1"/>
    </xf>
    <xf numFmtId="0" fontId="62" fillId="0" borderId="7" xfId="0" applyFont="1" applyBorder="1" applyAlignment="1">
      <alignment horizontal="justify" vertical="top" wrapText="1"/>
    </xf>
    <xf numFmtId="0" fontId="65" fillId="0" borderId="7" xfId="0" applyFont="1" applyBorder="1" applyAlignment="1">
      <alignment horizontal="center" vertical="center" wrapText="1"/>
    </xf>
    <xf numFmtId="14" fontId="65" fillId="0" borderId="7" xfId="0" applyNumberFormat="1" applyFont="1" applyFill="1" applyBorder="1" applyAlignment="1">
      <alignment horizontal="center" vertical="center" wrapText="1"/>
    </xf>
    <xf numFmtId="164" fontId="58" fillId="0" borderId="7" xfId="6" applyNumberFormat="1" applyFont="1" applyBorder="1" applyAlignment="1">
      <alignment horizontal="center" vertical="center" wrapText="1"/>
    </xf>
    <xf numFmtId="9" fontId="58" fillId="0" borderId="35" xfId="0" applyNumberFormat="1" applyFont="1" applyBorder="1" applyAlignment="1">
      <alignment horizontal="center" vertical="center" wrapText="1"/>
    </xf>
    <xf numFmtId="9" fontId="58" fillId="0" borderId="33" xfId="0" applyNumberFormat="1" applyFont="1" applyBorder="1" applyAlignment="1">
      <alignment horizontal="center" vertical="center" wrapText="1"/>
    </xf>
    <xf numFmtId="9" fontId="58" fillId="0" borderId="34" xfId="0" applyNumberFormat="1" applyFont="1" applyBorder="1" applyAlignment="1">
      <alignment horizontal="center" vertical="center" wrapText="1"/>
    </xf>
    <xf numFmtId="14" fontId="58" fillId="0" borderId="35" xfId="0" applyNumberFormat="1" applyFont="1" applyBorder="1" applyAlignment="1">
      <alignment horizontal="center" vertical="center" wrapText="1"/>
    </xf>
    <xf numFmtId="14" fontId="58" fillId="0" borderId="33" xfId="0" applyNumberFormat="1" applyFont="1" applyBorder="1" applyAlignment="1">
      <alignment horizontal="center" vertical="center" wrapText="1"/>
    </xf>
    <xf numFmtId="14" fontId="58" fillId="0" borderId="34" xfId="0" applyNumberFormat="1" applyFont="1" applyBorder="1" applyAlignment="1">
      <alignment horizontal="center" vertical="center" wrapText="1"/>
    </xf>
    <xf numFmtId="0" fontId="61" fillId="4" borderId="7" xfId="0" applyFont="1" applyFill="1" applyBorder="1" applyAlignment="1">
      <alignment horizontal="justify" vertical="center" wrapText="1"/>
    </xf>
    <xf numFmtId="0" fontId="61" fillId="4" borderId="8" xfId="0" applyFont="1" applyFill="1" applyBorder="1" applyAlignment="1">
      <alignment horizontal="justify" vertical="center" wrapText="1"/>
    </xf>
    <xf numFmtId="0" fontId="59" fillId="31" borderId="19" xfId="0" applyFont="1" applyFill="1" applyBorder="1" applyAlignment="1">
      <alignment horizontal="center" vertical="center"/>
    </xf>
    <xf numFmtId="0" fontId="59" fillId="32" borderId="7" xfId="0" applyFont="1" applyFill="1" applyBorder="1" applyAlignment="1">
      <alignment horizontal="center" vertical="center"/>
    </xf>
    <xf numFmtId="0" fontId="65" fillId="0" borderId="35"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34" xfId="0" applyFont="1" applyBorder="1" applyAlignment="1">
      <alignment horizontal="center" vertical="center" wrapText="1"/>
    </xf>
    <xf numFmtId="0" fontId="59" fillId="31" borderId="15" xfId="0" applyFont="1" applyFill="1" applyBorder="1" applyAlignment="1">
      <alignment horizontal="center" vertical="center"/>
    </xf>
    <xf numFmtId="0" fontId="59" fillId="31" borderId="16" xfId="0" applyFont="1" applyFill="1" applyBorder="1" applyAlignment="1">
      <alignment horizontal="center" vertical="center"/>
    </xf>
    <xf numFmtId="0" fontId="59" fillId="31" borderId="17" xfId="0" applyFont="1" applyFill="1" applyBorder="1" applyAlignment="1">
      <alignment horizontal="center" vertical="center"/>
    </xf>
    <xf numFmtId="0" fontId="58" fillId="0" borderId="9" xfId="0" applyFont="1" applyBorder="1" applyAlignment="1">
      <alignment horizontal="left" vertical="center" wrapText="1"/>
    </xf>
    <xf numFmtId="0" fontId="58" fillId="0" borderId="10" xfId="0" applyFont="1" applyBorder="1" applyAlignment="1">
      <alignment horizontal="left" vertical="center" wrapText="1"/>
    </xf>
    <xf numFmtId="0" fontId="58" fillId="0" borderId="11" xfId="0" applyFont="1" applyBorder="1" applyAlignment="1">
      <alignment horizontal="left" vertical="center" wrapText="1"/>
    </xf>
    <xf numFmtId="0" fontId="59" fillId="31" borderId="61" xfId="0" applyFont="1" applyFill="1" applyBorder="1" applyAlignment="1">
      <alignment horizontal="center" vertical="center"/>
    </xf>
    <xf numFmtId="0" fontId="59" fillId="31" borderId="22" xfId="0" applyFont="1" applyFill="1" applyBorder="1" applyAlignment="1">
      <alignment horizontal="center" vertical="center"/>
    </xf>
    <xf numFmtId="0" fontId="59" fillId="31" borderId="23" xfId="0" applyFont="1" applyFill="1" applyBorder="1" applyAlignment="1">
      <alignment horizontal="center" vertical="center"/>
    </xf>
    <xf numFmtId="0" fontId="61" fillId="4" borderId="7" xfId="0" applyFont="1" applyFill="1" applyBorder="1" applyAlignment="1">
      <alignment horizontal="justify" vertical="center"/>
    </xf>
    <xf numFmtId="0" fontId="61" fillId="4" borderId="8" xfId="0" applyFont="1" applyFill="1" applyBorder="1" applyAlignment="1">
      <alignment horizontal="justify" vertical="center"/>
    </xf>
    <xf numFmtId="0" fontId="59" fillId="31" borderId="59" xfId="0" applyFont="1" applyFill="1" applyBorder="1" applyAlignment="1">
      <alignment horizontal="center" vertical="center"/>
    </xf>
    <xf numFmtId="0" fontId="59" fillId="31" borderId="30" xfId="0" applyFont="1" applyFill="1" applyBorder="1" applyAlignment="1">
      <alignment horizontal="center" vertical="center"/>
    </xf>
    <xf numFmtId="0" fontId="59" fillId="31" borderId="60" xfId="0" applyFont="1" applyFill="1" applyBorder="1" applyAlignment="1">
      <alignment horizontal="center" vertical="center"/>
    </xf>
    <xf numFmtId="0" fontId="58" fillId="0" borderId="7" xfId="0" applyFont="1" applyBorder="1" applyAlignment="1">
      <alignment horizontal="justify" vertical="center"/>
    </xf>
    <xf numFmtId="0" fontId="58" fillId="0" borderId="8" xfId="0" applyFont="1" applyBorder="1" applyAlignment="1">
      <alignment horizontal="justify" vertical="center"/>
    </xf>
    <xf numFmtId="0" fontId="58" fillId="0" borderId="7" xfId="0" applyFont="1" applyBorder="1" applyAlignment="1">
      <alignment horizontal="justify" vertical="center" wrapText="1"/>
    </xf>
    <xf numFmtId="0" fontId="58" fillId="0" borderId="8" xfId="0" applyFont="1" applyBorder="1" applyAlignment="1">
      <alignment horizontal="justify" vertical="center" wrapText="1"/>
    </xf>
    <xf numFmtId="0" fontId="59" fillId="0" borderId="2" xfId="0" applyFont="1" applyBorder="1" applyAlignment="1">
      <alignment horizontal="center" vertical="center" wrapText="1"/>
    </xf>
    <xf numFmtId="0" fontId="59" fillId="0" borderId="2" xfId="0" applyFont="1" applyBorder="1" applyAlignment="1">
      <alignment horizontal="center" vertical="center"/>
    </xf>
    <xf numFmtId="0" fontId="59" fillId="4" borderId="7" xfId="0" applyFont="1" applyFill="1" applyBorder="1" applyAlignment="1">
      <alignment horizontal="center" vertical="center" wrapText="1"/>
    </xf>
    <xf numFmtId="0" fontId="58" fillId="4" borderId="7" xfId="0" applyFont="1" applyFill="1" applyBorder="1" applyAlignment="1">
      <alignment horizontal="justify" vertical="center" wrapText="1"/>
    </xf>
    <xf numFmtId="0" fontId="61" fillId="0" borderId="7" xfId="0" applyFont="1" applyBorder="1" applyAlignment="1">
      <alignment horizontal="justify" vertical="center" wrapText="1"/>
    </xf>
  </cellXfs>
  <cellStyles count="7">
    <cellStyle name="Hipervínculo" xfId="3" builtinId="8"/>
    <cellStyle name="Moneda" xfId="6" builtinId="4"/>
    <cellStyle name="Normal" xfId="0" builtinId="0"/>
    <cellStyle name="Normal 2" xfId="5"/>
    <cellStyle name="Normal 2 2" xfId="4"/>
    <cellStyle name="Normal 3" xfId="2"/>
    <cellStyle name="Porcentaje" xfId="1" builtinId="5"/>
  </cellStyles>
  <dxfs count="46">
    <dxf>
      <font>
        <strike val="0"/>
        <outline val="0"/>
        <shadow val="0"/>
        <u val="none"/>
        <vertAlign val="baseline"/>
        <name val="Calibri"/>
        <scheme val="minor"/>
      </font>
      <alignment horizontal="justify" vertical="center" textRotation="0" wrapText="1" relative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relative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relative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relativeIndent="0" justifyLastLine="0" shrinkToFit="0" readingOrder="0"/>
      <border diagonalUp="0" diagonalDown="0" outline="0">
        <left style="medium">
          <color indexed="64"/>
        </left>
        <right style="medium">
          <color indexed="64"/>
        </right>
        <top/>
        <bottom/>
      </border>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70" baseline="0">
                <a:solidFill>
                  <a:schemeClr val="dk1">
                    <a:lumMod val="50000"/>
                    <a:lumOff val="50000"/>
                  </a:schemeClr>
                </a:solidFill>
                <a:latin typeface="+mn-lt"/>
                <a:ea typeface="+mn-ea"/>
                <a:cs typeface="+mn-cs"/>
              </a:defRPr>
            </a:pPr>
            <a:r>
              <a:rPr lang="es-ES" b="1"/>
              <a:t>BRECHA ANEXO A ISO 27001:2013</a:t>
            </a:r>
          </a:p>
        </c:rich>
      </c:tx>
      <c:overlay val="0"/>
      <c:spPr>
        <a:noFill/>
        <a:ln>
          <a:noFill/>
        </a:ln>
        <a:effectLst/>
      </c:spPr>
      <c:txPr>
        <a:bodyPr rot="0" spcFirstLastPara="1" vertOverflow="ellipsis" vert="horz" wrap="square" anchor="ctr" anchorCtr="1"/>
        <a:lstStyle/>
        <a:p>
          <a:pPr>
            <a:defRPr sz="1600" b="1" i="0" u="none" strike="noStrike" kern="1200" spc="70" baseline="0">
              <a:solidFill>
                <a:schemeClr val="dk1">
                  <a:lumMod val="50000"/>
                  <a:lumOff val="50000"/>
                </a:schemeClr>
              </a:solidFill>
              <a:latin typeface="+mn-lt"/>
              <a:ea typeface="+mn-ea"/>
              <a:cs typeface="+mn-cs"/>
            </a:defRPr>
          </a:pPr>
          <a:endParaRPr lang="es-CO"/>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[1]PORTADA!$F$18</c:f>
              <c:strCache>
                <c:ptCount val="1"/>
                <c:pt idx="0">
                  <c:v>Calificación Actual</c:v>
                </c:pt>
              </c:strCache>
            </c:strRef>
          </c:tx>
          <c:spPr>
            <a:ln w="50800" cap="rnd" cmpd="sng" algn="ctr">
              <a:solidFill>
                <a:schemeClr val="accent6">
                  <a:alpha val="30000"/>
                </a:schemeClr>
              </a:solidFill>
              <a:round/>
            </a:ln>
            <a:effectLst/>
          </c:spPr>
          <c:marker>
            <c:symbol val="circle"/>
            <c:size val="4"/>
            <c:spPr>
              <a:solidFill>
                <a:schemeClr val="accent6"/>
              </a:solidFill>
              <a:ln w="12700" cap="flat" cmpd="sng" algn="ctr">
                <a:solidFill>
                  <a:schemeClr val="lt1"/>
                </a:solidFill>
                <a:round/>
              </a:ln>
              <a:effectLst/>
            </c:spPr>
          </c:marker>
          <c:cat>
            <c:strRef>
              <c:f>[1]PORTADA!$C$19:$C$32</c:f>
              <c:strCache>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Cache>
            </c:strRef>
          </c:cat>
          <c:val>
            <c:numRef>
              <c:f>[1]PORTADA!$F$19:$F$32</c:f>
              <c:numCache>
                <c:formatCode>General</c:formatCode>
                <c:ptCount val="14"/>
                <c:pt idx="0">
                  <c:v>100</c:v>
                </c:pt>
                <c:pt idx="1">
                  <c:v>82</c:v>
                </c:pt>
                <c:pt idx="2">
                  <c:v>86</c:v>
                </c:pt>
                <c:pt idx="3">
                  <c:v>77</c:v>
                </c:pt>
                <c:pt idx="4">
                  <c:v>77</c:v>
                </c:pt>
                <c:pt idx="5">
                  <c:v>60</c:v>
                </c:pt>
                <c:pt idx="6">
                  <c:v>92</c:v>
                </c:pt>
                <c:pt idx="7">
                  <c:v>82</c:v>
                </c:pt>
                <c:pt idx="8">
                  <c:v>80</c:v>
                </c:pt>
                <c:pt idx="9">
                  <c:v>75</c:v>
                </c:pt>
                <c:pt idx="10">
                  <c:v>80</c:v>
                </c:pt>
                <c:pt idx="11">
                  <c:v>66</c:v>
                </c:pt>
                <c:pt idx="12">
                  <c:v>40</c:v>
                </c:pt>
                <c:pt idx="13">
                  <c:v>80</c:v>
                </c:pt>
              </c:numCache>
            </c:numRef>
          </c:val>
          <c:extLst>
            <c:ext xmlns:c16="http://schemas.microsoft.com/office/drawing/2014/chart" uri="{C3380CC4-5D6E-409C-BE32-E72D297353CC}">
              <c16:uniqueId val="{00000000-D6BF-4046-9169-86C6C366F31A}"/>
            </c:ext>
          </c:extLst>
        </c:ser>
        <c:ser>
          <c:idx val="3"/>
          <c:order val="1"/>
          <c:tx>
            <c:strRef>
              <c:f>[1]PORTADA!$G$18</c:f>
              <c:strCache>
                <c:ptCount val="1"/>
                <c:pt idx="0">
                  <c:v>Calificación Objetivo</c:v>
                </c:pt>
              </c:strCache>
            </c:strRef>
          </c:tx>
          <c:spPr>
            <a:ln w="50800" cap="rnd" cmpd="sng" algn="ctr">
              <a:solidFill>
                <a:schemeClr val="accent2">
                  <a:lumMod val="60000"/>
                  <a:alpha val="30000"/>
                </a:schemeClr>
              </a:solidFill>
              <a:round/>
            </a:ln>
            <a:effectLst/>
          </c:spPr>
          <c:marker>
            <c:symbol val="circle"/>
            <c:size val="4"/>
            <c:spPr>
              <a:solidFill>
                <a:schemeClr val="accent2">
                  <a:lumMod val="60000"/>
                </a:schemeClr>
              </a:solidFill>
              <a:ln w="12700" cap="flat" cmpd="sng" algn="ctr">
                <a:solidFill>
                  <a:schemeClr val="lt1"/>
                </a:solidFill>
                <a:round/>
              </a:ln>
              <a:effectLst/>
            </c:spPr>
          </c:marker>
          <c:cat>
            <c:strRef>
              <c:f>[1]PORTADA!$C$19:$C$32</c:f>
              <c:strCache>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Cache>
            </c:strRef>
          </c:cat>
          <c:val>
            <c:numRef>
              <c:f>[1]PORTADA!$G$19:$G$32</c:f>
              <c:numCache>
                <c:formatCode>General</c:formatCode>
                <c:ptCount val="14"/>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numCache>
            </c:numRef>
          </c:val>
          <c:extLst>
            <c:ext xmlns:c16="http://schemas.microsoft.com/office/drawing/2014/chart" uri="{C3380CC4-5D6E-409C-BE32-E72D297353CC}">
              <c16:uniqueId val="{00000001-D6BF-4046-9169-86C6C366F31A}"/>
            </c:ext>
          </c:extLst>
        </c:ser>
        <c:dLbls>
          <c:showLegendKey val="0"/>
          <c:showVal val="0"/>
          <c:showCatName val="0"/>
          <c:showSerName val="0"/>
          <c:showPercent val="0"/>
          <c:showBubbleSize val="0"/>
        </c:dLbls>
        <c:axId val="281892184"/>
        <c:axId val="281890224"/>
      </c:radarChart>
      <c:catAx>
        <c:axId val="28189218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CO"/>
          </a:p>
        </c:txPr>
        <c:crossAx val="281890224"/>
        <c:crosses val="autoZero"/>
        <c:auto val="1"/>
        <c:lblAlgn val="ctr"/>
        <c:lblOffset val="100"/>
        <c:noMultiLvlLbl val="0"/>
      </c:catAx>
      <c:valAx>
        <c:axId val="281890224"/>
        <c:scaling>
          <c:orientation val="minMax"/>
          <c:max val="100"/>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CO"/>
          </a:p>
        </c:txPr>
        <c:crossAx val="281892184"/>
        <c:crosses val="autoZero"/>
        <c:crossBetween val="between"/>
        <c:majorUnit val="20"/>
        <c:minorUnit val="20"/>
      </c:valAx>
      <c:spPr>
        <a:noFill/>
        <a:ln>
          <a:noFill/>
        </a:ln>
        <a:effectLst/>
      </c:spPr>
    </c:plotArea>
    <c:legend>
      <c:legendPos val="t"/>
      <c:layout>
        <c:manualLayout>
          <c:xMode val="edge"/>
          <c:yMode val="edge"/>
          <c:x val="0.31040873992559931"/>
          <c:y val="0.93268057784911707"/>
          <c:w val="0.38254810702301251"/>
          <c:h val="5.44358648717297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CO"/>
        </a:p>
      </c:txPr>
    </c:legend>
    <c:plotVisOnly val="1"/>
    <c:dispBlanksAs val="gap"/>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AVANCE CICLO DE FUNCIONAMIENTO DEL MODELO DE OPERACIÓN</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[1]PORTADA!$C$39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[1]PORTADA!$E$38:$G$38</c:f>
              <c:strCache>
                <c:ptCount val="3"/>
                <c:pt idx="0">
                  <c:v>% de Avance Actual Entidad</c:v>
                </c:pt>
                <c:pt idx="1">
                  <c:v>% Avance Esperado 2017</c:v>
                </c:pt>
                <c:pt idx="2">
                  <c:v>% de Avance Total MSPI</c:v>
                </c:pt>
              </c:strCache>
            </c:strRef>
          </c:cat>
          <c:val>
            <c:numRef>
              <c:f>[1]PORTADA!$E$39:$G$39</c:f>
              <c:numCache>
                <c:formatCode>General</c:formatCode>
                <c:ptCount val="3"/>
                <c:pt idx="0">
                  <c:v>0.38400000000000001</c:v>
                </c:pt>
                <c:pt idx="1">
                  <c:v>0.3</c:v>
                </c:pt>
                <c:pt idx="2">
                  <c:v>0.4</c:v>
                </c:pt>
              </c:numCache>
            </c:numRef>
          </c:val>
          <c:extLst>
            <c:ext xmlns:c16="http://schemas.microsoft.com/office/drawing/2014/chart" uri="{C3380CC4-5D6E-409C-BE32-E72D297353CC}">
              <c16:uniqueId val="{00000000-E7AC-490C-97C6-61647CB6C184}"/>
            </c:ext>
          </c:extLst>
        </c:ser>
        <c:ser>
          <c:idx val="1"/>
          <c:order val="1"/>
          <c:tx>
            <c:strRef>
              <c:f>[1]PORTADA!$C$40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[1]PORTADA!$E$38:$G$38</c:f>
              <c:strCache>
                <c:ptCount val="3"/>
                <c:pt idx="0">
                  <c:v>% de Avance Actual Entidad</c:v>
                </c:pt>
                <c:pt idx="1">
                  <c:v>% Avance Esperado 2017</c:v>
                </c:pt>
                <c:pt idx="2">
                  <c:v>% de Avance Total MSPI</c:v>
                </c:pt>
              </c:strCache>
            </c:strRef>
          </c:cat>
          <c:val>
            <c:numRef>
              <c:f>[1]PORTADA!$E$40:$G$40</c:f>
              <c:numCache>
                <c:formatCode>General</c:formatCode>
                <c:ptCount val="3"/>
                <c:pt idx="0">
                  <c:v>0.128</c:v>
                </c:pt>
                <c:pt idx="1">
                  <c:v>0.2</c:v>
                </c:pt>
                <c:pt idx="2">
                  <c:v>0.2</c:v>
                </c:pt>
              </c:numCache>
            </c:numRef>
          </c:val>
          <c:extLst>
            <c:ext xmlns:c16="http://schemas.microsoft.com/office/drawing/2014/chart" uri="{C3380CC4-5D6E-409C-BE32-E72D297353CC}">
              <c16:uniqueId val="{00000001-E7AC-490C-97C6-61647CB6C184}"/>
            </c:ext>
          </c:extLst>
        </c:ser>
        <c:ser>
          <c:idx val="2"/>
          <c:order val="2"/>
          <c:tx>
            <c:strRef>
              <c:f>[1]PORTADA!$C$41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[1]PORTADA!$E$38:$G$38</c:f>
              <c:strCache>
                <c:ptCount val="3"/>
                <c:pt idx="0">
                  <c:v>% de Avance Actual Entidad</c:v>
                </c:pt>
                <c:pt idx="1">
                  <c:v>% Avance Esperado 2017</c:v>
                </c:pt>
                <c:pt idx="2">
                  <c:v>% de Avance Total MSPI</c:v>
                </c:pt>
              </c:strCache>
            </c:strRef>
          </c:cat>
          <c:val>
            <c:numRef>
              <c:f>[1]PORTADA!$E$41:$G$41</c:f>
              <c:numCache>
                <c:formatCode>General</c:formatCode>
                <c:ptCount val="3"/>
                <c:pt idx="0">
                  <c:v>0.18666666666666665</c:v>
                </c:pt>
                <c:pt idx="1">
                  <c:v>0.1</c:v>
                </c:pt>
                <c:pt idx="2">
                  <c:v>0.2</c:v>
                </c:pt>
              </c:numCache>
            </c:numRef>
          </c:val>
          <c:extLst>
            <c:ext xmlns:c16="http://schemas.microsoft.com/office/drawing/2014/chart" uri="{C3380CC4-5D6E-409C-BE32-E72D297353CC}">
              <c16:uniqueId val="{00000002-E7AC-490C-97C6-61647CB6C184}"/>
            </c:ext>
          </c:extLst>
        </c:ser>
        <c:ser>
          <c:idx val="3"/>
          <c:order val="3"/>
          <c:tx>
            <c:strRef>
              <c:f>[1]PORTADA!$C$42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invertIfNegative val="0"/>
          <c:dLbls>
            <c:delete val="1"/>
          </c:dLbls>
          <c:cat>
            <c:strRef>
              <c:f>[1]PORTADA!$E$38:$G$38</c:f>
              <c:strCache>
                <c:ptCount val="3"/>
                <c:pt idx="0">
                  <c:v>% de Avance Actual Entidad</c:v>
                </c:pt>
                <c:pt idx="1">
                  <c:v>% Avance Esperado 2017</c:v>
                </c:pt>
                <c:pt idx="2">
                  <c:v>% de Avance Total MSPI</c:v>
                </c:pt>
              </c:strCache>
            </c:strRef>
          </c:cat>
          <c:val>
            <c:numRef>
              <c:f>[1]PORTADA!$E$42:$G$42</c:f>
              <c:numCache>
                <c:formatCode>General</c:formatCode>
                <c:ptCount val="3"/>
                <c:pt idx="0">
                  <c:v>0.18</c:v>
                </c:pt>
                <c:pt idx="1">
                  <c:v>0.1</c:v>
                </c:pt>
                <c:pt idx="2">
                  <c:v>0.2</c:v>
                </c:pt>
              </c:numCache>
            </c:numRef>
          </c:val>
          <c:extLst>
            <c:ext xmlns:c16="http://schemas.microsoft.com/office/drawing/2014/chart" uri="{C3380CC4-5D6E-409C-BE32-E72D297353CC}">
              <c16:uniqueId val="{00000003-E7AC-490C-97C6-61647CB6C184}"/>
            </c:ext>
          </c:extLst>
        </c:ser>
        <c:dLbls>
          <c:showLegendKey val="0"/>
          <c:showVal val="1"/>
          <c:showCatName val="0"/>
          <c:showSerName val="0"/>
          <c:showPercent val="0"/>
          <c:showBubbleSize val="0"/>
        </c:dLbls>
        <c:gapWidth val="150"/>
        <c:shape val="box"/>
        <c:axId val="281892576"/>
        <c:axId val="281893360"/>
        <c:axId val="0"/>
      </c:bar3DChart>
      <c:catAx>
        <c:axId val="28189257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81893360"/>
        <c:crossesAt val="0"/>
        <c:auto val="1"/>
        <c:lblAlgn val="ctr"/>
        <c:lblOffset val="100"/>
        <c:noMultiLvlLbl val="0"/>
      </c:catAx>
      <c:valAx>
        <c:axId val="281893360"/>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281892576"/>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cap="none" spc="50" baseline="0">
                <a:solidFill>
                  <a:schemeClr val="dk1"/>
                </a:solidFill>
                <a:latin typeface="+mn-lt"/>
                <a:ea typeface="+mn-ea"/>
                <a:cs typeface="+mn-cs"/>
              </a:defRPr>
            </a:pPr>
            <a:r>
              <a:rPr lang="es-CO" sz="2400">
                <a:solidFill>
                  <a:schemeClr val="dk1"/>
                </a:solidFill>
                <a:latin typeface="+mn-lt"/>
                <a:ea typeface="+mn-ea"/>
                <a:cs typeface="+mn-cs"/>
              </a:rPr>
              <a:t> FRAMEWORK CIBERSEGURIDAD NIST</a:t>
            </a:r>
            <a:endParaRPr lang="es-CO" sz="2400"/>
          </a:p>
        </c:rich>
      </c:tx>
      <c:overlay val="0"/>
      <c:spPr>
        <a:solidFill>
          <a:schemeClr val="lt1"/>
        </a:solidFill>
        <a:ln w="12700" cap="flat" cmpd="sng" algn="ctr">
          <a:solidFill>
            <a:schemeClr val="accent3"/>
          </a:solidFill>
          <a:prstDash val="solid"/>
          <a:miter lim="800000"/>
        </a:ln>
        <a:effectLst/>
      </c:spPr>
      <c:txPr>
        <a:bodyPr rot="0" spcFirstLastPara="1" vertOverflow="ellipsis" vert="horz" wrap="square" anchor="ctr" anchorCtr="1"/>
        <a:lstStyle/>
        <a:p>
          <a:pPr>
            <a:defRPr sz="2400" b="0" i="0" u="none" strike="noStrike" kern="1200" cap="none" spc="50" baseline="0">
              <a:solidFill>
                <a:schemeClr val="dk1"/>
              </a:solidFill>
              <a:latin typeface="+mn-lt"/>
              <a:ea typeface="+mn-ea"/>
              <a:cs typeface="+mn-cs"/>
            </a:defRPr>
          </a:pPr>
          <a:endParaRPr lang="es-CO"/>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Lit>
              <c:ptCount val="5"/>
              <c:pt idx="0">
                <c:v>IDENTIFICAR</c:v>
              </c:pt>
              <c:pt idx="1">
                <c:v>PROTEGER</c:v>
              </c:pt>
              <c:pt idx="2">
                <c:v>DETECTAR</c:v>
              </c:pt>
              <c:pt idx="3">
                <c:v>RESPONDER</c:v>
              </c:pt>
              <c:pt idx="4">
                <c:v>RECUPERAR</c:v>
              </c:pt>
            </c:strLit>
          </c:cat>
          <c:val>
            <c:numLit>
              <c:formatCode>General</c:formatCode>
              <c:ptCount val="5"/>
              <c:pt idx="0">
                <c:v>4.666666666666667</c:v>
              </c:pt>
              <c:pt idx="1">
                <c:v>0.32786885245901637</c:v>
              </c:pt>
              <c:pt idx="2">
                <c:v>5</c:v>
              </c:pt>
              <c:pt idx="3">
                <c:v>3.3333333333333335</c:v>
              </c:pt>
              <c:pt idx="4">
                <c:v>26.666666666666668</c:v>
              </c:pt>
            </c:numLit>
          </c:val>
          <c:extLst>
            <c:ext xmlns:c16="http://schemas.microsoft.com/office/drawing/2014/chart" uri="{C3380CC4-5D6E-409C-BE32-E72D297353CC}">
              <c16:uniqueId val="{00000000-E8AF-481B-BCA9-7B845ACE5D65}"/>
            </c:ext>
          </c:extLst>
        </c:ser>
        <c:ser>
          <c:idx val="1"/>
          <c:order val="1"/>
          <c:tx>
            <c:v>NIVEL IDEAL CSF</c:v>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Lit>
              <c:ptCount val="5"/>
              <c:pt idx="0">
                <c:v>IDENTIFICAR</c:v>
              </c:pt>
              <c:pt idx="1">
                <c:v>PROTEGER</c:v>
              </c:pt>
              <c:pt idx="2">
                <c:v>DETECTAR</c:v>
              </c:pt>
              <c:pt idx="3">
                <c:v>RESPONDER</c:v>
              </c:pt>
              <c:pt idx="4">
                <c:v>RECUPERAR</c:v>
              </c:pt>
            </c:strLit>
          </c:cat>
          <c:val>
            <c:numLit>
              <c:formatCode>General</c:formatCode>
              <c:ptCount val="5"/>
              <c:pt idx="0">
                <c:v>60</c:v>
              </c:pt>
              <c:pt idx="1">
                <c:v>60</c:v>
              </c:pt>
              <c:pt idx="2">
                <c:v>60</c:v>
              </c:pt>
              <c:pt idx="3">
                <c:v>60</c:v>
              </c:pt>
              <c:pt idx="4">
                <c:v>60</c:v>
              </c:pt>
            </c:numLit>
          </c:val>
          <c:extLst>
            <c:ext xmlns:c16="http://schemas.microsoft.com/office/drawing/2014/chart" uri="{C3380CC4-5D6E-409C-BE32-E72D297353CC}">
              <c16:uniqueId val="{00000001-E8AF-481B-BCA9-7B845ACE5D65}"/>
            </c:ext>
          </c:extLst>
        </c:ser>
        <c:dLbls>
          <c:showLegendKey val="0"/>
          <c:showVal val="0"/>
          <c:showCatName val="0"/>
          <c:showSerName val="0"/>
          <c:showPercent val="0"/>
          <c:showBubbleSize val="0"/>
        </c:dLbls>
        <c:axId val="514033976"/>
        <c:axId val="514034368"/>
      </c:radarChart>
      <c:catAx>
        <c:axId val="514033976"/>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accent4">
                    <a:lumMod val="20000"/>
                    <a:lumOff val="80000"/>
                  </a:schemeClr>
                </a:solidFill>
                <a:latin typeface="+mn-lt"/>
                <a:ea typeface="+mn-ea"/>
                <a:cs typeface="+mn-cs"/>
              </a:defRPr>
            </a:pPr>
            <a:endParaRPr lang="es-CO"/>
          </a:p>
        </c:txPr>
        <c:crossAx val="514034368"/>
        <c:crosses val="autoZero"/>
        <c:auto val="1"/>
        <c:lblAlgn val="ctr"/>
        <c:lblOffset val="100"/>
        <c:noMultiLvlLbl val="0"/>
      </c:catAx>
      <c:valAx>
        <c:axId val="514034368"/>
        <c:scaling>
          <c:orientation val="minMax"/>
          <c:max val="100"/>
        </c:scaling>
        <c:delete val="0"/>
        <c:axPos val="l"/>
        <c:majorGridlines>
          <c:spPr>
            <a:ln w="9525" cap="flat" cmpd="sng" algn="ctr">
              <a:solidFill>
                <a:schemeClr val="accent1">
                  <a:alpha val="21000"/>
                </a:schemeClr>
              </a:solidFill>
              <a:round/>
            </a:ln>
            <a:effectLst>
              <a:glow rad="12700">
                <a:schemeClr val="accent1">
                  <a:alpha val="40000"/>
                </a:schemeClr>
              </a:glow>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lt1">
                    <a:lumMod val="75000"/>
                  </a:schemeClr>
                </a:solidFill>
                <a:latin typeface="+mn-lt"/>
                <a:ea typeface="+mn-ea"/>
                <a:cs typeface="+mn-cs"/>
              </a:defRPr>
            </a:pPr>
            <a:endParaRPr lang="es-CO"/>
          </a:p>
        </c:txPr>
        <c:crossAx val="514033976"/>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rot="5400000" vert="horz"/>
    <a:lstStyle/>
    <a:p>
      <a:pPr>
        <a:defRPr/>
      </a:pPr>
      <a:endParaRPr lang="es-CO"/>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_rels/drawing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pt>
    <dgm:pt modelId="{BBFB2A25-0F4B-4BFE-B814-AB7316EAC8B7}" type="pres">
      <dgm:prSet presAssocID="{49D8FBD1-85A2-46B9-B60C-01657606DF94}" presName="sibTrans" presStyleLbl="sibTrans2D1" presStyleIdx="0" presStyleCnt="4"/>
      <dgm:spPr/>
    </dgm:pt>
    <dgm:pt modelId="{E731F7FA-CB05-4657-8649-0B0F6F1AE1B0}" type="pres">
      <dgm:prSet presAssocID="{49D8FBD1-85A2-46B9-B60C-01657606DF94}" presName="connTx" presStyleLbl="sibTrans2D1" presStyleIdx="0" presStyleCnt="4"/>
      <dgm:spPr/>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pt>
    <dgm:pt modelId="{E8FD12FB-2AD3-4C77-B301-F385A7060FE1}" type="pres">
      <dgm:prSet presAssocID="{BC93E36D-F700-4375-9905-72193D372128}" presName="sibTrans" presStyleLbl="sibTrans2D1" presStyleIdx="1" presStyleCnt="4"/>
      <dgm:spPr/>
    </dgm:pt>
    <dgm:pt modelId="{538C8548-D911-4CCC-8972-2C2ACD0101D4}" type="pres">
      <dgm:prSet presAssocID="{BC93E36D-F700-4375-9905-72193D372128}" presName="connTx" presStyleLbl="sibTrans2D1" presStyleIdx="1" presStyleCnt="4"/>
      <dgm:spPr/>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pt>
    <dgm:pt modelId="{D3AD787B-03EF-4384-96FC-FBC6FA0E19ED}" type="pres">
      <dgm:prSet presAssocID="{2C36DAD2-F638-4F81-B263-41E6E73EF41E}" presName="sibTrans" presStyleLbl="sibTrans2D1" presStyleIdx="2" presStyleCnt="4"/>
      <dgm:spPr/>
    </dgm:pt>
    <dgm:pt modelId="{22E2EF1C-6DCC-42E1-8079-C47D12798B10}" type="pres">
      <dgm:prSet presAssocID="{2C36DAD2-F638-4F81-B263-41E6E73EF41E}" presName="connTx" presStyleLbl="sibTrans2D1" presStyleIdx="2" presStyleCnt="4"/>
      <dgm:spPr/>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pt>
    <dgm:pt modelId="{B1B3E56E-367D-46AF-96D3-C70FE7C693D5}" type="pres">
      <dgm:prSet presAssocID="{422AAFC1-2C1F-4577-8AF4-D49F26C425D1}" presName="sibTrans" presStyleLbl="sibTrans2D1" presStyleIdx="3" presStyleCnt="4"/>
      <dgm:spPr/>
    </dgm:pt>
    <dgm:pt modelId="{AA75F406-2694-4212-8359-D41D0105C16E}" type="pres">
      <dgm:prSet presAssocID="{422AAFC1-2C1F-4577-8AF4-D49F26C425D1}" presName="connTx" presStyleLbl="sibTrans2D1" presStyleIdx="3" presStyleCnt="4"/>
      <dgm:spPr/>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pt>
  </dgm:ptLst>
  <dgm:cxnLst>
    <dgm:cxn modelId="{FCF8E200-5FEA-42CD-8C47-FCA050C33230}" type="presOf" srcId="{60464913-F8CF-4911-90B2-4E536B8B4C1B}" destId="{6D1B0868-4582-4E66-A4E4-08E22E62931E}" srcOrd="0" destOrd="5" presId="urn:microsoft.com/office/officeart/2005/8/layout/hProcess10"/>
    <dgm:cxn modelId="{C8CD8B09-FA00-48C6-943D-12B6E3DD9BB1}" type="presOf" srcId="{2C36DAD2-F638-4F81-B263-41E6E73EF41E}" destId="{D3AD787B-03EF-4384-96FC-FBC6FA0E19ED}" srcOrd="0" destOrd="0"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4084321E-ED64-422C-9BC9-A76B8F6AC830}" srcId="{6DF347B9-05AB-4459-BD13-CF949C3C8A14}" destId="{707C3672-0EF0-42DB-A91A-175C205E0FE3}" srcOrd="2" destOrd="0" parTransId="{7E8BF841-A407-4F2A-8B1D-87F8204947A9}" sibTransId="{E1A72FAB-10A3-46A8-B080-66634AE5685E}"/>
    <dgm:cxn modelId="{7F259322-A5FE-4DB3-949C-E40A1863B23C}" type="presOf" srcId="{888698DA-F7B1-4E08-8114-1776AA8ED6F7}" destId="{908CB92F-5EA8-442B-99F5-E6F693D47519}" srcOrd="0" destOrd="1"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5F65A22B-6A29-4E7E-90C2-016031A56725}" type="presOf" srcId="{707C3672-0EF0-42DB-A91A-175C205E0FE3}" destId="{FA6E42F6-94D9-4B06-B7B6-43BEC90AB36B}" srcOrd="0" destOrd="3"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9EC52230-E2DE-4935-B471-48DCF822F511}" srcId="{C62109EB-5C2B-4F1A-A46B-8B4C9013AEE3}" destId="{6DF347B9-05AB-4459-BD13-CF949C3C8A14}" srcOrd="1" destOrd="0" parTransId="{A2D7F9F6-705D-4254-9817-74C705D35DD7}" sibTransId="{BC93E36D-F700-4375-9905-72193D372128}"/>
    <dgm:cxn modelId="{82B6E237-83DE-4211-A254-F3222B0C5248}" type="presOf" srcId="{BC93E36D-F700-4375-9905-72193D372128}" destId="{538C8548-D911-4CCC-8972-2C2ACD0101D4}" srcOrd="1" destOrd="0"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2220FC3D-CDFB-4C1C-B28B-8124784C5158}" type="presOf" srcId="{D44685D7-0E29-4A6C-927C-C560C9B26A7B}" destId="{6D1B0868-4582-4E66-A4E4-08E22E62931E}" srcOrd="0" destOrd="2"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407CDB5D-7EA2-42F1-8A15-37B6DAAB40AA}" srcId="{CFD9661E-E466-4D41-A2DA-C7F90CFDAA34}" destId="{888698DA-F7B1-4E08-8114-1776AA8ED6F7}" srcOrd="0" destOrd="0" parTransId="{5D8954A5-8BA7-45C7-B3F9-D9857EAE291C}" sibTransId="{AABABD63-AD2C-404C-B001-8785D1EFE6F1}"/>
    <dgm:cxn modelId="{27AD0761-5DE6-4380-A0AE-6FA324BC0165}" srcId="{C62109EB-5C2B-4F1A-A46B-8B4C9013AEE3}" destId="{A7094814-6996-43B0-A68D-BA1440C8BDE9}" srcOrd="2" destOrd="0" parTransId="{14168005-BA5F-4096-AF14-5B97D9F9EEEF}" sibTransId="{2C36DAD2-F638-4F81-B263-41E6E73EF41E}"/>
    <dgm:cxn modelId="{B880DE61-2403-47AD-A1D5-F61795E324D7}" srcId="{A7094814-6996-43B0-A68D-BA1440C8BDE9}" destId="{F9A92B5C-CF19-4DF1-8A64-9CA08F2CA889}" srcOrd="0" destOrd="0" parTransId="{87B49145-E476-4CCB-888E-F4FB9E2A0F14}" sibTransId="{1181FC52-B3CF-4775-B68C-4C01AC4834C0}"/>
    <dgm:cxn modelId="{5FD8F162-624C-489F-AB4A-4D7FFD9C2B9D}" type="presOf" srcId="{61D4896A-7230-43AA-B591-599A59890DE6}" destId="{FA6E42F6-94D9-4B06-B7B6-43BEC90AB36B}" srcOrd="0" destOrd="6" presId="urn:microsoft.com/office/officeart/2005/8/layout/hProcess10"/>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FE33D46D-4227-4D16-861D-0E0901A370B6}" type="presOf" srcId="{FB735356-064E-43B4-B958-75E5460F32DB}" destId="{67737B99-9A1E-4AC6-AFF4-80103183C597}" srcOrd="0" destOrd="3" presId="urn:microsoft.com/office/officeart/2005/8/layout/hProcess10"/>
    <dgm:cxn modelId="{081DED6D-7F66-403A-8979-B49EAE82EA20}" srcId="{C01B2C84-5D6B-46FE-8BB1-4DD34F46CEE8}" destId="{35EAF81B-2ED2-4C1C-B343-ECE42AF0083C}" srcOrd="0" destOrd="0" parTransId="{8778AA73-A002-4202-A0F0-C3958E1735E7}" sibTransId="{5F3CF140-BA4A-445D-8A3A-A4FB4D22C08D}"/>
    <dgm:cxn modelId="{6FC59E6E-CE60-4928-9691-054E57577ACB}" srcId="{6AD4D0FC-646C-486F-BF9B-DEBD8AFBEA9E}" destId="{8564AA7F-0AED-41E0-A7A9-4213308ABD71}" srcOrd="2" destOrd="0" parTransId="{0327758D-6A67-432A-9ABF-61E5A78BEA2F}" sibTransId="{1C7F9AA8-2499-4116-99ED-70FA2073D423}"/>
    <dgm:cxn modelId="{DC9C1951-E90D-4428-9EFE-536AF887C29B}" type="presOf" srcId="{C01B2C84-5D6B-46FE-8BB1-4DD34F46CEE8}" destId="{67737B99-9A1E-4AC6-AFF4-80103183C597}" srcOrd="0" destOrd="0" presId="urn:microsoft.com/office/officeart/2005/8/layout/hProcess10"/>
    <dgm:cxn modelId="{60DA1C71-5453-4E77-BE55-5A315BE10DEE}" srcId="{6DF347B9-05AB-4459-BD13-CF949C3C8A14}" destId="{61D4896A-7230-43AA-B591-599A59890DE6}" srcOrd="5" destOrd="0" parTransId="{BCDA9D34-1AE7-4D0F-9626-81E53EF29AAC}" sibTransId="{1B5620E4-76AC-439A-997B-54514566C62D}"/>
    <dgm:cxn modelId="{0B26A552-B36A-43ED-AEA3-55572ED24D29}" type="presOf" srcId="{35EAF81B-2ED2-4C1C-B343-ECE42AF0083C}" destId="{67737B99-9A1E-4AC6-AFF4-80103183C597}" srcOrd="0" destOrd="1" presId="urn:microsoft.com/office/officeart/2005/8/layout/hProcess10"/>
    <dgm:cxn modelId="{337D7554-3E1B-493D-AD7D-0D18C3441E04}" srcId="{C62109EB-5C2B-4F1A-A46B-8B4C9013AEE3}" destId="{C01B2C84-5D6B-46FE-8BB1-4DD34F46CEE8}" srcOrd="4" destOrd="0" parTransId="{EB86941C-D4A7-45B8-BC52-EE1B5BE4F12F}" sibTransId="{FD9BE4EA-A40F-4B68-900E-4EF3B8C11A81}"/>
    <dgm:cxn modelId="{0BE71676-DC3A-4384-826B-C145FC8E86B6}" type="presOf" srcId="{C62109EB-5C2B-4F1A-A46B-8B4C9013AEE3}" destId="{609F1493-DB22-4932-BEFF-EF79A979E897}" srcOrd="0" destOrd="0" presId="urn:microsoft.com/office/officeart/2005/8/layout/hProcess10"/>
    <dgm:cxn modelId="{DF59F676-DDE2-4D0A-9772-4992C72CF3C0}" srcId="{6DF347B9-05AB-4459-BD13-CF949C3C8A14}" destId="{24B5D0CC-0202-4F63-9F53-BB56674CDAF2}" srcOrd="4" destOrd="0" parTransId="{6EE67D20-F6D6-4D29-A8CA-F862546B2313}" sibTransId="{D38ED16B-C1E5-4430-8C95-08DCAD71A571}"/>
    <dgm:cxn modelId="{5ECFBA57-1B55-4A06-8599-332F03333415}" srcId="{C62109EB-5C2B-4F1A-A46B-8B4C9013AEE3}" destId="{6AD4D0FC-646C-486F-BF9B-DEBD8AFBEA9E}" srcOrd="3" destOrd="0" parTransId="{21C0E4C4-0330-4875-BA01-51083BFDC7DC}" sibTransId="{422AAFC1-2C1F-4577-8AF4-D49F26C425D1}"/>
    <dgm:cxn modelId="{BEBF5A78-64FE-4565-9EA1-76771F77DAE1}" srcId="{CFD9661E-E466-4D41-A2DA-C7F90CFDAA34}" destId="{1281D599-E36D-49FF-B1DC-BE785EA334F1}" srcOrd="1" destOrd="0" parTransId="{7C0ACAE6-0D47-4CA6-8776-54FA93A87DDF}" sibTransId="{BC9BCD4A-5EBF-4B52-8076-D89333A9DC8F}"/>
    <dgm:cxn modelId="{9B81A37E-8F3B-4660-9BF6-BF3FC22F22CD}" srcId="{C01B2C84-5D6B-46FE-8BB1-4DD34F46CEE8}" destId="{FB735356-064E-43B4-B958-75E5460F32DB}" srcOrd="2" destOrd="0" parTransId="{71EEC0CD-3796-444D-BE05-915496FD80D8}" sibTransId="{461DE73F-846F-47CA-A3CC-F568BAB0DE5D}"/>
    <dgm:cxn modelId="{6B825280-CCDF-47CD-86AE-B98A49CF591A}" type="presOf" srcId="{422AAFC1-2C1F-4577-8AF4-D49F26C425D1}" destId="{AA75F406-2694-4212-8359-D41D0105C16E}" srcOrd="1" destOrd="0"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6C77F185-335B-4561-A577-CC50C3937452}" srcId="{6DF347B9-05AB-4459-BD13-CF949C3C8A14}" destId="{75AF9CFA-E5EA-41C7-B733-BCCC515E0C99}" srcOrd="3" destOrd="0" parTransId="{3CEE2CE5-7F1A-4C1C-944F-F9AAAC447E80}" sibTransId="{20CD7C7A-38E6-42E7-9B7D-A0EBA79DEBEE}"/>
    <dgm:cxn modelId="{E9FA5C93-5C62-44D4-8804-5084E9861488}" type="presOf" srcId="{8564AA7F-0AED-41E0-A7A9-4213308ABD71}" destId="{6D1B0868-4582-4E66-A4E4-08E22E62931E}" srcOrd="0" destOrd="3"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411BC6A8-7166-4520-BA59-C0A7EE91D4B0}" srcId="{6DF347B9-05AB-4459-BD13-CF949C3C8A14}" destId="{AACE8F74-A6C5-43F0-867A-D1B44CE008A8}" srcOrd="1" destOrd="0" parTransId="{36FC6262-8674-43DF-89D4-53CB9168501D}" sibTransId="{138B43F3-538D-4A54-A59E-4D3C5D3642D4}"/>
    <dgm:cxn modelId="{2B5006B2-A62B-41DE-AC26-C5A008C44009}" srcId="{6DF347B9-05AB-4459-BD13-CF949C3C8A14}" destId="{2180C18D-FEE9-4539-868A-88016A2CB7E5}" srcOrd="0" destOrd="0" parTransId="{8C64319D-C016-44E0-84E3-A3726875BFE6}" sibTransId="{A4C4296A-BEC1-42CE-A882-17139BD815F4}"/>
    <dgm:cxn modelId="{29C584B4-59FF-4950-A3E2-69EEF07A219F}" srcId="{6AD4D0FC-646C-486F-BF9B-DEBD8AFBEA9E}" destId="{60464913-F8CF-4911-90B2-4E536B8B4C1B}" srcOrd="4" destOrd="0" parTransId="{1BCE5978-5DF9-4AE3-833F-55BC58AD86AB}" sibTransId="{7D4ACAEF-E0C4-438A-8DC0-EE92670E18E1}"/>
    <dgm:cxn modelId="{C14FD4B6-8FA8-4E77-9033-67E718201EED}" type="presOf" srcId="{6AD4D0FC-646C-486F-BF9B-DEBD8AFBEA9E}" destId="{6D1B0868-4582-4E66-A4E4-08E22E62931E}" srcOrd="0" destOrd="0"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4569DABD-E590-48D6-897B-6A2F24D8BB3F}" type="presOf" srcId="{86EE2E51-D3D6-4BFD-A17A-8E73EC134AA8}" destId="{6D1B0868-4582-4E66-A4E4-08E22E62931E}" srcOrd="0" destOrd="4" presId="urn:microsoft.com/office/officeart/2005/8/layout/hProcess10"/>
    <dgm:cxn modelId="{2ACD3ABF-19EB-42CF-9B7C-BF917C40D69F}" type="presOf" srcId="{A7094814-6996-43B0-A68D-BA1440C8BDE9}" destId="{975CF257-F5A2-4F77-AE0D-B4A9E4CF1874}" srcOrd="0" destOrd="0"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B71AD7C3-5A7F-4A2A-9D04-02EC5A7F4053}" type="presOf" srcId="{699F0988-1992-46C3-B321-3E36FADD178E}" destId="{6D1B0868-4582-4E66-A4E4-08E22E62931E}" srcOrd="0" destOrd="1" presId="urn:microsoft.com/office/officeart/2005/8/layout/hProcess10"/>
    <dgm:cxn modelId="{04B6C6C7-0966-4767-BBB7-8EEDAE666C33}" type="presOf" srcId="{24B5D0CC-0202-4F63-9F53-BB56674CDAF2}" destId="{FA6E42F6-94D9-4B06-B7B6-43BEC90AB36B}" srcOrd="0" destOrd="5" presId="urn:microsoft.com/office/officeart/2005/8/layout/hProcess10"/>
    <dgm:cxn modelId="{4481A7CB-7D0A-4A26-A990-236F4D5ACF18}" srcId="{6AD4D0FC-646C-486F-BF9B-DEBD8AFBEA9E}" destId="{699F0988-1992-46C3-B321-3E36FADD178E}" srcOrd="0" destOrd="0" parTransId="{B04B32EB-3542-4E19-A6B0-A6768A994F2F}" sibTransId="{8D60D0C9-E7B4-48D1-8284-6B7B16F96DF9}"/>
    <dgm:cxn modelId="{E703B9CE-30B0-4F08-885E-369F70DA527A}" type="presOf" srcId="{44647708-D3A2-4C9C-9F9F-05693CE8EBDC}" destId="{975CF257-F5A2-4F77-AE0D-B4A9E4CF1874}" srcOrd="0" destOrd="3"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666427D0-80A6-47A6-9A4F-735ACA94F674}" srcId="{CFD9661E-E466-4D41-A2DA-C7F90CFDAA34}" destId="{B48EAD2E-4793-468B-8161-4C1247D8C357}" srcOrd="2" destOrd="0" parTransId="{25D8EF5C-8EF7-4CE2-BBC0-088CF92287DF}" sibTransId="{9E5F2613-F01F-40A9-B96A-0DCB9A2FABD1}"/>
    <dgm:cxn modelId="{E43A49D0-F13C-4977-99AE-3B0D065EC158}" type="presOf" srcId="{75AF9CFA-E5EA-41C7-B733-BCCC515E0C99}" destId="{FA6E42F6-94D9-4B06-B7B6-43BEC90AB36B}" srcOrd="0" destOrd="4"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C2BA66E6-7523-42B2-AA36-E9556EB2BE02}" type="presOf" srcId="{49D8FBD1-85A2-46B9-B60C-01657606DF94}" destId="{E731F7FA-CB05-4657-8649-0B0F6F1AE1B0}" srcOrd="1"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B83479EA-C81C-4003-8A40-AFABCF61560A}" srcId="{6AD4D0FC-646C-486F-BF9B-DEBD8AFBEA9E}" destId="{D44685D7-0E29-4A6C-927C-C560C9B26A7B}" srcOrd="1" destOrd="0" parTransId="{FD9129E7-B97C-4782-82B9-93A5B0AE3D34}" sibTransId="{25683F0F-1B39-4DB5-9662-DB61009D1EFC}"/>
    <dgm:cxn modelId="{9967A8ED-F4D0-4A22-A6D8-E2EF4A5F2D4F}" type="presOf" srcId="{BC93E36D-F700-4375-9905-72193D372128}" destId="{E8FD12FB-2AD3-4C77-B301-F385A7060FE1}" srcOrd="0" destOrd="0" presId="urn:microsoft.com/office/officeart/2005/8/layout/hProcess10"/>
    <dgm:cxn modelId="{EC8356F1-0B06-4E35-BB34-FE4ACF36C036}" type="presOf" srcId="{1281D599-E36D-49FF-B1DC-BE785EA334F1}" destId="{908CB92F-5EA8-442B-99F5-E6F693D47519}" srcOrd="0" destOrd="2"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7677" y="255989"/>
          <a:ext cx="1794863" cy="1794863"/>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44349" y="1588896"/>
          <a:ext cx="1794863" cy="1794863"/>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96919" y="1641466"/>
        <a:ext cx="1689723" cy="1689723"/>
      </dsp:txXfrm>
    </dsp:sp>
    <dsp:sp modelId="{BBFB2A25-0F4B-4BFE-B814-AB7316EAC8B7}">
      <dsp:nvSpPr>
        <dsp:cNvPr id="0" name=""/>
        <dsp:cNvSpPr/>
      </dsp:nvSpPr>
      <dsp:spPr>
        <a:xfrm>
          <a:off x="2148270" y="937780"/>
          <a:ext cx="345730" cy="431280"/>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2148270" y="1024036"/>
        <a:ext cx="242011" cy="258768"/>
      </dsp:txXfrm>
    </dsp:sp>
    <dsp:sp modelId="{CC3C3F98-2E6A-4969-A79D-F74B7252E040}">
      <dsp:nvSpPr>
        <dsp:cNvPr id="0" name=""/>
        <dsp:cNvSpPr/>
      </dsp:nvSpPr>
      <dsp:spPr>
        <a:xfrm>
          <a:off x="2790341" y="255989"/>
          <a:ext cx="1794863" cy="1794863"/>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3027013" y="1588896"/>
          <a:ext cx="1794863" cy="1794863"/>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3079583" y="1641466"/>
        <a:ext cx="1689723" cy="1689723"/>
      </dsp:txXfrm>
    </dsp:sp>
    <dsp:sp modelId="{E8FD12FB-2AD3-4C77-B301-F385A7060FE1}">
      <dsp:nvSpPr>
        <dsp:cNvPr id="0" name=""/>
        <dsp:cNvSpPr/>
      </dsp:nvSpPr>
      <dsp:spPr>
        <a:xfrm>
          <a:off x="4930934" y="937780"/>
          <a:ext cx="345730" cy="431280"/>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4930934" y="1024036"/>
        <a:ext cx="242011" cy="258768"/>
      </dsp:txXfrm>
    </dsp:sp>
    <dsp:sp modelId="{259946B3-D25B-4A3C-9607-6E534306D61E}">
      <dsp:nvSpPr>
        <dsp:cNvPr id="0" name=""/>
        <dsp:cNvSpPr/>
      </dsp:nvSpPr>
      <dsp:spPr>
        <a:xfrm>
          <a:off x="5573005" y="255989"/>
          <a:ext cx="1794863" cy="1794863"/>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809677" y="1588896"/>
          <a:ext cx="1794863" cy="1794863"/>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862247" y="1641466"/>
        <a:ext cx="1689723" cy="1689723"/>
      </dsp:txXfrm>
    </dsp:sp>
    <dsp:sp modelId="{D3AD787B-03EF-4384-96FC-FBC6FA0E19ED}">
      <dsp:nvSpPr>
        <dsp:cNvPr id="0" name=""/>
        <dsp:cNvSpPr/>
      </dsp:nvSpPr>
      <dsp:spPr>
        <a:xfrm>
          <a:off x="7713598" y="937780"/>
          <a:ext cx="345730" cy="431280"/>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7713598" y="1024036"/>
        <a:ext cx="242011" cy="258768"/>
      </dsp:txXfrm>
    </dsp:sp>
    <dsp:sp modelId="{99C03321-AD35-4BBC-BC02-B81DD25EF5FE}">
      <dsp:nvSpPr>
        <dsp:cNvPr id="0" name=""/>
        <dsp:cNvSpPr/>
      </dsp:nvSpPr>
      <dsp:spPr>
        <a:xfrm>
          <a:off x="8355669" y="255989"/>
          <a:ext cx="1794863" cy="1794863"/>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8592359" y="1588896"/>
          <a:ext cx="1794863" cy="1794863"/>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8644929" y="1641466"/>
        <a:ext cx="1689723" cy="1689723"/>
      </dsp:txXfrm>
    </dsp:sp>
    <dsp:sp modelId="{B1B3E56E-367D-46AF-96D3-C70FE7C693D5}">
      <dsp:nvSpPr>
        <dsp:cNvPr id="0" name=""/>
        <dsp:cNvSpPr/>
      </dsp:nvSpPr>
      <dsp:spPr>
        <a:xfrm>
          <a:off x="10496262" y="937780"/>
          <a:ext cx="345730" cy="431280"/>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10496262" y="1024036"/>
        <a:ext cx="242011" cy="258768"/>
      </dsp:txXfrm>
    </dsp:sp>
    <dsp:sp modelId="{EBF4C65E-5E49-4394-A97A-341AC7DFD438}">
      <dsp:nvSpPr>
        <dsp:cNvPr id="0" name=""/>
        <dsp:cNvSpPr/>
      </dsp:nvSpPr>
      <dsp:spPr>
        <a:xfrm>
          <a:off x="11138333" y="255989"/>
          <a:ext cx="1794863" cy="1794863"/>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1375023" y="1588896"/>
          <a:ext cx="1794863" cy="1794863"/>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1427593" y="1641466"/>
        <a:ext cx="1689723" cy="1689723"/>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png"/><Relationship Id="rId7" Type="http://schemas.openxmlformats.org/officeDocument/2006/relationships/diagramColors" Target="../diagrams/colors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QuickStyle" Target="../diagrams/quickStyle1.xml"/><Relationship Id="rId11" Type="http://schemas.openxmlformats.org/officeDocument/2006/relationships/image" Target="../media/image8.png"/><Relationship Id="rId5" Type="http://schemas.openxmlformats.org/officeDocument/2006/relationships/diagramLayout" Target="../diagrams/layout1.xml"/><Relationship Id="rId10" Type="http://schemas.openxmlformats.org/officeDocument/2006/relationships/image" Target="../media/image7.png"/><Relationship Id="rId4" Type="http://schemas.openxmlformats.org/officeDocument/2006/relationships/diagramData" Target="../diagrams/data1.xml"/><Relationship Id="rId9"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39EA2A29-86B4-49BA-812E-5420B6CD8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663575</xdr:colOff>
      <xdr:row>35</xdr:row>
      <xdr:rowOff>166687</xdr:rowOff>
    </xdr:from>
    <xdr:to>
      <xdr:col>14</xdr:col>
      <xdr:colOff>663575</xdr:colOff>
      <xdr:row>50</xdr:row>
      <xdr:rowOff>15875</xdr:rowOff>
    </xdr:to>
    <xdr:graphicFrame macro="">
      <xdr:nvGraphicFramePr>
        <xdr:cNvPr id="3" name="Gráfico 2">
          <a:extLst>
            <a:ext uri="{FF2B5EF4-FFF2-40B4-BE49-F238E27FC236}">
              <a16:creationId xmlns:a16="http://schemas.microsoft.com/office/drawing/2014/main" id="{52AEAE03-4F2B-4907-A7C7-DDFB685208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375217</xdr:colOff>
      <xdr:row>2</xdr:row>
      <xdr:rowOff>71437</xdr:rowOff>
    </xdr:from>
    <xdr:to>
      <xdr:col>2</xdr:col>
      <xdr:colOff>498378</xdr:colOff>
      <xdr:row>7</xdr:row>
      <xdr:rowOff>52133</xdr:rowOff>
    </xdr:to>
    <xdr:pic>
      <xdr:nvPicPr>
        <xdr:cNvPr id="4" name="Imagen 3">
          <a:extLst>
            <a:ext uri="{FF2B5EF4-FFF2-40B4-BE49-F238E27FC236}">
              <a16:creationId xmlns:a16="http://schemas.microsoft.com/office/drawing/2014/main" id="{19729B36-94F6-47EB-8192-96D419408DEC}"/>
            </a:ext>
          </a:extLst>
        </xdr:cNvPr>
        <xdr:cNvPicPr>
          <a:picLocks noChangeAspect="1"/>
        </xdr:cNvPicPr>
      </xdr:nvPicPr>
      <xdr:blipFill>
        <a:blip xmlns:r="http://schemas.openxmlformats.org/officeDocument/2006/relationships" r:embed="rId3"/>
        <a:stretch>
          <a:fillRect/>
        </a:stretch>
      </xdr:blipFill>
      <xdr:spPr>
        <a:xfrm>
          <a:off x="670492" y="452437"/>
          <a:ext cx="1304261" cy="933196"/>
        </a:xfrm>
        <a:prstGeom prst="rect">
          <a:avLst/>
        </a:prstGeom>
      </xdr:spPr>
    </xdr:pic>
    <xdr:clientData/>
  </xdr:twoCellAnchor>
  <xdr:twoCellAnchor>
    <xdr:from>
      <xdr:col>1</xdr:col>
      <xdr:colOff>415661</xdr:colOff>
      <xdr:row>67</xdr:row>
      <xdr:rowOff>23812</xdr:rowOff>
    </xdr:from>
    <xdr:to>
      <xdr:col>13</xdr:col>
      <xdr:colOff>856647</xdr:colOff>
      <xdr:row>91</xdr:row>
      <xdr:rowOff>35722</xdr:rowOff>
    </xdr:to>
    <xdr:graphicFrame macro="">
      <xdr:nvGraphicFramePr>
        <xdr:cNvPr id="5" name="Diagrama 4">
          <a:extLst>
            <a:ext uri="{FF2B5EF4-FFF2-40B4-BE49-F238E27FC236}">
              <a16:creationId xmlns:a16="http://schemas.microsoft.com/office/drawing/2014/main" id="{6E5F91C1-D70B-4E6E-946D-A8CCE86CEB5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5</xdr:col>
      <xdr:colOff>1000125</xdr:colOff>
      <xdr:row>92</xdr:row>
      <xdr:rowOff>55165</xdr:rowOff>
    </xdr:from>
    <xdr:to>
      <xdr:col>14</xdr:col>
      <xdr:colOff>265906</xdr:colOff>
      <xdr:row>110</xdr:row>
      <xdr:rowOff>47625</xdr:rowOff>
    </xdr:to>
    <xdr:graphicFrame macro="">
      <xdr:nvGraphicFramePr>
        <xdr:cNvPr id="6" name="Gráfico 5">
          <a:extLst>
            <a:ext uri="{FF2B5EF4-FFF2-40B4-BE49-F238E27FC236}">
              <a16:creationId xmlns:a16="http://schemas.microsoft.com/office/drawing/2014/main" id="{4122386F-A5AD-4808-AD6E-E5913B83CF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xdr:col>
      <xdr:colOff>180973</xdr:colOff>
      <xdr:row>54</xdr:row>
      <xdr:rowOff>28264</xdr:rowOff>
    </xdr:from>
    <xdr:to>
      <xdr:col>11</xdr:col>
      <xdr:colOff>796924</xdr:colOff>
      <xdr:row>67</xdr:row>
      <xdr:rowOff>99777</xdr:rowOff>
    </xdr:to>
    <xdr:pic>
      <xdr:nvPicPr>
        <xdr:cNvPr id="7" name="Imagen 6">
          <a:extLst>
            <a:ext uri="{FF2B5EF4-FFF2-40B4-BE49-F238E27FC236}">
              <a16:creationId xmlns:a16="http://schemas.microsoft.com/office/drawing/2014/main" id="{3415902D-6BEC-403E-89BE-C7535EE6371B}"/>
            </a:ext>
          </a:extLst>
        </xdr:cNvPr>
        <xdr:cNvPicPr>
          <a:picLocks noChangeAspect="1"/>
        </xdr:cNvPicPr>
      </xdr:nvPicPr>
      <xdr:blipFill rotWithShape="1">
        <a:blip xmlns:r="http://schemas.openxmlformats.org/officeDocument/2006/relationships" r:embed="rId10"/>
        <a:srcRect l="30793" t="30806" r="23793" b="24768"/>
        <a:stretch/>
      </xdr:blipFill>
      <xdr:spPr bwMode="auto">
        <a:xfrm>
          <a:off x="5038723" y="13887139"/>
          <a:ext cx="6788151" cy="353861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68036</xdr:colOff>
      <xdr:row>3</xdr:row>
      <xdr:rowOff>13607</xdr:rowOff>
    </xdr:from>
    <xdr:to>
      <xdr:col>14</xdr:col>
      <xdr:colOff>979714</xdr:colOff>
      <xdr:row>6</xdr:row>
      <xdr:rowOff>157843</xdr:rowOff>
    </xdr:to>
    <xdr:pic>
      <xdr:nvPicPr>
        <xdr:cNvPr id="8" name="8 Imagen">
          <a:extLst>
            <a:ext uri="{FF2B5EF4-FFF2-40B4-BE49-F238E27FC236}">
              <a16:creationId xmlns:a16="http://schemas.microsoft.com/office/drawing/2014/main" id="{D5DC4775-3AC5-4337-B9C8-CB21EC4AC8B1}"/>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155386" y="585107"/>
          <a:ext cx="1940378" cy="715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71437</xdr:colOff>
      <xdr:row>2</xdr:row>
      <xdr:rowOff>638</xdr:rowOff>
    </xdr:from>
    <xdr:to>
      <xdr:col>2</xdr:col>
      <xdr:colOff>916781</xdr:colOff>
      <xdr:row>4</xdr:row>
      <xdr:rowOff>388936</xdr:rowOff>
    </xdr:to>
    <xdr:pic>
      <xdr:nvPicPr>
        <xdr:cNvPr id="2" name="Imagen 1">
          <a:extLst>
            <a:ext uri="{FF2B5EF4-FFF2-40B4-BE49-F238E27FC236}">
              <a16:creationId xmlns:a16="http://schemas.microsoft.com/office/drawing/2014/main" id="{BCB4B910-4F0F-41E0-BE7A-1F1254AC4A55}"/>
            </a:ext>
          </a:extLst>
        </xdr:cNvPr>
        <xdr:cNvPicPr>
          <a:picLocks noChangeAspect="1"/>
        </xdr:cNvPicPr>
      </xdr:nvPicPr>
      <xdr:blipFill>
        <a:blip xmlns:r="http://schemas.openxmlformats.org/officeDocument/2006/relationships" r:embed="rId1"/>
        <a:stretch>
          <a:fillRect/>
        </a:stretch>
      </xdr:blipFill>
      <xdr:spPr>
        <a:xfrm>
          <a:off x="309562" y="391163"/>
          <a:ext cx="1607344" cy="1150298"/>
        </a:xfrm>
        <a:prstGeom prst="rect">
          <a:avLst/>
        </a:prstGeom>
      </xdr:spPr>
    </xdr:pic>
    <xdr:clientData/>
  </xdr:twoCellAnchor>
  <xdr:twoCellAnchor editAs="oneCell">
    <xdr:from>
      <xdr:col>14</xdr:col>
      <xdr:colOff>878417</xdr:colOff>
      <xdr:row>2</xdr:row>
      <xdr:rowOff>42333</xdr:rowOff>
    </xdr:from>
    <xdr:to>
      <xdr:col>15</xdr:col>
      <xdr:colOff>789782</xdr:colOff>
      <xdr:row>4</xdr:row>
      <xdr:rowOff>308240</xdr:rowOff>
    </xdr:to>
    <xdr:pic>
      <xdr:nvPicPr>
        <xdr:cNvPr id="3" name="5 Imagen">
          <a:extLst>
            <a:ext uri="{FF2B5EF4-FFF2-40B4-BE49-F238E27FC236}">
              <a16:creationId xmlns:a16="http://schemas.microsoft.com/office/drawing/2014/main" id="{67CBB0D4-04C4-4828-9136-9B25C212579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93967" y="432858"/>
          <a:ext cx="2387865" cy="10279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1619251</xdr:colOff>
      <xdr:row>8</xdr:row>
      <xdr:rowOff>142874</xdr:rowOff>
    </xdr:to>
    <xdr:pic>
      <xdr:nvPicPr>
        <xdr:cNvPr id="2" name="Imagen 1">
          <a:extLst>
            <a:ext uri="{FF2B5EF4-FFF2-40B4-BE49-F238E27FC236}">
              <a16:creationId xmlns:a16="http://schemas.microsoft.com/office/drawing/2014/main" id="{94E4535E-75D5-4E1E-BB2A-098C8A4122AE}"/>
            </a:ext>
          </a:extLst>
        </xdr:cNvPr>
        <xdr:cNvPicPr>
          <a:picLocks noChangeAspect="1"/>
        </xdr:cNvPicPr>
      </xdr:nvPicPr>
      <xdr:blipFill>
        <a:blip xmlns:r="http://schemas.openxmlformats.org/officeDocument/2006/relationships" r:embed="rId1"/>
        <a:stretch>
          <a:fillRect/>
        </a:stretch>
      </xdr:blipFill>
      <xdr:spPr>
        <a:xfrm>
          <a:off x="342901" y="200025"/>
          <a:ext cx="1619250" cy="1476374"/>
        </a:xfrm>
        <a:prstGeom prst="rect">
          <a:avLst/>
        </a:prstGeom>
      </xdr:spPr>
    </xdr:pic>
    <xdr:clientData/>
  </xdr:twoCellAnchor>
  <xdr:twoCellAnchor editAs="oneCell">
    <xdr:from>
      <xdr:col>4</xdr:col>
      <xdr:colOff>0</xdr:colOff>
      <xdr:row>2</xdr:row>
      <xdr:rowOff>47625</xdr:rowOff>
    </xdr:from>
    <xdr:to>
      <xdr:col>6</xdr:col>
      <xdr:colOff>726281</xdr:colOff>
      <xdr:row>8</xdr:row>
      <xdr:rowOff>1</xdr:rowOff>
    </xdr:to>
    <xdr:pic>
      <xdr:nvPicPr>
        <xdr:cNvPr id="3" name="3 Imagen">
          <a:extLst>
            <a:ext uri="{FF2B5EF4-FFF2-40B4-BE49-F238E27FC236}">
              <a16:creationId xmlns:a16="http://schemas.microsoft.com/office/drawing/2014/main" id="{9ACFC0A1-E4FA-448A-A668-2250617B77A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72425" y="438150"/>
          <a:ext cx="2250281" cy="1095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166688</xdr:colOff>
      <xdr:row>1</xdr:row>
      <xdr:rowOff>154781</xdr:rowOff>
    </xdr:from>
    <xdr:to>
      <xdr:col>2</xdr:col>
      <xdr:colOff>1330148</xdr:colOff>
      <xdr:row>8</xdr:row>
      <xdr:rowOff>130968</xdr:rowOff>
    </xdr:to>
    <xdr:pic>
      <xdr:nvPicPr>
        <xdr:cNvPr id="2" name="Imagen 1">
          <a:extLst>
            <a:ext uri="{FF2B5EF4-FFF2-40B4-BE49-F238E27FC236}">
              <a16:creationId xmlns:a16="http://schemas.microsoft.com/office/drawing/2014/main" id="{2CBFA587-A367-4262-B7BD-F530B766342A}"/>
            </a:ext>
          </a:extLst>
        </xdr:cNvPr>
        <xdr:cNvPicPr>
          <a:picLocks noChangeAspect="1"/>
        </xdr:cNvPicPr>
      </xdr:nvPicPr>
      <xdr:blipFill>
        <a:blip xmlns:r="http://schemas.openxmlformats.org/officeDocument/2006/relationships" r:embed="rId1"/>
        <a:stretch>
          <a:fillRect/>
        </a:stretch>
      </xdr:blipFill>
      <xdr:spPr>
        <a:xfrm>
          <a:off x="385763" y="354806"/>
          <a:ext cx="2201685" cy="1366837"/>
        </a:xfrm>
        <a:prstGeom prst="rect">
          <a:avLst/>
        </a:prstGeom>
      </xdr:spPr>
    </xdr:pic>
    <xdr:clientData/>
  </xdr:twoCellAnchor>
  <xdr:twoCellAnchor editAs="oneCell">
    <xdr:from>
      <xdr:col>12</xdr:col>
      <xdr:colOff>63499</xdr:colOff>
      <xdr:row>2</xdr:row>
      <xdr:rowOff>47625</xdr:rowOff>
    </xdr:from>
    <xdr:to>
      <xdr:col>12</xdr:col>
      <xdr:colOff>3540124</xdr:colOff>
      <xdr:row>7</xdr:row>
      <xdr:rowOff>158750</xdr:rowOff>
    </xdr:to>
    <xdr:pic>
      <xdr:nvPicPr>
        <xdr:cNvPr id="3" name="3 Imagen">
          <a:extLst>
            <a:ext uri="{FF2B5EF4-FFF2-40B4-BE49-F238E27FC236}">
              <a16:creationId xmlns:a16="http://schemas.microsoft.com/office/drawing/2014/main" id="{1AB88174-C80B-409C-84EC-4928F76E12E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981399" y="438150"/>
          <a:ext cx="3476625" cy="1111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2</xdr:row>
      <xdr:rowOff>1</xdr:rowOff>
    </xdr:from>
    <xdr:to>
      <xdr:col>1</xdr:col>
      <xdr:colOff>1179280</xdr:colOff>
      <xdr:row>7</xdr:row>
      <xdr:rowOff>69142</xdr:rowOff>
    </xdr:to>
    <xdr:pic>
      <xdr:nvPicPr>
        <xdr:cNvPr id="2" name="Imagen 1">
          <a:extLst>
            <a:ext uri="{FF2B5EF4-FFF2-40B4-BE49-F238E27FC236}">
              <a16:creationId xmlns:a16="http://schemas.microsoft.com/office/drawing/2014/main" id="{B1A26E43-9020-4AAA-A01F-BEBAEAD8CADC}"/>
            </a:ext>
          </a:extLst>
        </xdr:cNvPr>
        <xdr:cNvPicPr>
          <a:picLocks noChangeAspect="1"/>
        </xdr:cNvPicPr>
      </xdr:nvPicPr>
      <xdr:blipFill>
        <a:blip xmlns:r="http://schemas.openxmlformats.org/officeDocument/2006/relationships" r:embed="rId1"/>
        <a:stretch>
          <a:fillRect/>
        </a:stretch>
      </xdr:blipFill>
      <xdr:spPr>
        <a:xfrm>
          <a:off x="190501" y="390526"/>
          <a:ext cx="1760304" cy="1031166"/>
        </a:xfrm>
        <a:prstGeom prst="rect">
          <a:avLst/>
        </a:prstGeom>
      </xdr:spPr>
    </xdr:pic>
    <xdr:clientData/>
  </xdr:twoCellAnchor>
  <xdr:twoCellAnchor editAs="oneCell">
    <xdr:from>
      <xdr:col>10</xdr:col>
      <xdr:colOff>1238250</xdr:colOff>
      <xdr:row>2</xdr:row>
      <xdr:rowOff>19050</xdr:rowOff>
    </xdr:from>
    <xdr:to>
      <xdr:col>11</xdr:col>
      <xdr:colOff>3381375</xdr:colOff>
      <xdr:row>8</xdr:row>
      <xdr:rowOff>0</xdr:rowOff>
    </xdr:to>
    <xdr:pic>
      <xdr:nvPicPr>
        <xdr:cNvPr id="3" name="3 Imagen">
          <a:extLst>
            <a:ext uri="{FF2B5EF4-FFF2-40B4-BE49-F238E27FC236}">
              <a16:creationId xmlns:a16="http://schemas.microsoft.com/office/drawing/2014/main" id="{9E45EA76-97AE-42C4-9B17-0ABFE229E7D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74725" y="409575"/>
          <a:ext cx="3467100"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97106</xdr:colOff>
      <xdr:row>5</xdr:row>
      <xdr:rowOff>134266</xdr:rowOff>
    </xdr:from>
    <xdr:to>
      <xdr:col>1</xdr:col>
      <xdr:colOff>637679</xdr:colOff>
      <xdr:row>12</xdr:row>
      <xdr:rowOff>111768</xdr:rowOff>
    </xdr:to>
    <xdr:pic>
      <xdr:nvPicPr>
        <xdr:cNvPr id="2" name="Imagen 1">
          <a:extLst>
            <a:ext uri="{FF2B5EF4-FFF2-40B4-BE49-F238E27FC236}">
              <a16:creationId xmlns:a16="http://schemas.microsoft.com/office/drawing/2014/main" id="{39E29E63-A97B-4836-9335-6B565FD5E533}"/>
            </a:ext>
          </a:extLst>
        </xdr:cNvPr>
        <xdr:cNvPicPr>
          <a:picLocks noChangeAspect="1"/>
        </xdr:cNvPicPr>
      </xdr:nvPicPr>
      <xdr:blipFill>
        <a:blip xmlns:r="http://schemas.openxmlformats.org/officeDocument/2006/relationships" r:embed="rId1"/>
        <a:stretch>
          <a:fillRect/>
        </a:stretch>
      </xdr:blipFill>
      <xdr:spPr>
        <a:xfrm>
          <a:off x="97106" y="134266"/>
          <a:ext cx="1940748" cy="1320527"/>
        </a:xfrm>
        <a:prstGeom prst="rect">
          <a:avLst/>
        </a:prstGeom>
      </xdr:spPr>
    </xdr:pic>
    <xdr:clientData/>
  </xdr:twoCellAnchor>
  <xdr:twoCellAnchor editAs="oneCell">
    <xdr:from>
      <xdr:col>10</xdr:col>
      <xdr:colOff>571500</xdr:colOff>
      <xdr:row>6</xdr:row>
      <xdr:rowOff>111125</xdr:rowOff>
    </xdr:from>
    <xdr:to>
      <xdr:col>11</xdr:col>
      <xdr:colOff>1444625</xdr:colOff>
      <xdr:row>12</xdr:row>
      <xdr:rowOff>76200</xdr:rowOff>
    </xdr:to>
    <xdr:pic>
      <xdr:nvPicPr>
        <xdr:cNvPr id="3" name="3 Imagen">
          <a:extLst>
            <a:ext uri="{FF2B5EF4-FFF2-40B4-BE49-F238E27FC236}">
              <a16:creationId xmlns:a16="http://schemas.microsoft.com/office/drawing/2014/main" id="{EB73109A-4F35-4B51-A3D3-CB76B2D76A5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241125" y="301625"/>
          <a:ext cx="3482975" cy="1117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102339</xdr:colOff>
      <xdr:row>1</xdr:row>
      <xdr:rowOff>39017</xdr:rowOff>
    </xdr:from>
    <xdr:to>
      <xdr:col>1</xdr:col>
      <xdr:colOff>1072898</xdr:colOff>
      <xdr:row>8</xdr:row>
      <xdr:rowOff>39651</xdr:rowOff>
    </xdr:to>
    <xdr:pic>
      <xdr:nvPicPr>
        <xdr:cNvPr id="2" name="Imagen 1">
          <a:extLst>
            <a:ext uri="{FF2B5EF4-FFF2-40B4-BE49-F238E27FC236}">
              <a16:creationId xmlns:a16="http://schemas.microsoft.com/office/drawing/2014/main" id="{87A6A34C-424E-488C-9D17-B7447C436A88}"/>
            </a:ext>
          </a:extLst>
        </xdr:cNvPr>
        <xdr:cNvPicPr>
          <a:picLocks noChangeAspect="1"/>
        </xdr:cNvPicPr>
      </xdr:nvPicPr>
      <xdr:blipFill>
        <a:blip xmlns:r="http://schemas.openxmlformats.org/officeDocument/2006/relationships" r:embed="rId1"/>
        <a:stretch>
          <a:fillRect/>
        </a:stretch>
      </xdr:blipFill>
      <xdr:spPr>
        <a:xfrm>
          <a:off x="102339" y="229517"/>
          <a:ext cx="1942109" cy="1334134"/>
        </a:xfrm>
        <a:prstGeom prst="rect">
          <a:avLst/>
        </a:prstGeom>
      </xdr:spPr>
    </xdr:pic>
    <xdr:clientData/>
  </xdr:twoCellAnchor>
  <xdr:twoCellAnchor editAs="oneCell">
    <xdr:from>
      <xdr:col>12</xdr:col>
      <xdr:colOff>721180</xdr:colOff>
      <xdr:row>0</xdr:row>
      <xdr:rowOff>149677</xdr:rowOff>
    </xdr:from>
    <xdr:to>
      <xdr:col>15</xdr:col>
      <xdr:colOff>483055</xdr:colOff>
      <xdr:row>6</xdr:row>
      <xdr:rowOff>130627</xdr:rowOff>
    </xdr:to>
    <xdr:pic>
      <xdr:nvPicPr>
        <xdr:cNvPr id="3" name="3 Imagen">
          <a:extLst>
            <a:ext uri="{FF2B5EF4-FFF2-40B4-BE49-F238E27FC236}">
              <a16:creationId xmlns:a16="http://schemas.microsoft.com/office/drawing/2014/main" id="{1D3C7914-7DFE-4436-B492-2F5B94D28BB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7680" y="149677"/>
          <a:ext cx="3467100" cy="1123950"/>
        </a:xfrm>
        <a:prstGeom prst="rect">
          <a:avLst/>
        </a:prstGeom>
      </xdr:spPr>
    </xdr:pic>
    <xdr:clientData/>
  </xdr:twoCellAnchor>
  <xdr:twoCellAnchor editAs="oneCell">
    <xdr:from>
      <xdr:col>0</xdr:col>
      <xdr:colOff>102339</xdr:colOff>
      <xdr:row>1</xdr:row>
      <xdr:rowOff>39017</xdr:rowOff>
    </xdr:from>
    <xdr:to>
      <xdr:col>1</xdr:col>
      <xdr:colOff>1072898</xdr:colOff>
      <xdr:row>8</xdr:row>
      <xdr:rowOff>39651</xdr:rowOff>
    </xdr:to>
    <xdr:pic>
      <xdr:nvPicPr>
        <xdr:cNvPr id="4" name="Imagen 3">
          <a:extLst>
            <a:ext uri="{FF2B5EF4-FFF2-40B4-BE49-F238E27FC236}">
              <a16:creationId xmlns:a16="http://schemas.microsoft.com/office/drawing/2014/main" id="{02706E6F-5077-4D0E-BBF7-9922377A2D9F}"/>
            </a:ext>
          </a:extLst>
        </xdr:cNvPr>
        <xdr:cNvPicPr>
          <a:picLocks noChangeAspect="1"/>
        </xdr:cNvPicPr>
      </xdr:nvPicPr>
      <xdr:blipFill>
        <a:blip xmlns:r="http://schemas.openxmlformats.org/officeDocument/2006/relationships" r:embed="rId1"/>
        <a:stretch>
          <a:fillRect/>
        </a:stretch>
      </xdr:blipFill>
      <xdr:spPr>
        <a:xfrm>
          <a:off x="102339" y="229517"/>
          <a:ext cx="1942109" cy="1334134"/>
        </a:xfrm>
        <a:prstGeom prst="rect">
          <a:avLst/>
        </a:prstGeom>
      </xdr:spPr>
    </xdr:pic>
    <xdr:clientData/>
  </xdr:twoCellAnchor>
  <xdr:twoCellAnchor editAs="oneCell">
    <xdr:from>
      <xdr:col>12</xdr:col>
      <xdr:colOff>721180</xdr:colOff>
      <xdr:row>0</xdr:row>
      <xdr:rowOff>149677</xdr:rowOff>
    </xdr:from>
    <xdr:to>
      <xdr:col>15</xdr:col>
      <xdr:colOff>483055</xdr:colOff>
      <xdr:row>6</xdr:row>
      <xdr:rowOff>130627</xdr:rowOff>
    </xdr:to>
    <xdr:pic>
      <xdr:nvPicPr>
        <xdr:cNvPr id="5" name="3 Imagen">
          <a:extLst>
            <a:ext uri="{FF2B5EF4-FFF2-40B4-BE49-F238E27FC236}">
              <a16:creationId xmlns:a16="http://schemas.microsoft.com/office/drawing/2014/main" id="{1C0260EF-E893-40B2-9654-99B12F918B2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7680" y="149677"/>
          <a:ext cx="3467100" cy="1123950"/>
        </a:xfrm>
        <a:prstGeom prst="rect">
          <a:avLst/>
        </a:prstGeom>
      </xdr:spPr>
    </xdr:pic>
    <xdr:clientData/>
  </xdr:twoCellAnchor>
  <xdr:twoCellAnchor editAs="oneCell">
    <xdr:from>
      <xdr:col>0</xdr:col>
      <xdr:colOff>102339</xdr:colOff>
      <xdr:row>1</xdr:row>
      <xdr:rowOff>39017</xdr:rowOff>
    </xdr:from>
    <xdr:to>
      <xdr:col>1</xdr:col>
      <xdr:colOff>1072898</xdr:colOff>
      <xdr:row>8</xdr:row>
      <xdr:rowOff>39651</xdr:rowOff>
    </xdr:to>
    <xdr:pic>
      <xdr:nvPicPr>
        <xdr:cNvPr id="6" name="Imagen 5">
          <a:extLst>
            <a:ext uri="{FF2B5EF4-FFF2-40B4-BE49-F238E27FC236}">
              <a16:creationId xmlns:a16="http://schemas.microsoft.com/office/drawing/2014/main" id="{EDBAAD29-FF28-46AC-80E8-7F7EA57A1D83}"/>
            </a:ext>
          </a:extLst>
        </xdr:cNvPr>
        <xdr:cNvPicPr>
          <a:picLocks noChangeAspect="1"/>
        </xdr:cNvPicPr>
      </xdr:nvPicPr>
      <xdr:blipFill>
        <a:blip xmlns:r="http://schemas.openxmlformats.org/officeDocument/2006/relationships" r:embed="rId1"/>
        <a:stretch>
          <a:fillRect/>
        </a:stretch>
      </xdr:blipFill>
      <xdr:spPr>
        <a:xfrm>
          <a:off x="102339" y="229517"/>
          <a:ext cx="1942109" cy="1334134"/>
        </a:xfrm>
        <a:prstGeom prst="rect">
          <a:avLst/>
        </a:prstGeom>
      </xdr:spPr>
    </xdr:pic>
    <xdr:clientData/>
  </xdr:twoCellAnchor>
  <xdr:twoCellAnchor editAs="oneCell">
    <xdr:from>
      <xdr:col>12</xdr:col>
      <xdr:colOff>721180</xdr:colOff>
      <xdr:row>0</xdr:row>
      <xdr:rowOff>149677</xdr:rowOff>
    </xdr:from>
    <xdr:to>
      <xdr:col>15</xdr:col>
      <xdr:colOff>483055</xdr:colOff>
      <xdr:row>6</xdr:row>
      <xdr:rowOff>130627</xdr:rowOff>
    </xdr:to>
    <xdr:pic>
      <xdr:nvPicPr>
        <xdr:cNvPr id="7" name="3 Imagen">
          <a:extLst>
            <a:ext uri="{FF2B5EF4-FFF2-40B4-BE49-F238E27FC236}">
              <a16:creationId xmlns:a16="http://schemas.microsoft.com/office/drawing/2014/main" id="{C0871403-58A3-4C32-B7A6-47D0A6A9914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37680" y="149677"/>
          <a:ext cx="3467100" cy="112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97106</xdr:colOff>
      <xdr:row>0</xdr:row>
      <xdr:rowOff>134266</xdr:rowOff>
    </xdr:from>
    <xdr:to>
      <xdr:col>1</xdr:col>
      <xdr:colOff>1123454</xdr:colOff>
      <xdr:row>7</xdr:row>
      <xdr:rowOff>130818</xdr:rowOff>
    </xdr:to>
    <xdr:pic>
      <xdr:nvPicPr>
        <xdr:cNvPr id="2" name="Imagen 1">
          <a:extLst>
            <a:ext uri="{FF2B5EF4-FFF2-40B4-BE49-F238E27FC236}">
              <a16:creationId xmlns:a16="http://schemas.microsoft.com/office/drawing/2014/main" id="{FE56A61D-F69D-4968-9B21-01308CBAF9EE}"/>
            </a:ext>
          </a:extLst>
        </xdr:cNvPr>
        <xdr:cNvPicPr>
          <a:picLocks noChangeAspect="1"/>
        </xdr:cNvPicPr>
      </xdr:nvPicPr>
      <xdr:blipFill>
        <a:blip xmlns:r="http://schemas.openxmlformats.org/officeDocument/2006/relationships" r:embed="rId1"/>
        <a:stretch>
          <a:fillRect/>
        </a:stretch>
      </xdr:blipFill>
      <xdr:spPr>
        <a:xfrm>
          <a:off x="97106" y="134266"/>
          <a:ext cx="1940748" cy="13300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65315</xdr:colOff>
      <xdr:row>0</xdr:row>
      <xdr:rowOff>76200</xdr:rowOff>
    </xdr:from>
    <xdr:to>
      <xdr:col>0</xdr:col>
      <xdr:colOff>2575489</xdr:colOff>
      <xdr:row>0</xdr:row>
      <xdr:rowOff>657225</xdr:rowOff>
    </xdr:to>
    <xdr:pic>
      <xdr:nvPicPr>
        <xdr:cNvPr id="3" name="1 Imagen" descr="LOGO COLCIENCIAS FINA solo-01-01">
          <a:extLst>
            <a:ext uri="{FF2B5EF4-FFF2-40B4-BE49-F238E27FC236}">
              <a16:creationId xmlns:a16="http://schemas.microsoft.com/office/drawing/2014/main" id="{48E22AF8-3927-413C-BEF6-4FA6DDBB7C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938" t="14156" r="5275" b="11533"/>
        <a:stretch>
          <a:fillRect/>
        </a:stretch>
      </xdr:blipFill>
      <xdr:spPr bwMode="auto">
        <a:xfrm>
          <a:off x="65315" y="76200"/>
          <a:ext cx="2510174"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IESGOS/ERIKA/PlanSeguridadInformaci&#243;n-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ESCALA DE EVALUACIÓN"/>
      <sheetName val="LEVANTAMIENTO INF."/>
      <sheetName val="AREAS INVOLUCRADAS"/>
      <sheetName val="ADMINISTRATIVAS"/>
      <sheetName val="TECNICAS"/>
      <sheetName val="PHVA"/>
      <sheetName val="MADUREZ MSPI"/>
      <sheetName val="CIBERSEGURIDAD"/>
      <sheetName val="Hoja1"/>
    </sheetNames>
    <sheetDataSet>
      <sheetData sheetId="0">
        <row r="10">
          <cell r="D10" t="str">
            <v>DEPARTAMENTO DE CIENCIA, TECNOLOGÍA E INNOVACIÓN - COLCIENCIAS</v>
          </cell>
        </row>
        <row r="18">
          <cell r="F18" t="str">
            <v>Calificación Actual</v>
          </cell>
          <cell r="G18" t="str">
            <v>Calificación Objetivo</v>
          </cell>
        </row>
        <row r="19">
          <cell r="C19" t="str">
            <v>POLITICAS DE SEGURIDAD DE LA INFORMACIÓN</v>
          </cell>
          <cell r="F19">
            <v>100</v>
          </cell>
          <cell r="G19">
            <v>60</v>
          </cell>
        </row>
        <row r="20">
          <cell r="C20" t="str">
            <v>ORGANIZACIÓN DE LA SEGURIDAD DE LA INFORMACIÓN</v>
          </cell>
          <cell r="F20">
            <v>82</v>
          </cell>
          <cell r="G20">
            <v>60</v>
          </cell>
        </row>
        <row r="21">
          <cell r="C21" t="str">
            <v>SEGURIDAD DE LOS RECURSOS HUMANOS</v>
          </cell>
          <cell r="F21">
            <v>86</v>
          </cell>
          <cell r="G21">
            <v>60</v>
          </cell>
        </row>
        <row r="22">
          <cell r="C22" t="str">
            <v>GESTIÓN DE ACTIVOS</v>
          </cell>
          <cell r="F22">
            <v>77</v>
          </cell>
          <cell r="G22">
            <v>60</v>
          </cell>
        </row>
        <row r="23">
          <cell r="C23" t="str">
            <v>CONTROL DE ACCESO</v>
          </cell>
          <cell r="F23">
            <v>77</v>
          </cell>
          <cell r="G23">
            <v>60</v>
          </cell>
        </row>
        <row r="24">
          <cell r="C24" t="str">
            <v>CRIPTOGRAFÍA</v>
          </cell>
          <cell r="F24">
            <v>60</v>
          </cell>
          <cell r="G24">
            <v>60</v>
          </cell>
        </row>
        <row r="25">
          <cell r="C25" t="str">
            <v>SEGURIDAD FÍSICA Y DEL ENTORNO</v>
          </cell>
          <cell r="F25">
            <v>92</v>
          </cell>
          <cell r="G25">
            <v>60</v>
          </cell>
        </row>
        <row r="26">
          <cell r="C26" t="str">
            <v>SEGURIDAD DE LAS OPERACIONES</v>
          </cell>
          <cell r="F26">
            <v>82</v>
          </cell>
          <cell r="G26">
            <v>60</v>
          </cell>
        </row>
        <row r="27">
          <cell r="C27" t="str">
            <v>SEGURIDAD DE LAS COMUNICACIONES</v>
          </cell>
          <cell r="F27">
            <v>80</v>
          </cell>
          <cell r="G27">
            <v>60</v>
          </cell>
        </row>
        <row r="28">
          <cell r="C28" t="str">
            <v>ADQUISICIÓN, DESARROLLO Y MANTENIMIENTO DE SISTEMAS</v>
          </cell>
          <cell r="F28">
            <v>75</v>
          </cell>
          <cell r="G28">
            <v>60</v>
          </cell>
        </row>
        <row r="29">
          <cell r="C29" t="str">
            <v>RELACIONES CON LOS PROVEEDORES</v>
          </cell>
          <cell r="F29">
            <v>80</v>
          </cell>
          <cell r="G29">
            <v>60</v>
          </cell>
        </row>
        <row r="30">
          <cell r="C30" t="str">
            <v>GESTIÓN DE INCIDENTES DE SEGURIDAD DE LA INFORMACIÓN</v>
          </cell>
          <cell r="F30">
            <v>66</v>
          </cell>
          <cell r="G30">
            <v>60</v>
          </cell>
        </row>
        <row r="31">
          <cell r="C31" t="str">
            <v>ASPECTOS DE SEGURIDAD DE LA INFORMACIÓN DE LA GESTIÓN DE LA CONTINUIDAD DEL NEGOCIO</v>
          </cell>
          <cell r="F31">
            <v>40</v>
          </cell>
          <cell r="G31">
            <v>60</v>
          </cell>
        </row>
        <row r="32">
          <cell r="C32" t="str">
            <v>CUMPLIMIENTO</v>
          </cell>
          <cell r="F32">
            <v>80</v>
          </cell>
          <cell r="G32">
            <v>60</v>
          </cell>
        </row>
        <row r="38">
          <cell r="E38" t="str">
            <v>% de Avance Actual Entidad</v>
          </cell>
          <cell r="F38" t="str">
            <v>% Avance Esperado 2017</v>
          </cell>
          <cell r="G38" t="str">
            <v>% de Avance Total MSPI</v>
          </cell>
        </row>
        <row r="39">
          <cell r="C39" t="str">
            <v>Planificación</v>
          </cell>
          <cell r="E39">
            <v>0.38400000000000001</v>
          </cell>
          <cell r="F39">
            <v>0.3</v>
          </cell>
          <cell r="G39">
            <v>0.4</v>
          </cell>
        </row>
        <row r="40">
          <cell r="C40" t="str">
            <v>Implementación</v>
          </cell>
          <cell r="E40">
            <v>0.128</v>
          </cell>
          <cell r="F40">
            <v>0.2</v>
          </cell>
          <cell r="G40">
            <v>0.2</v>
          </cell>
        </row>
        <row r="41">
          <cell r="C41" t="str">
            <v>Evaluación de desempeño</v>
          </cell>
          <cell r="E41">
            <v>0.18666666666666665</v>
          </cell>
          <cell r="F41">
            <v>0.1</v>
          </cell>
          <cell r="G41">
            <v>0.2</v>
          </cell>
        </row>
        <row r="42">
          <cell r="C42" t="str">
            <v>Mejora continua</v>
          </cell>
          <cell r="E42">
            <v>0.18</v>
          </cell>
          <cell r="F42">
            <v>0.1</v>
          </cell>
          <cell r="G42">
            <v>0.2</v>
          </cell>
        </row>
      </sheetData>
      <sheetData sheetId="1"/>
      <sheetData sheetId="2"/>
      <sheetData sheetId="3"/>
      <sheetData sheetId="4">
        <row r="12">
          <cell r="F12"/>
          <cell r="G12"/>
          <cell r="H12"/>
          <cell r="I12"/>
          <cell r="J12"/>
          <cell r="K12"/>
          <cell r="L12"/>
        </row>
        <row r="13">
          <cell r="B13" t="str">
            <v>AD.1</v>
          </cell>
          <cell r="C13" t="str">
            <v>Responsable de SI</v>
          </cell>
          <cell r="D13" t="str">
            <v>POLITICAS DE SEGURIDAD DE LA INFORMACIÓN</v>
          </cell>
          <cell r="E13" t="str">
            <v>Orientación de la dirección para gestión de la seguridad de la información</v>
          </cell>
          <cell r="F13" t="str">
            <v>A.5</v>
          </cell>
          <cell r="G13" t="str">
            <v>Componente planificación y modelo de madurez nivel gestionado</v>
          </cell>
          <cell r="H13"/>
          <cell r="I13"/>
          <cell r="J13"/>
          <cell r="K13"/>
          <cell r="L13">
            <v>100</v>
          </cell>
        </row>
        <row r="14">
          <cell r="B14" t="str">
            <v>AD.1.1</v>
          </cell>
          <cell r="C14" t="str">
            <v>Responsable  de SI</v>
          </cell>
          <cell r="D14" t="str">
            <v>Documento de la política de seguridad y privacidad de la Información</v>
          </cell>
          <cell r="E14" t="str">
            <v>Se debe definir un conjunto de políticas para la seguridad de la información aprobada por la dirección, publicada y comunicada a los empleados y a la partes externas pertinentes</v>
          </cell>
          <cell r="F14" t="str">
            <v>A.5.1.1</v>
          </cell>
          <cell r="G14" t="str">
            <v>Componente planificación y modelo de madurez inicial</v>
          </cell>
          <cell r="H14" t="str">
            <v>ID.GV-1</v>
          </cell>
          <cell r="I14" t="str">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ell>
          <cell r="J14" t="str">
            <v>Manual de Políticas de Seguridad y Privacidad de la Información.
Cronograma de actividades implementación MSPI
enlace</v>
          </cell>
          <cell r="K14"/>
          <cell r="L14">
            <v>100</v>
          </cell>
          <cell r="M14"/>
        </row>
        <row r="15">
          <cell r="B15" t="str">
            <v>AD.1.2</v>
          </cell>
          <cell r="C15" t="str">
            <v>Responsable de SI</v>
          </cell>
          <cell r="D15" t="str">
            <v>Revisión y evaluación</v>
          </cell>
          <cell r="E15" t="str">
            <v>Las políticas para seguridad de la información se deberían revisar a intervalos planificados o si ocurren cambios significativos, para asegurar su conveniencia, adecuación y eficacia continuas.</v>
          </cell>
          <cell r="F15" t="str">
            <v>A.5.1.2</v>
          </cell>
          <cell r="G15" t="str">
            <v>componente planificación</v>
          </cell>
          <cell r="H15"/>
          <cell r="I15"/>
          <cell r="J15"/>
          <cell r="K15"/>
          <cell r="L15">
            <v>100</v>
          </cell>
          <cell r="M15"/>
        </row>
        <row r="16">
          <cell r="B16" t="str">
            <v>RESPONSABILIDADES Y ORGANIZACIÓN SEGURIDAD INFORMACIÓN</v>
          </cell>
          <cell r="C16"/>
          <cell r="D16"/>
          <cell r="E16"/>
          <cell r="F16"/>
          <cell r="G16"/>
          <cell r="H16"/>
          <cell r="I16"/>
          <cell r="J16"/>
          <cell r="K16"/>
          <cell r="L16"/>
        </row>
        <row r="17">
          <cell r="B17" t="str">
            <v>A2</v>
          </cell>
          <cell r="C17" t="str">
            <v>Responsable de SI</v>
          </cell>
          <cell r="D17" t="str">
            <v>ORGANIZACIÓN DE LA SEGURIDAD DE LA INFORMACIÓN</v>
          </cell>
          <cell r="E17" t="str">
            <v>Marco de referencia de gestión para iniciar y controlar la implementación y la operación de la seguridad de la información dentro de la organización
Garantizar la seguridad del teletrabajo y el uso de los dispositivos móviles</v>
          </cell>
          <cell r="F17" t="str">
            <v>A.6</v>
          </cell>
          <cell r="G17"/>
          <cell r="H17"/>
          <cell r="I17"/>
          <cell r="J17"/>
          <cell r="K17"/>
          <cell r="L17">
            <v>82</v>
          </cell>
        </row>
        <row r="18">
          <cell r="B18" t="str">
            <v>AD.2.1</v>
          </cell>
          <cell r="C18" t="str">
            <v>Responsable de SI</v>
          </cell>
          <cell r="D18" t="str">
            <v>Organización Interna</v>
          </cell>
          <cell r="E18" t="str">
            <v>Marco de referencia de gestión para iniciar y controlar la implementación y la operación de la seguridad de la información dentro de la organización</v>
          </cell>
          <cell r="F18" t="str">
            <v>A.6.1</v>
          </cell>
          <cell r="G18" t="str">
            <v>Componente planificación y modelo de madurez gestionado</v>
          </cell>
          <cell r="H18"/>
          <cell r="I18"/>
          <cell r="J18"/>
          <cell r="K18"/>
          <cell r="L18">
            <v>84</v>
          </cell>
        </row>
        <row r="19">
          <cell r="B19" t="str">
            <v>AD.2.1.1</v>
          </cell>
          <cell r="C19" t="str">
            <v>Responsable de SI</v>
          </cell>
          <cell r="D19" t="str">
            <v>Roles y responsabilidades para la seguridad de la información</v>
          </cell>
          <cell r="E19" t="str">
            <v>Se deben definir y asignar todas las responsabilidades de la seguridad de la información</v>
          </cell>
          <cell r="F19" t="str">
            <v>A.6.1.1</v>
          </cell>
          <cell r="G19" t="str">
            <v>Componente planificación</v>
          </cell>
          <cell r="H19" t="str">
            <v>ID.AM-6
ID.GV-2
PR.AT-2
PR.AT-3
PR.AT-4
PR.AT-5
DE.DP-1
RS.CO-1</v>
          </cell>
          <cell r="I19" t="str">
            <v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v>
          </cell>
          <cell r="J19" t="str">
            <v>Roles y responsabilidades en seguridad de la información
Se incluye la responsabilidad de seguridad de la información en el comité administrativo de Colciencias.
Se tiene total apoyo de la dirección
Se tiene definido un responsable para cada activo de información
Se está realizando identificación de riesgos
No se tiene documentado los niveles de autorización
Se cuenta con un presupuesto para la implementación del MSP
Se cuenta con un inventario de activos de información de toda la Entidad.</v>
          </cell>
          <cell r="K19"/>
          <cell r="L19">
            <v>80</v>
          </cell>
          <cell r="M19"/>
        </row>
        <row r="20">
          <cell r="B20" t="str">
            <v>AD.2.1.2</v>
          </cell>
          <cell r="C20" t="str">
            <v>Responsable de SI</v>
          </cell>
          <cell r="D20" t="str">
            <v>Separación de deberes / tareas</v>
          </cell>
          <cell r="E20" t="str">
            <v>Los deberes y áreas de responsabilidad en conflicto se debe separar para reducir las posibilidades de modificación no autorizada o no intencional, o el uso indebido de los activos de la organización.</v>
          </cell>
          <cell r="F20" t="str">
            <v>A.6.1.2</v>
          </cell>
          <cell r="G20"/>
          <cell r="H20" t="str">
            <v>PR.AC-4
PR.DS-5
RS.CO-3</v>
          </cell>
          <cell r="I20" t="str">
            <v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v>
          </cell>
          <cell r="J20" t="str">
            <v>Se cuenta con roles y permisos establecidos en los Sistemas de Información.
Se cuenta con el procedimiento de gestiòn de cuentas para la autorización de permisos.
Se establece política para realizar revisiones periodicas de los usuarios creados.</v>
          </cell>
          <cell r="K20"/>
          <cell r="L20">
            <v>80</v>
          </cell>
        </row>
        <row r="21">
          <cell r="B21" t="str">
            <v>AD.2.1.3</v>
          </cell>
          <cell r="C21" t="str">
            <v>Responsable de SI</v>
          </cell>
          <cell r="D21" t="str">
            <v>Contacto con las autoridades.</v>
          </cell>
          <cell r="E21" t="str">
            <v>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v>
          </cell>
          <cell r="F21" t="str">
            <v>A.6.1.3</v>
          </cell>
          <cell r="G21"/>
          <cell r="H21" t="str">
            <v>RS.CO-2</v>
          </cell>
          <cell r="I21" t="str">
            <v>Solicite los procedimientos  establecidos que especifiquen cuándo y a través de que autoridades se debería contactar a las autoridades, verifique si de acuerdo a estos procedimientos se han  reportado eventos o incidentes de SI de forma consistente.</v>
          </cell>
          <cell r="J21" t="str">
            <v>Procedimiento de Gestión de incidentes de seguridad de la información.
Guía de gestión de incidentes.
Gestión de accesos
Copias de respaldo
Procedimiento de vulnerabilidades técnicas</v>
          </cell>
          <cell r="K21"/>
          <cell r="L21">
            <v>80</v>
          </cell>
        </row>
        <row r="22">
          <cell r="B22" t="str">
            <v>AD.2.1.4</v>
          </cell>
          <cell r="C22" t="str">
            <v>Responsable de SI</v>
          </cell>
          <cell r="D22" t="str">
            <v>Contacto con grupos de interés especiales</v>
          </cell>
          <cell r="E22" t="str">
            <v>Se deben mantener contactos apropiados con grupos de interés especial u otros foros y asociaciones profesionales especializadas en seguridad. Por ejemplo a través de una membresía</v>
          </cell>
          <cell r="F22" t="str">
            <v>A.6.1.4</v>
          </cell>
          <cell r="G22"/>
          <cell r="H22" t="str">
            <v>ID.RA-2</v>
          </cell>
          <cell r="I22" t="str">
            <v>Pregunte sobre las  membrecías en grupos o foros de interés especial en seguridad de la información en los que se encuentran inscritos las personas responsables de la SI.</v>
          </cell>
          <cell r="J22" t="str">
            <v>OEA
Foros de fabricantes de seguridad de la información
Comunidades en seguridad informática y de la información</v>
          </cell>
          <cell r="K22"/>
          <cell r="L22">
            <v>100</v>
          </cell>
        </row>
        <row r="23">
          <cell r="B23" t="str">
            <v>AD.2.1.5</v>
          </cell>
          <cell r="C23" t="str">
            <v>Responsable de SI</v>
          </cell>
          <cell r="D23" t="str">
            <v>Seguridad de la información en la gestión de proyectos</v>
          </cell>
          <cell r="E23" t="str">
            <v>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v>
          </cell>
          <cell r="F23" t="str">
            <v>A.6.1.5</v>
          </cell>
          <cell r="G23"/>
          <cell r="H23" t="str">
            <v xml:space="preserve">PR.IP-2
</v>
          </cell>
          <cell r="I23" t="str">
            <v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v>
          </cell>
          <cell r="J23" t="str">
            <v>Se elabora la política de la seguridad de la información en gestión de proyectos.
Se aplican controles parcialmente de lapolítica en la gestión de proyectos de la Entidad.</v>
          </cell>
          <cell r="K23"/>
          <cell r="L23">
            <v>80</v>
          </cell>
        </row>
        <row r="24">
          <cell r="B24" t="str">
            <v>AD.2.2</v>
          </cell>
          <cell r="C24" t="str">
            <v>Responsable de SI</v>
          </cell>
          <cell r="D24" t="str">
            <v>Dispositivos Móviles y Teletrabajo</v>
          </cell>
          <cell r="E24" t="str">
            <v>Garantizar la seguridad del teletrabajo y uso de dispositivos móviles</v>
          </cell>
          <cell r="F24" t="str">
            <v>A.6.2</v>
          </cell>
          <cell r="G24" t="str">
            <v>Modelo de Madurez Gestionado</v>
          </cell>
          <cell r="H24"/>
          <cell r="I24"/>
          <cell r="J24"/>
          <cell r="K24"/>
          <cell r="L24">
            <v>80</v>
          </cell>
        </row>
        <row r="25">
          <cell r="B25" t="str">
            <v>AD.2.2.1</v>
          </cell>
          <cell r="C25" t="str">
            <v>Responsable de SI</v>
          </cell>
          <cell r="D25" t="str">
            <v>Política para dispositivos móviles</v>
          </cell>
          <cell r="E25" t="str">
            <v>Se deberían adoptar una política y unas medidas de seguridad de soporte, para gestionar los riesgos introducidos por el uso de dispositivos móviles.</v>
          </cell>
          <cell r="F25" t="str">
            <v>A.6.2.1</v>
          </cell>
          <cell r="G25"/>
          <cell r="H25"/>
          <cell r="I25" t="str">
            <v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v>
          </cell>
          <cell r="J25" t="str">
            <v>Se crea política de seguridad para el uso de dispositivos móviles.
Se están implementando controles de manera incremental para el uso seguro de estos dispositivos.</v>
          </cell>
          <cell r="K25"/>
          <cell r="L25">
            <v>80</v>
          </cell>
        </row>
        <row r="26">
          <cell r="B26" t="str">
            <v>AD.2.2.2</v>
          </cell>
          <cell r="C26" t="str">
            <v>Responsable de TICs</v>
          </cell>
          <cell r="D26" t="str">
            <v>Teletrabajo</v>
          </cell>
          <cell r="E26" t="str">
            <v>Se deberían implementar una política y unas medidas de seguridad de soporte, para proteger la información a la que se tiene acceso, que es procesada o almacenada en los lugares en los que se realiza teletrabajo.</v>
          </cell>
          <cell r="F26" t="str">
            <v>A.6.2.2</v>
          </cell>
          <cell r="G26"/>
          <cell r="H26" t="str">
            <v>PR.AC-3</v>
          </cell>
          <cell r="I26" t="str">
            <v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v>
          </cell>
          <cell r="J26" t="str">
            <v>Se realizó un estudio en el año 2016.
Se elabora política de teletrabajo y la Oficina de talento humano que está en cabeza del proyecto está adelantando todos los formatos y procedimiento.</v>
          </cell>
          <cell r="K26"/>
          <cell r="L26">
            <v>80</v>
          </cell>
        </row>
        <row r="27">
          <cell r="B27" t="str">
            <v>SEGURIDAD DE LOS RECURSOS HUMANOS</v>
          </cell>
          <cell r="C27"/>
          <cell r="D27"/>
          <cell r="E27"/>
          <cell r="F27"/>
          <cell r="G27"/>
          <cell r="H27"/>
          <cell r="I27"/>
          <cell r="J27"/>
          <cell r="K27"/>
          <cell r="L27"/>
        </row>
        <row r="28">
          <cell r="B28" t="str">
            <v>AD.3</v>
          </cell>
          <cell r="C28" t="str">
            <v xml:space="preserve">Responsable de SI/Gestión Humana/Líderes de los procesos
</v>
          </cell>
          <cell r="D28" t="str">
            <v>SEGURIDAD DE LOS RECURSOS HUMANOS</v>
          </cell>
          <cell r="E28"/>
          <cell r="F28" t="str">
            <v>A.7</v>
          </cell>
          <cell r="G28"/>
          <cell r="H28"/>
          <cell r="I28"/>
          <cell r="J28"/>
          <cell r="K28"/>
          <cell r="L28">
            <v>86</v>
          </cell>
        </row>
        <row r="29">
          <cell r="B29" t="str">
            <v>AD.3.1</v>
          </cell>
          <cell r="C29" t="str">
            <v>Responsable de SI</v>
          </cell>
          <cell r="D29" t="str">
            <v>Antes de asumir el empleo</v>
          </cell>
          <cell r="E29" t="str">
            <v>Asegurar que el personal y contratistas comprenden sus responsabilidades y son idóneos en los roles para los que son considerados.</v>
          </cell>
          <cell r="F29" t="str">
            <v>A.7.1</v>
          </cell>
          <cell r="G29" t="str">
            <v>Modelo de Madurez Definido</v>
          </cell>
          <cell r="H29"/>
          <cell r="I29"/>
          <cell r="J29"/>
          <cell r="K29"/>
          <cell r="L29">
            <v>90</v>
          </cell>
        </row>
        <row r="30">
          <cell r="B30" t="str">
            <v>AD.3.1.1</v>
          </cell>
          <cell r="C30" t="str">
            <v>Gestión Humana</v>
          </cell>
          <cell r="D30" t="str">
            <v>Selección e investigación de antecedentes</v>
          </cell>
          <cell r="E30" t="str">
            <v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v>
          </cell>
          <cell r="F30" t="str">
            <v>A.7.1.1</v>
          </cell>
          <cell r="G30"/>
          <cell r="H30" t="str">
            <v>PR.DS-5
PR.IP-11</v>
          </cell>
          <cell r="I30" t="str">
            <v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v>
          </cell>
          <cell r="J30" t="str">
            <v>Se realizan ajustes al procedimiento de contratación, donde se incluyen controles de seguridad en la contratación de personal.
Se realizan observaciones para el ajuste del procedimiento de vinculación de personal de Colciencias.</v>
          </cell>
          <cell r="K30"/>
          <cell r="L30">
            <v>80</v>
          </cell>
        </row>
        <row r="31">
          <cell r="B31" t="str">
            <v>AD.3.1.2</v>
          </cell>
          <cell r="C31" t="str">
            <v>Gestión Humana</v>
          </cell>
          <cell r="D31" t="str">
            <v>Términos y condiciones del empleo</v>
          </cell>
          <cell r="E31" t="str">
            <v>Los acuerdos contractuales con empleados y contratistas, deben establecer sus responsabilidades y las de la organización en cuanto a la seguridad de la información.</v>
          </cell>
          <cell r="F31" t="str">
            <v>A.7.1.2</v>
          </cell>
          <cell r="G31"/>
          <cell r="H31" t="str">
            <v>PR.DS-5</v>
          </cell>
          <cell r="I31"/>
          <cell r="J31" t="str">
            <v>Se establece acuerdos de confidencialidad y se incluye la clausula dentro de los contratos.</v>
          </cell>
          <cell r="K31"/>
          <cell r="L31">
            <v>100</v>
          </cell>
        </row>
        <row r="32">
          <cell r="B32" t="str">
            <v>AD.3.2</v>
          </cell>
          <cell r="C32" t="str">
            <v>Responsable de SI/Líderes de los procesos</v>
          </cell>
          <cell r="D32" t="str">
            <v xml:space="preserve"> Durante la ejecución del empleo</v>
          </cell>
          <cell r="E32" t="str">
            <v>Asegurar que los funcionarios y contratistas tomen consciencia de sus responsabilidades sobre la seguridad de la información y las cumplan.</v>
          </cell>
          <cell r="F32" t="str">
            <v>A.7.1.2</v>
          </cell>
          <cell r="G32" t="str">
            <v>Modelo de Madurez Definido</v>
          </cell>
          <cell r="H32"/>
          <cell r="I32"/>
          <cell r="J32" t="str">
            <v xml:space="preserve"> </v>
          </cell>
          <cell r="L32">
            <v>87</v>
          </cell>
        </row>
        <row r="33">
          <cell r="B33" t="str">
            <v>AD.3.2.1</v>
          </cell>
          <cell r="C33" t="str">
            <v>Responsable de SI</v>
          </cell>
          <cell r="D33" t="str">
            <v>Responsabilidades de la dirección</v>
          </cell>
          <cell r="E33" t="str">
            <v>La dirección debe exigir a todos los empleados y contratistas la aplicación de la seguridad de la información de acuerdo con las políticas y procedimientos establecidos por la organización.</v>
          </cell>
          <cell r="F33" t="str">
            <v>A.7.2.1</v>
          </cell>
          <cell r="G33"/>
          <cell r="H33" t="str">
            <v>ID.GV-2</v>
          </cell>
          <cell r="I33" t="str">
            <v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v>
          </cell>
          <cell r="J33" t="str">
            <v>Se establecen los roles y responsabilidades y la Dirección apoya y exige el cumplimiento a todos los Colaboradores de la Entidad.
Se realiza sensibilización a todos los Colaboradores y terceros.
Procedimiento de atención de incidentes.
Se firma a través de la entrega de carnets la aceptaación de las políticas de seguridad de la información.</v>
          </cell>
          <cell r="K33"/>
          <cell r="L33">
            <v>80</v>
          </cell>
        </row>
        <row r="34">
          <cell r="B34" t="str">
            <v>AD.3.2.2</v>
          </cell>
          <cell r="C34" t="str">
            <v xml:space="preserve">Responsable de SI/Líderes de los procesos
</v>
          </cell>
          <cell r="D34" t="str">
            <v>Toma de conciencia, educación y formación en la seguridad de la información</v>
          </cell>
          <cell r="E34" t="str">
            <v>Todos los empleados de la Entidad, y en donde sea pertinente, los contratistas, deben recibir la educación y la formación en toma de conciencia apropiada, y actualizaciones regulares sobre las políticas y procedimientos pertinentes para su cargo.</v>
          </cell>
          <cell r="F34" t="str">
            <v>A.7.2.2</v>
          </cell>
          <cell r="G34" t="str">
            <v>Componente planeación
Modelo de Madurez Inicial</v>
          </cell>
          <cell r="H34" t="str">
            <v>PR.AT-1
PR.AT-2
PR.AT-3
PR.AT-4
PR.AT-5</v>
          </cell>
          <cell r="I34" t="str">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ell>
          <cell r="J34" t="str">
            <v>Dentro de la estrategía de sensibilización en Seguridad de la Información se incluyen todos los Colaboradores y terceros, la cual se actualiza por demanda de acuerdo a las necesidades y anualmente.
Se establece el procedimiento de usuarios privilegiados</v>
          </cell>
          <cell r="K34"/>
          <cell r="L34">
            <v>80</v>
          </cell>
        </row>
        <row r="35">
          <cell r="B35" t="str">
            <v>AD.3.2.3</v>
          </cell>
          <cell r="C35" t="str">
            <v>Responsable de SI</v>
          </cell>
          <cell r="D35" t="str">
            <v>Proceso disciplinario</v>
          </cell>
          <cell r="E35" t="str">
            <v>Se debe contar con un proceso disciplinario formal el cual debería ser comunicado, para emprender acciones contra empleados que hayan cometido una violación a la seguridad de la información.</v>
          </cell>
          <cell r="F35" t="str">
            <v>A.7.2.3</v>
          </cell>
          <cell r="G35"/>
          <cell r="H35"/>
          <cell r="I35" t="str">
            <v>Pregunte cual es el proceso disciplinario que se sigue cuando se verifica que ha ocurrido una violación a la seguridad de la información, quien y como se determina la sanción al infractor?</v>
          </cell>
          <cell r="J35" t="str">
            <v>Se incluye la normativa en seguridad de la información y el incumplimiento dentro del procedimiento de sanciones disciplinarias.</v>
          </cell>
          <cell r="K35"/>
          <cell r="L35">
            <v>100</v>
          </cell>
        </row>
        <row r="36">
          <cell r="B36" t="str">
            <v>AD.3.3</v>
          </cell>
          <cell r="C36" t="str">
            <v>Responsable de SI</v>
          </cell>
          <cell r="D36" t="str">
            <v>Terminación y cambio de empleo</v>
          </cell>
          <cell r="E36" t="str">
            <v>Proteger los intereses de la Entidad como parte del proceso de cambio o terminación de empleo.</v>
          </cell>
          <cell r="F36" t="str">
            <v xml:space="preserve">A.7.3 </v>
          </cell>
          <cell r="G36" t="str">
            <v>Modelo de Madurez Definido</v>
          </cell>
          <cell r="H36"/>
          <cell r="I36"/>
          <cell r="J36"/>
          <cell r="K36"/>
          <cell r="L36">
            <v>80</v>
          </cell>
        </row>
        <row r="37">
          <cell r="B37" t="str">
            <v>AD.5.1.3</v>
          </cell>
          <cell r="C37" t="str">
            <v>Responsable de SI</v>
          </cell>
          <cell r="D37" t="str">
            <v>Terminación o cambio de responsabilidades de empleo</v>
          </cell>
          <cell r="E37" t="str">
            <v>Las responsabilidades y los deberes de seguridad de la información que permanecen válidos después de la terminación o cambio de contrato se deberían definir, comunicar al empleado o contratista y se deberían hacer cumplir.</v>
          </cell>
          <cell r="F37" t="str">
            <v>A.7.3.1</v>
          </cell>
          <cell r="G37"/>
          <cell r="H37" t="str">
            <v>PR.DS-5
PR.IP-11</v>
          </cell>
          <cell r="I37" t="str">
            <v xml:space="preserve">
Revisar los acuerdos de confidencialidad, verificando que deben acordar que después de terminada la relación laboral o contrato seguirán vigentes por un periodo de tiempo.
</v>
          </cell>
          <cell r="J37" t="str">
            <v>Se firman acuerdos de confidencialidad con los proveedores y se realizan pruebas de borrado seguro de información.</v>
          </cell>
          <cell r="K37"/>
          <cell r="L37">
            <v>80</v>
          </cell>
        </row>
        <row r="38">
          <cell r="B38" t="str">
            <v>GESTIÓN DE ACTIVOS</v>
          </cell>
          <cell r="C38"/>
          <cell r="D38"/>
          <cell r="E38"/>
          <cell r="F38"/>
          <cell r="G38"/>
          <cell r="H38"/>
          <cell r="I38"/>
          <cell r="J38"/>
          <cell r="K38"/>
          <cell r="L38"/>
        </row>
        <row r="39">
          <cell r="B39" t="str">
            <v>AD.4</v>
          </cell>
          <cell r="C39" t="str">
            <v>Responsable de SI</v>
          </cell>
          <cell r="D39" t="str">
            <v>GESTIÓN DE ACTIVOS</v>
          </cell>
          <cell r="E39"/>
          <cell r="F39" t="str">
            <v>A.8</v>
          </cell>
          <cell r="G39"/>
          <cell r="H39"/>
          <cell r="I39"/>
          <cell r="J39"/>
          <cell r="K39"/>
          <cell r="L39">
            <v>77</v>
          </cell>
        </row>
        <row r="40">
          <cell r="B40" t="str">
            <v>AD.4.1</v>
          </cell>
          <cell r="C40" t="str">
            <v>Responsable de SI</v>
          </cell>
          <cell r="D40" t="str">
            <v>Responsabilidad de los activos</v>
          </cell>
          <cell r="E40" t="str">
            <v>Identificar los activos organizacionales y definir las responsabilidades de protección apropiadas.</v>
          </cell>
          <cell r="F40" t="str">
            <v>A.8.1</v>
          </cell>
          <cell r="G40" t="str">
            <v>Modelo de Madurez Gestionado</v>
          </cell>
          <cell r="H40"/>
          <cell r="I40" t="str">
            <v xml:space="preserve">
</v>
          </cell>
          <cell r="J40"/>
          <cell r="K40"/>
          <cell r="L40">
            <v>90</v>
          </cell>
        </row>
        <row r="41">
          <cell r="B41" t="str">
            <v>AD.4.1.1</v>
          </cell>
          <cell r="C41" t="str">
            <v>Responsable de SI</v>
          </cell>
          <cell r="D41" t="str">
            <v>Inventario de activos</v>
          </cell>
          <cell r="E41" t="str">
            <v>Se deben identificar los activos asociados con la información y las instalaciones de procesamiento de información, y se debe elaborar y mantener un inventario de estos activos.</v>
          </cell>
          <cell r="F41" t="str">
            <v>A.8.1.1</v>
          </cell>
          <cell r="G41" t="str">
            <v>Componente Planificación
Modelo de madurez inicial</v>
          </cell>
          <cell r="H41" t="str">
            <v>ID AM-1
ID AM-2
ID.AM-5</v>
          </cell>
          <cell r="I41" t="str">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ell>
          <cell r="J41" t="str">
            <v>Se realiza levantamiento de activos de información con base en el manual de gestión de activos de información.</v>
          </cell>
          <cell r="K41"/>
          <cell r="L41">
            <v>100</v>
          </cell>
          <cell r="M41"/>
        </row>
        <row r="42">
          <cell r="B42" t="str">
            <v>AD.4.1.2</v>
          </cell>
          <cell r="C42" t="str">
            <v>Responsable de SI</v>
          </cell>
          <cell r="D42" t="str">
            <v>Propiedad de los activos</v>
          </cell>
          <cell r="E42" t="str">
            <v>Los activos mantenidos en el inventario deben tener un propietario.</v>
          </cell>
          <cell r="F42" t="str">
            <v>A.8.1.2</v>
          </cell>
          <cell r="G42"/>
          <cell r="H42" t="str">
            <v>ID AM-1
ID AM-2</v>
          </cell>
          <cell r="I42" t="str">
            <v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v>
          </cell>
          <cell r="J42" t="str">
            <v>Se realiza levantamiento de activos de información con base en el manual de gestión de activos de información.</v>
          </cell>
          <cell r="K42"/>
          <cell r="L42">
            <v>80</v>
          </cell>
        </row>
        <row r="43">
          <cell r="B43" t="str">
            <v>AD.4.1.3</v>
          </cell>
          <cell r="C43" t="str">
            <v>Responsable de SI</v>
          </cell>
          <cell r="D43" t="str">
            <v>Uso aceptable de los activos</v>
          </cell>
          <cell r="E43" t="str">
            <v>Se deben identificar, documentar e implementar reglas para el uso aceptable de información y de activos asociados con información e instalaciones de procesamiento de información.</v>
          </cell>
          <cell r="F43" t="str">
            <v>A.8.1.3</v>
          </cell>
          <cell r="G43"/>
          <cell r="H43"/>
          <cell r="I43" t="str">
            <v xml:space="preserve">Pregunte por la política, procedimiento, directriz o lineamiento que defina el uso aceptable de los activos, verifique que es conocida por los empleados y usuarios de partes externas que usan activos de la Entidad o tienen acceso a ellos. </v>
          </cell>
          <cell r="J43" t="str">
            <v>Se elabora política de uso de los activos de información y procedimiento.</v>
          </cell>
          <cell r="K43"/>
          <cell r="L43">
            <v>80</v>
          </cell>
        </row>
        <row r="44">
          <cell r="B44" t="str">
            <v>AD.4.1.4</v>
          </cell>
          <cell r="C44" t="str">
            <v>Responsable de SI</v>
          </cell>
          <cell r="D44" t="str">
            <v>Devolución de activos</v>
          </cell>
          <cell r="E44" t="str">
            <v>Todos los empleados y usuarios de partes externas deben devolver todos los activos de la organización que se encuentren a su cargo, al terminar su empleo, contrato o acuerdo.</v>
          </cell>
          <cell r="F44" t="str">
            <v>A.8.1.4</v>
          </cell>
          <cell r="G44"/>
          <cell r="H44" t="str">
            <v>PR.IP-11</v>
          </cell>
          <cell r="I44" t="str">
            <v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v>
          </cell>
          <cell r="J44" t="str">
            <v>Se cuenta con el formato de paz y salvo, el cual es requisito indispensable para hacer entrega del cargo en la terminación.</v>
          </cell>
          <cell r="K44"/>
          <cell r="L44">
            <v>100</v>
          </cell>
        </row>
        <row r="45">
          <cell r="B45" t="str">
            <v>AD.4.2</v>
          </cell>
          <cell r="C45" t="str">
            <v>Responsable de SI</v>
          </cell>
          <cell r="D45" t="str">
            <v>Clasificación de información</v>
          </cell>
          <cell r="E45" t="str">
            <v>Asegurar que la información recibe un nivel apropiado de protección, de acuerdo con su importancia para la Entidad.</v>
          </cell>
          <cell r="F45" t="str">
            <v>A.8.2</v>
          </cell>
          <cell r="G45"/>
          <cell r="H45"/>
          <cell r="I45"/>
          <cell r="J45"/>
          <cell r="K45"/>
          <cell r="L45">
            <v>80</v>
          </cell>
        </row>
        <row r="46">
          <cell r="B46" t="str">
            <v>AD.4.2.1</v>
          </cell>
          <cell r="C46" t="str">
            <v>Responsable de SI</v>
          </cell>
          <cell r="D46" t="str">
            <v>Clasificación de la información</v>
          </cell>
          <cell r="E46" t="str">
            <v>La información se debería clasificar en función de los requisitos legales, valor, criticidad y susceptibilidad a divulgación o a modificación no autorizada.</v>
          </cell>
          <cell r="F46" t="str">
            <v>A.8.2.1</v>
          </cell>
          <cell r="G46" t="str">
            <v>Modelo de Madurez Inicial</v>
          </cell>
          <cell r="H46"/>
          <cell r="I46" t="str">
            <v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v>
          </cell>
          <cell r="J46" t="str">
            <v>Se cuenta con el inventario de actvos actualizado.
Se cuenta con el manaul de activos de información, donde se mencionanlos responsables y la periodicidad de actualización.
Se cuenta con la clasificación de la información adoptada por la entidad.
Se revisa de acuerdo a la ley la clasificación de los activos</v>
          </cell>
          <cell r="K46"/>
          <cell r="L46">
            <v>80</v>
          </cell>
        </row>
        <row r="47">
          <cell r="B47" t="str">
            <v>AD.4.2.2</v>
          </cell>
          <cell r="C47" t="str">
            <v>Responsable de SI</v>
          </cell>
          <cell r="D47" t="str">
            <v>Etiquetado de la información</v>
          </cell>
          <cell r="E47"/>
          <cell r="F47" t="str">
            <v>A.8.2.2</v>
          </cell>
          <cell r="G47"/>
          <cell r="H47" t="str">
            <v>PR.DS-5
PR.PT-2</v>
          </cell>
          <cell r="I47" t="str">
            <v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v>
          </cell>
          <cell r="J47" t="str">
            <v>Procedimiento de etiquetado de información de TI.
Procedimiento de etiquetado de la información de la Entidad.
Se establece el etiquetado de la información institucional de acuerdo a lo estaablecido en las Tablas de Retención Documental</v>
          </cell>
          <cell r="K47"/>
          <cell r="L47">
            <v>60</v>
          </cell>
        </row>
        <row r="48">
          <cell r="B48" t="str">
            <v>AD.4.2.3</v>
          </cell>
          <cell r="C48" t="str">
            <v>Responsable de SI</v>
          </cell>
          <cell r="D48" t="str">
            <v>Manejo de activos</v>
          </cell>
          <cell r="E48"/>
          <cell r="F48" t="str">
            <v>A.8.2.3</v>
          </cell>
          <cell r="G48"/>
          <cell r="H48" t="str">
            <v>PR.DS-1
PR.DS-2
PR.DS-3
PR.DS-5
PR.IP-6
PR.PT-2</v>
          </cell>
          <cell r="I48" t="str">
            <v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v>
          </cell>
          <cell r="J48"/>
          <cell r="K48"/>
          <cell r="L48">
            <v>100</v>
          </cell>
        </row>
        <row r="49">
          <cell r="B49" t="str">
            <v>AD.4.3</v>
          </cell>
          <cell r="C49" t="str">
            <v>Responsable de TICs</v>
          </cell>
          <cell r="D49" t="str">
            <v>Manejo de medios</v>
          </cell>
          <cell r="E49" t="str">
            <v>Evitar la divulgación, la modificación, el retiro o la destrucción no autorizados de la información almacenada en los medios.</v>
          </cell>
          <cell r="F49" t="str">
            <v xml:space="preserve">A.8.3 </v>
          </cell>
          <cell r="G49"/>
          <cell r="H49"/>
          <cell r="I49"/>
          <cell r="J49"/>
          <cell r="K49"/>
          <cell r="L49">
            <v>60</v>
          </cell>
        </row>
        <row r="50">
          <cell r="B50" t="str">
            <v>AD.4.3.1</v>
          </cell>
          <cell r="C50" t="str">
            <v>Responsable de TICs</v>
          </cell>
          <cell r="D50" t="str">
            <v xml:space="preserve">Gestión de medios removibles </v>
          </cell>
          <cell r="E50"/>
          <cell r="F50" t="str">
            <v>A.8.3.1</v>
          </cell>
          <cell r="G50"/>
          <cell r="H50" t="str">
            <v>PR.DS-3
PR.IP-6
PR.PT-2</v>
          </cell>
          <cell r="I50" t="str">
            <v>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v>
          </cell>
          <cell r="J50" t="str">
            <v>Se establece política de uso de dispositivos móviles.</v>
          </cell>
          <cell r="K50"/>
          <cell r="L50">
            <v>80</v>
          </cell>
        </row>
        <row r="51">
          <cell r="B51" t="str">
            <v>AD.4.3.2</v>
          </cell>
          <cell r="C51" t="str">
            <v>Responsable de TICs</v>
          </cell>
          <cell r="D51" t="str">
            <v>Disposición de los medios</v>
          </cell>
          <cell r="E51"/>
          <cell r="F51" t="str">
            <v>A.8.3.2</v>
          </cell>
          <cell r="G51"/>
          <cell r="H51" t="str">
            <v>PR.DS-3
PR.IP-6</v>
          </cell>
          <cell r="I51" t="str">
            <v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v>
          </cell>
          <cell r="J51" t="str">
            <v>Se establece procedimiento de borrado seguro</v>
          </cell>
          <cell r="K51"/>
          <cell r="L51">
            <v>80</v>
          </cell>
        </row>
        <row r="52">
          <cell r="B52" t="str">
            <v>AD.4.3.3</v>
          </cell>
          <cell r="C52" t="str">
            <v>Responsable de TICs</v>
          </cell>
          <cell r="D52" t="str">
            <v>Transferencia de medios físicos</v>
          </cell>
          <cell r="E52"/>
          <cell r="F52" t="str">
            <v>A.8.3.3</v>
          </cell>
          <cell r="G52"/>
          <cell r="H52" t="str">
            <v>PR.DS-3
PR.PT-2</v>
          </cell>
          <cell r="I52" t="str">
            <v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v>
          </cell>
          <cell r="J52" t="str">
            <v>Se encuentra en construcción el procedimiento.</v>
          </cell>
          <cell r="K52"/>
          <cell r="L52">
            <v>20</v>
          </cell>
        </row>
        <row r="53">
          <cell r="B53" t="str">
            <v>ASPECTOS DE SEGURIDAD DE LA INFORMACIÓN DE LA GESTIÓN DE LA CONTINUIDAD DEL NEGOCIO</v>
          </cell>
          <cell r="C53"/>
          <cell r="D53"/>
          <cell r="E53"/>
          <cell r="F53"/>
          <cell r="G53"/>
          <cell r="H53"/>
          <cell r="I53"/>
          <cell r="J53"/>
          <cell r="K53"/>
          <cell r="L53"/>
        </row>
        <row r="54">
          <cell r="B54" t="str">
            <v>AD.5</v>
          </cell>
          <cell r="C54" t="str">
            <v>Responsable de la Continuidad</v>
          </cell>
          <cell r="D54" t="str">
            <v>ASPECTOS DE SEGURIDAD DE LA INFORMACIÓN DE LA GESTIÓN DE LA CONTINUIDAD DEL NEGOCIO</v>
          </cell>
          <cell r="E54"/>
          <cell r="F54" t="str">
            <v>A.17</v>
          </cell>
          <cell r="G54"/>
          <cell r="H54"/>
          <cell r="I54"/>
          <cell r="J54"/>
          <cell r="K54"/>
          <cell r="L54">
            <v>40</v>
          </cell>
        </row>
        <row r="55">
          <cell r="B55" t="str">
            <v>AD.5.1</v>
          </cell>
          <cell r="C55" t="str">
            <v>Responsable de la Continuidad</v>
          </cell>
          <cell r="D55" t="str">
            <v>Continuidad de la seguridad de la información</v>
          </cell>
          <cell r="E55" t="str">
            <v xml:space="preserve"> La continuidad de la seguridad de la información debe incluir en los sistemas de gestión de la continuidad del negocio de la Entidad.</v>
          </cell>
          <cell r="F55" t="str">
            <v>A.17.1</v>
          </cell>
          <cell r="G55"/>
          <cell r="H55"/>
          <cell r="I55"/>
          <cell r="J55"/>
          <cell r="K55"/>
          <cell r="L55">
            <v>40</v>
          </cell>
        </row>
        <row r="56">
          <cell r="B56" t="str">
            <v>AD.5.1.1</v>
          </cell>
          <cell r="C56" t="str">
            <v>Responsable de la Continuidad</v>
          </cell>
          <cell r="D56" t="str">
            <v>Planificación de la continuidad de la seguridad de la información</v>
          </cell>
          <cell r="E56"/>
          <cell r="F56" t="str">
            <v>A.17.1.1</v>
          </cell>
          <cell r="G56" t="str">
            <v>Modelo de Madurez Gestionado</v>
          </cell>
          <cell r="H56" t="str">
            <v>ID.BE-5
PR.IP-9</v>
          </cell>
          <cell r="I56" t="str">
            <v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Tenga en cuenta para la calificación: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 están en 40.
2) Si se reconoce la importancia de ampliar los planes de continuidad de del negocio a otros procesos, pero aun no se pueden incluir ni trabajar con ellos, están en 60.
</v>
          </cell>
          <cell r="J56" t="str">
            <v>Se desarrollo un plan de continuidad con las especificaciones mínimas necesarias que se requiere para su implementación.
Se tiene contemplada su ejecución para año 2017.</v>
          </cell>
          <cell r="K56"/>
          <cell r="L56">
            <v>40</v>
          </cell>
        </row>
        <row r="57">
          <cell r="B57" t="str">
            <v>AD.5.1.2</v>
          </cell>
          <cell r="C57" t="str">
            <v>Responsable de la Continuidad</v>
          </cell>
          <cell r="D57" t="str">
            <v>Implementación de la continuidad de la seguridad de la información</v>
          </cell>
          <cell r="E57" t="str">
            <v>La organización debe establecer, documentar, implementar y mantener procesos, procedimientos y controles para garantizar el nivel necesario de continuidad para la seguridad de la información durante una situación adversa,</v>
          </cell>
          <cell r="F57" t="str">
            <v>A.17.1.2</v>
          </cell>
          <cell r="G57" t="str">
            <v>Modelo de Madurez Definido</v>
          </cell>
          <cell r="H57" t="str">
            <v>ID.BE-5
PR.IP-4
PR.IP-9
PR.IP-9</v>
          </cell>
          <cell r="I57" t="str">
            <v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v>
          </cell>
          <cell r="J57"/>
          <cell r="K57"/>
          <cell r="L57">
            <v>40</v>
          </cell>
        </row>
        <row r="58">
          <cell r="B58" t="str">
            <v>AD.5.1.3</v>
          </cell>
          <cell r="C58" t="str">
            <v>Responsable de la Continuidad</v>
          </cell>
          <cell r="D58" t="str">
            <v>Verificación, revisión y evaluación de la continuidad de la seguridad de la información.</v>
          </cell>
          <cell r="E58"/>
          <cell r="F58" t="str">
            <v>A.17.1.3</v>
          </cell>
          <cell r="G58" t="str">
            <v>Modelo de Madurez Optimizado</v>
          </cell>
          <cell r="H58" t="str">
            <v>PR.IP-4
PR.IP-10</v>
          </cell>
          <cell r="I58" t="str">
            <v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v>
          </cell>
          <cell r="J58" t="str">
            <v>No existe el procedimiento.</v>
          </cell>
          <cell r="K58"/>
          <cell r="L58">
            <v>40</v>
          </cell>
        </row>
        <row r="59">
          <cell r="B59" t="str">
            <v>AD.5.2</v>
          </cell>
          <cell r="C59" t="str">
            <v>Responsable de la Continuidad</v>
          </cell>
          <cell r="D59" t="str">
            <v>Redundancias</v>
          </cell>
          <cell r="E59" t="str">
            <v xml:space="preserve"> Asegurar la disponibilidad de las instalaciones de procesamiento de la información.</v>
          </cell>
          <cell r="F59" t="str">
            <v xml:space="preserve">A.17.2 </v>
          </cell>
          <cell r="G59"/>
          <cell r="H59"/>
          <cell r="I59"/>
          <cell r="J59"/>
          <cell r="K59"/>
          <cell r="L59">
            <v>40</v>
          </cell>
        </row>
        <row r="60">
          <cell r="B60" t="str">
            <v>AD.5.2.1</v>
          </cell>
          <cell r="C60" t="str">
            <v>Responsable de la Continuidad</v>
          </cell>
          <cell r="D60" t="str">
            <v>Disponibilidad de instalaciones de procesamiento de información</v>
          </cell>
          <cell r="E60"/>
          <cell r="F60" t="str">
            <v>A.17.2.1</v>
          </cell>
          <cell r="G60"/>
          <cell r="H60" t="str">
            <v>ID.BE-5</v>
          </cell>
          <cell r="I60" t="str">
            <v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v>
          </cell>
          <cell r="J60" t="str">
            <v>Se cuenta con redundancia.</v>
          </cell>
          <cell r="K60"/>
          <cell r="L60">
            <v>40</v>
          </cell>
        </row>
        <row r="61">
          <cell r="B61" t="str">
            <v>CUMPLIMIENTO</v>
          </cell>
          <cell r="C61"/>
          <cell r="D61"/>
          <cell r="E61"/>
          <cell r="F61"/>
          <cell r="G61"/>
          <cell r="H61"/>
          <cell r="I61"/>
          <cell r="J61"/>
          <cell r="K61"/>
          <cell r="L61"/>
        </row>
        <row r="62">
          <cell r="B62" t="str">
            <v>AD.6</v>
          </cell>
          <cell r="C62" t="str">
            <v>Responsable de SI/Responsable de TICs/Control Interno</v>
          </cell>
          <cell r="D62" t="str">
            <v>CUMPLIMIENTO</v>
          </cell>
          <cell r="E62"/>
          <cell r="F62" t="str">
            <v>A.18</v>
          </cell>
          <cell r="G62"/>
          <cell r="H62"/>
          <cell r="I62"/>
          <cell r="J62"/>
          <cell r="K62"/>
          <cell r="L62">
            <v>80</v>
          </cell>
        </row>
        <row r="63">
          <cell r="B63" t="str">
            <v>AD.6.1</v>
          </cell>
          <cell r="C63" t="str">
            <v>Responsable de SI</v>
          </cell>
          <cell r="D63" t="str">
            <v>Cumplimiento de requisitos legales y contractuales</v>
          </cell>
          <cell r="E63" t="str">
            <v>Evitar el incumplimiento de las obligaciones legales, estatutarias, de reglamentación o contractuales relacionadas con seguridad de la información y de cualquier requisito de seguridad.</v>
          </cell>
          <cell r="F63" t="str">
            <v xml:space="preserve">A.18.1 </v>
          </cell>
          <cell r="G63"/>
          <cell r="H63" t="str">
            <v>ID.GV-3</v>
          </cell>
          <cell r="I63" t="str">
            <v>De acuerdo a la NIST:  Los requerimientos legales y regulatorios respecto de la ciberseguridad, incluyendo la privacidad y las libertades y obligaciones civiles, son entendidos y gestionados.</v>
          </cell>
          <cell r="L63">
            <v>80</v>
          </cell>
        </row>
        <row r="64">
          <cell r="B64" t="str">
            <v>AD.6.1.1</v>
          </cell>
          <cell r="C64" t="str">
            <v>Responsable de SI</v>
          </cell>
          <cell r="D64" t="str">
            <v>Identificación de la legislación aplicable y de los requisitos contractuales.</v>
          </cell>
          <cell r="E64"/>
          <cell r="F64" t="str">
            <v>A.18.1.1</v>
          </cell>
          <cell r="G64" t="str">
            <v>Modelo de Madurez Gestionado Cuantitativamente</v>
          </cell>
          <cell r="H64"/>
          <cell r="I64" t="str">
            <v xml:space="preserve">Solicite la relación de requisitos legales, reglamentarios, estatutarios, que le aplican a la Entidad (Normograma). 
Indague si existe un responsable de identificarlos y se definen los responsables para su cumplimiento.
</v>
          </cell>
          <cell r="J64" t="str">
            <v>Existe normograma.</v>
          </cell>
          <cell r="K64"/>
          <cell r="L64">
            <v>100</v>
          </cell>
        </row>
        <row r="65">
          <cell r="B65" t="str">
            <v>AD.6.1.2</v>
          </cell>
          <cell r="C65" t="str">
            <v>Responsable de TICs</v>
          </cell>
          <cell r="D65" t="str">
            <v>Derechos de propiedad intelectual.</v>
          </cell>
          <cell r="E65"/>
          <cell r="F65" t="str">
            <v>A.18.1.2</v>
          </cell>
          <cell r="G65"/>
          <cell r="H65"/>
          <cell r="I65" t="str">
            <v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v>
          </cell>
          <cell r="J65" t="str">
            <v>Se establece política de uso de antifraude y antipiratería, en la cual se plasman los lineamientos a seguir en derechos de propiedad intelectual.
Los perfiles que se instalan tienen restricción de instalación de software.
Se cuenta con control de licenciemiento.</v>
          </cell>
          <cell r="K65"/>
          <cell r="L65">
            <v>100</v>
          </cell>
        </row>
        <row r="66">
          <cell r="B66" t="str">
            <v>AD.6.1.3</v>
          </cell>
          <cell r="C66" t="str">
            <v>Responsable de SI</v>
          </cell>
          <cell r="D66" t="str">
            <v>Protección de registros.</v>
          </cell>
          <cell r="E66" t="str">
            <v>Se deben proteger los registros importantes de una organización de pérdida, destrucción y falsificación, en concordancia con los requerimientos estatutarios, reguladores, contractuales y comerciales</v>
          </cell>
          <cell r="F66" t="str">
            <v>A.18.1.3</v>
          </cell>
          <cell r="G66"/>
          <cell r="H66" t="str">
            <v>PR.IP-4</v>
          </cell>
          <cell r="I66" t="str">
            <v>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v>
          </cell>
          <cell r="J66" t="str">
            <v>La Entidad cuenta con las tablas de retención documental.
Se cuenta con el inventario de activos.</v>
          </cell>
          <cell r="K66"/>
          <cell r="L66">
            <v>60</v>
          </cell>
        </row>
        <row r="67">
          <cell r="B67" t="str">
            <v>AD.6.1.4</v>
          </cell>
          <cell r="C67" t="str">
            <v>Responsable de SI</v>
          </cell>
          <cell r="D67" t="str">
            <v>Protección de los datos y privacidad de la información relacionada con los datos personales.</v>
          </cell>
          <cell r="E67" t="str">
            <v>Se deben asegurar la protección y privacidad de la información personal tal como se requiere en la legislación relevante, las regulaciones y, si fuese aplicable, las cláusulas contractuales.</v>
          </cell>
          <cell r="F67" t="str">
            <v>A.18.1.4</v>
          </cell>
          <cell r="G67"/>
          <cell r="H67" t="str">
            <v>DE.DP-2</v>
          </cell>
          <cell r="I67" t="str">
            <v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v>
          </cell>
          <cell r="J67" t="str">
            <v>Se cuenta con política de protección de datos personales aprobada por la alta dirección, en la cual se definen los responsables y se estàn estableciendo los controles.
Se cuenta con las medidas técnicas necesarias para la protección de la información.</v>
          </cell>
          <cell r="K67"/>
          <cell r="L67">
            <v>60</v>
          </cell>
        </row>
        <row r="68">
          <cell r="B68" t="str">
            <v>AD.6.1.5</v>
          </cell>
          <cell r="C68" t="str">
            <v>n/a</v>
          </cell>
          <cell r="D68" t="str">
            <v>Reglamentación de controles criptográficos.</v>
          </cell>
          <cell r="E68"/>
          <cell r="F68" t="str">
            <v>A.18.1.5</v>
          </cell>
          <cell r="G68"/>
          <cell r="H68"/>
          <cell r="I68" t="str">
            <v>n/a</v>
          </cell>
          <cell r="J68"/>
          <cell r="K68"/>
          <cell r="L68">
            <v>40</v>
          </cell>
        </row>
        <row r="69">
          <cell r="B69" t="str">
            <v>AD.6.2</v>
          </cell>
          <cell r="C69" t="str">
            <v>Control interno</v>
          </cell>
          <cell r="D69" t="str">
            <v>Revisiones de seguridad de la información</v>
          </cell>
          <cell r="E69"/>
          <cell r="F69" t="str">
            <v xml:space="preserve">A.18.2 </v>
          </cell>
          <cell r="G69" t="str">
            <v>Modelo de Madurez Gestionado Cuantitativamente</v>
          </cell>
          <cell r="H69"/>
          <cell r="I69"/>
          <cell r="J69"/>
          <cell r="K69"/>
          <cell r="L69">
            <v>80</v>
          </cell>
        </row>
        <row r="70">
          <cell r="B70" t="str">
            <v>AD.6.2.1</v>
          </cell>
          <cell r="C70" t="str">
            <v>Control interno</v>
          </cell>
          <cell r="D70" t="str">
            <v>Revisión independiente de la seguridad de la información</v>
          </cell>
          <cell r="E70"/>
          <cell r="F70" t="str">
            <v>A.18.2.1</v>
          </cell>
          <cell r="G70"/>
          <cell r="H70"/>
          <cell r="I70" t="str">
            <v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v>
          </cell>
          <cell r="J70" t="str">
            <v>Se incluye dentro del plan de auditoría de OCI las auditorias del SGSI para el año 2017.
Se implementan acciones de mejora de auditoria realizada durante el año 2016.</v>
          </cell>
          <cell r="K70"/>
          <cell r="L70">
            <v>80</v>
          </cell>
          <cell r="M70"/>
        </row>
        <row r="71">
          <cell r="B71" t="str">
            <v>AD.6.2.2</v>
          </cell>
          <cell r="C71" t="str">
            <v>Control interno</v>
          </cell>
          <cell r="D71" t="str">
            <v>Cumplimiento con las políticas y normas de seguridad.</v>
          </cell>
          <cell r="E71" t="str">
            <v>Asegurar el cumplimiento de los sistemas con las políticas y estándares de seguridad organizacional.</v>
          </cell>
          <cell r="F71" t="str">
            <v>A.18.2.2</v>
          </cell>
          <cell r="G71"/>
          <cell r="H71" t="str">
            <v>PR.IP-12</v>
          </cell>
          <cell r="I71" t="str">
            <v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v>
          </cell>
          <cell r="J71" t="str">
            <v>Se cuenta con el apoyo de la dirección y los líderes de cada área para la ejecución del MSPI.
Se establecen controles para el acceso al centro de computo y centros de cableado y se realizan revisiones periodicas de su cumplimiento.
Está en construcción los lineamientos para las revisiones de los sistemas de información.</v>
          </cell>
          <cell r="K71"/>
          <cell r="L71">
            <v>80</v>
          </cell>
        </row>
        <row r="72">
          <cell r="B72" t="str">
            <v>AD.6.2.3</v>
          </cell>
          <cell r="C72" t="str">
            <v>Responsable de SI</v>
          </cell>
          <cell r="D72" t="str">
            <v>Revisión de cumplimiento técnico.</v>
          </cell>
          <cell r="E72" t="str">
            <v>Los sistemas de información deben chequearse regularmente para el cumplimiento con los estándares de implementación de la seguridad.</v>
          </cell>
          <cell r="F72" t="str">
            <v>A.18.2.3</v>
          </cell>
          <cell r="G72"/>
          <cell r="H72" t="str">
            <v>ID.RA-1</v>
          </cell>
          <cell r="I72" t="str">
            <v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v>
          </cell>
          <cell r="J72" t="str">
            <v>Se realizan pruebas de vulnerabilidades programadas anualmente.</v>
          </cell>
          <cell r="K72"/>
          <cell r="L72">
            <v>80</v>
          </cell>
        </row>
        <row r="73">
          <cell r="B73" t="str">
            <v>RELACIONES CON LOS PROVEEDORES</v>
          </cell>
          <cell r="C73"/>
          <cell r="D73"/>
          <cell r="E73"/>
          <cell r="F73"/>
          <cell r="G73"/>
          <cell r="H73"/>
          <cell r="I73"/>
          <cell r="J73"/>
          <cell r="K73"/>
          <cell r="L73"/>
        </row>
        <row r="74">
          <cell r="B74" t="str">
            <v>AD.7</v>
          </cell>
          <cell r="C74" t="str">
            <v>Responsable de compras y adquisiciones</v>
          </cell>
          <cell r="D74" t="str">
            <v>RELACIONES CON LOS PROVEEDORES</v>
          </cell>
          <cell r="E74"/>
          <cell r="F74" t="str">
            <v>A.15</v>
          </cell>
          <cell r="G74"/>
          <cell r="H74"/>
          <cell r="I74"/>
          <cell r="J74"/>
          <cell r="K74"/>
          <cell r="L74">
            <v>80</v>
          </cell>
        </row>
        <row r="75">
          <cell r="B75" t="str">
            <v>AD.7.1</v>
          </cell>
          <cell r="C75" t="str">
            <v>Responsable de compras y adquisiciones</v>
          </cell>
          <cell r="D75" t="str">
            <v>Seguridad de la información en las relaciones con los proveedores</v>
          </cell>
          <cell r="E75" t="str">
            <v>Asegurar la protección de los activos de la entidad que sean accesibles para los proveedores</v>
          </cell>
          <cell r="F75" t="str">
            <v>A.15.1</v>
          </cell>
          <cell r="G75" t="str">
            <v>Modelo de Madurez Definido</v>
          </cell>
          <cell r="H75"/>
          <cell r="I75" t="str">
            <v>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v>
          </cell>
          <cell r="J75" t="str">
            <v>Se establece política de relación con proveedores.
Se firman acuerdos de confidencialidad con los proveedores.
Se están estableciendo controles adicionales para la relación con proveedores.</v>
          </cell>
          <cell r="K75"/>
          <cell r="L75">
            <v>80</v>
          </cell>
        </row>
        <row r="76">
          <cell r="B76" t="str">
            <v>AD.7.2</v>
          </cell>
          <cell r="C76" t="str">
            <v>Responsable de compras y adquisiciones</v>
          </cell>
          <cell r="D76" t="str">
            <v>Gestión de la prestación de servicios de proveedores</v>
          </cell>
          <cell r="E76" t="str">
            <v>Mantener el nivel acordado de seguridad de la información y de prestación del servicio en línea con los acuerdos con los proveedores</v>
          </cell>
          <cell r="F76" t="str">
            <v>A.15.2</v>
          </cell>
          <cell r="G76" t="str">
            <v>Modelo de Madurez Definido</v>
          </cell>
          <cell r="H76"/>
          <cell r="I76" t="str">
            <v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v>
          </cell>
          <cell r="J76" t="str">
            <v>Se incluye dentro del programa anual de auditoría la de proveedores para realizar las revisiones.</v>
          </cell>
          <cell r="K76"/>
          <cell r="L76">
            <v>80</v>
          </cell>
        </row>
      </sheetData>
      <sheetData sheetId="5">
        <row r="12">
          <cell r="E12"/>
          <cell r="F12"/>
          <cell r="G12"/>
          <cell r="H12"/>
          <cell r="I12"/>
          <cell r="J12"/>
          <cell r="K12"/>
        </row>
        <row r="13">
          <cell r="A13" t="str">
            <v>T.1</v>
          </cell>
          <cell r="B13" t="str">
            <v>Responsable de SI/Responsable de TICs</v>
          </cell>
          <cell r="C13" t="str">
            <v>CONTROL DE ACCESO</v>
          </cell>
          <cell r="D13"/>
          <cell r="E13" t="str">
            <v>A.9</v>
          </cell>
          <cell r="F13" t="str">
            <v>Componente planificación y modelo de madurez nivel gestionado</v>
          </cell>
          <cell r="G13"/>
          <cell r="H13"/>
          <cell r="I13"/>
          <cell r="J13"/>
          <cell r="K13">
            <v>77</v>
          </cell>
        </row>
        <row r="14">
          <cell r="A14" t="str">
            <v>T.1.1</v>
          </cell>
          <cell r="B14" t="str">
            <v>Responsable de SI</v>
          </cell>
          <cell r="C14" t="str">
            <v>REQUISITOS DEL NEGOCIO PARA CONTROL DE ACCESO</v>
          </cell>
          <cell r="D14" t="str">
            <v>Se debe limitar el acceso a información y a instalaciones de procesamiento de información.</v>
          </cell>
          <cell r="E14" t="str">
            <v>A.9.1</v>
          </cell>
          <cell r="F14" t="str">
            <v>Modelo de madurez definido</v>
          </cell>
          <cell r="G14"/>
          <cell r="H14"/>
          <cell r="I14"/>
          <cell r="J14"/>
          <cell r="K14">
            <v>80</v>
          </cell>
        </row>
        <row r="15">
          <cell r="A15" t="str">
            <v>T.1.1.1</v>
          </cell>
          <cell r="B15" t="str">
            <v>Responsable de SI</v>
          </cell>
          <cell r="C15" t="str">
            <v>Política de control de acceso</v>
          </cell>
          <cell r="D15" t="str">
            <v>Se debe establecer, documentar y revisar una política de control de acceso con base en los requisitos del negocio y de seguridad de la información.</v>
          </cell>
          <cell r="E15" t="str">
            <v>A.9.1.1</v>
          </cell>
          <cell r="F15"/>
          <cell r="G15" t="str">
            <v>PR.DS-5</v>
          </cell>
          <cell r="H15" t="str">
            <v>Revisar que la 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v>
          </cell>
          <cell r="I15" t="str">
            <v>Se establece política de gestión de accesos.
Se actualiza el procedimiento.
Se socializa
Se establecen lineamiento de usuarios privilegiados y se incluyen dentro del procedimiento de gestión de accesos.</v>
          </cell>
          <cell r="J15" t="str">
            <v>Sensibilización a nivel de administradores de seguridad y usuarios.</v>
          </cell>
          <cell r="K15">
            <v>80</v>
          </cell>
        </row>
        <row r="16">
          <cell r="A16" t="str">
            <v>T.1.1.2</v>
          </cell>
          <cell r="B16" t="str">
            <v>Responsable de TICs</v>
          </cell>
          <cell r="C16" t="str">
            <v>Acceso a redes y a servicios en red</v>
          </cell>
          <cell r="D16" t="str">
            <v>Se debe permitir acceso de los usuarios a la red y a los servicios de red para los que hayan sido autorizados específicamente.</v>
          </cell>
          <cell r="E16" t="str">
            <v>A.9.1.2</v>
          </cell>
          <cell r="F16"/>
          <cell r="G16" t="str">
            <v>PR.AC-4
PR.DS-5
PR.PT-3</v>
          </cell>
          <cell r="H16" t="str">
            <v>Revisar la 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v>
          </cell>
          <cell r="I16" t="str">
            <v>Se encuentra establecido procedimiento de gestión de accesos, en el cual se describen los privilegios que se otorgan a cada uno de los usuarios.</v>
          </cell>
          <cell r="J16" t="str">
            <v>Establecer procedimiento formal de acceso por VPN
Sensibilización a usuarios y administradores.</v>
          </cell>
          <cell r="K16">
            <v>80</v>
          </cell>
        </row>
        <row r="17">
          <cell r="A17" t="str">
            <v>T.1.2</v>
          </cell>
          <cell r="B17" t="str">
            <v>Responsable de SI</v>
          </cell>
          <cell r="C17" t="str">
            <v>GESTIÓN DE ACCESO DE USUARIOS</v>
          </cell>
          <cell r="D17" t="str">
            <v>Se debe asegurar el acceso de los usuarios autorizados y evitar el acceso no autorizado a sistemas y servicios.</v>
          </cell>
          <cell r="E17" t="str">
            <v xml:space="preserve">A.9.2 </v>
          </cell>
          <cell r="F17" t="str">
            <v>Modelo de madurez gestionado cuantitativamente</v>
          </cell>
          <cell r="G17"/>
          <cell r="H17"/>
          <cell r="I17"/>
          <cell r="J17"/>
          <cell r="K17">
            <v>80</v>
          </cell>
        </row>
        <row r="18">
          <cell r="A18" t="str">
            <v>T.1.2.1</v>
          </cell>
          <cell r="B18" t="str">
            <v>Responsable de SI</v>
          </cell>
          <cell r="C18" t="str">
            <v>Registro y cancelación del registro de usuarios</v>
          </cell>
          <cell r="D18" t="str">
            <v>Se debe implementar un proceso formal de registro y de cancelación de registro de usuarios, para posibilitar la asignación de los derechos de acceso.</v>
          </cell>
          <cell r="E18" t="str">
            <v xml:space="preserve">A.9.2.1 </v>
          </cell>
          <cell r="F18"/>
          <cell r="G18" t="str">
            <v>PR.AC-1</v>
          </cell>
          <cell r="H18" t="str">
            <v>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v>
          </cell>
          <cell r="I18" t="str">
            <v>Procedimiento de gestión de accesos</v>
          </cell>
          <cell r="J18" t="str">
            <v>Sensibilización a nivel de administradores de seguridad y usuarios.</v>
          </cell>
          <cell r="K18">
            <v>100</v>
          </cell>
        </row>
        <row r="19">
          <cell r="A19" t="str">
            <v>T.1.2.2</v>
          </cell>
          <cell r="B19" t="str">
            <v>Responsable de SI</v>
          </cell>
          <cell r="C19" t="str">
            <v xml:space="preserve"> Suministro de acceso de usuarios</v>
          </cell>
          <cell r="D19" t="str">
            <v>Se debe implementar un proceso de suministro de acceso formal de usuarios para asignar o revocar los derechos de acceso a todo tipo de usuarios para todos los sistemas y servicios.</v>
          </cell>
          <cell r="E19" t="str">
            <v>A.9.2.2</v>
          </cell>
          <cell r="F19"/>
          <cell r="G19" t="str">
            <v>PR.AC-1</v>
          </cell>
          <cell r="H19" t="str">
            <v>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v>
          </cell>
          <cell r="I19" t="str">
            <v>Procedimiento de gestión de accesos</v>
          </cell>
          <cell r="J19" t="str">
            <v>No se está realilzando la gestión de accesos en los sitemas de información en su totalidad.</v>
          </cell>
          <cell r="K19">
            <v>80</v>
          </cell>
        </row>
        <row r="20">
          <cell r="A20" t="str">
            <v>T.1.2.3</v>
          </cell>
          <cell r="B20" t="str">
            <v>Responsable de SI</v>
          </cell>
          <cell r="C20" t="str">
            <v>Gestión de derechos de acceso privilegiado</v>
          </cell>
          <cell r="D20" t="str">
            <v>Se debe restringir y controlar la asignación y uso de derechos de acceso privilegiado.</v>
          </cell>
          <cell r="E20" t="str">
            <v>A.9.2.3</v>
          </cell>
          <cell r="F20"/>
          <cell r="G20" t="str">
            <v>PR.AC-4
PR.DS-5</v>
          </cell>
          <cell r="H20" t="str">
            <v>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v>
          </cell>
          <cell r="I20" t="str">
            <v>Se incluye en el proccedimiento de gestión de accesos usuarios privilegiados</v>
          </cell>
          <cell r="J20" t="str">
            <v>Establecer el control para usuarios privilegiados y divulgarlo.</v>
          </cell>
          <cell r="K20">
            <v>80</v>
          </cell>
        </row>
        <row r="21">
          <cell r="A21" t="str">
            <v>T.1.2.4</v>
          </cell>
          <cell r="B21" t="str">
            <v>Responsable de SI</v>
          </cell>
          <cell r="C21" t="str">
            <v>Gestión de información de autenticación secreta de usuarios</v>
          </cell>
          <cell r="D21" t="str">
            <v>La asignación de información de autenticación secreta se debe controlar por medio de un proceso de gestión formal.</v>
          </cell>
          <cell r="E21" t="str">
            <v>A.9.2.4</v>
          </cell>
          <cell r="F21"/>
          <cell r="G21" t="str">
            <v>PR.AC-1</v>
          </cell>
          <cell r="H21" t="str">
            <v>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v>
          </cell>
          <cell r="I21"/>
          <cell r="J21" t="str">
            <v>Implementar el procedimiento de autenticación secreta</v>
          </cell>
          <cell r="K21">
            <v>60</v>
          </cell>
        </row>
        <row r="22">
          <cell r="A22" t="str">
            <v>T.1.2.5</v>
          </cell>
          <cell r="B22" t="str">
            <v>Responsable de SI</v>
          </cell>
          <cell r="C22" t="str">
            <v>Revisión de los derechos de acceso de usuarios</v>
          </cell>
          <cell r="D22" t="str">
            <v>Los propietarios de los activos deben revisar los derechos de acceso de los usuarios, a intervalos regulares.</v>
          </cell>
          <cell r="E22" t="str">
            <v>A.9.2.5</v>
          </cell>
          <cell r="F22"/>
          <cell r="G22"/>
          <cell r="H22" t="str">
            <v>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v>
          </cell>
          <cell r="I22" t="str">
            <v>Procedimiento de gestión de accesos</v>
          </cell>
          <cell r="J22" t="str">
            <v>Sensibilización a nivel de administradores de seguridad y usuarios.</v>
          </cell>
          <cell r="K22">
            <v>80</v>
          </cell>
        </row>
        <row r="23">
          <cell r="A23" t="str">
            <v>T.1.2.6</v>
          </cell>
          <cell r="B23" t="str">
            <v>Responsable de SI</v>
          </cell>
          <cell r="C23" t="str">
            <v>Retiro o ajuste de los derechos de acceso</v>
          </cell>
          <cell r="D23" t="str">
            <v>Los derechos de acceso de todos los empleados y de usuarios externos a la información y a las instalaciones de procesamiento de información se deben retirar al terminar su empleo, contrato o acuerdo, o se deben ajustar cuando se hagan cambios.</v>
          </cell>
          <cell r="E23" t="str">
            <v>A.9.2.6</v>
          </cell>
          <cell r="F23"/>
          <cell r="G23"/>
          <cell r="H23" t="str">
            <v>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v>
          </cell>
          <cell r="I23" t="str">
            <v>Procedimiento de gestión de accesos</v>
          </cell>
          <cell r="J23" t="str">
            <v>Sensibilización a nivel de administradores de seguridad y usuarios.</v>
          </cell>
          <cell r="K23">
            <v>80</v>
          </cell>
        </row>
        <row r="24">
          <cell r="A24" t="str">
            <v>T.1.3</v>
          </cell>
          <cell r="B24" t="str">
            <v>Responsable de SI</v>
          </cell>
          <cell r="C24" t="str">
            <v>RESPONSABILIDADES DE LOS USUARIOS</v>
          </cell>
          <cell r="D24" t="str">
            <v>Hacer que los usuarios rindan cuentas por la salvaguarda de su información de autenticación.</v>
          </cell>
          <cell r="E24" t="str">
            <v xml:space="preserve">A.9.3 </v>
          </cell>
          <cell r="F24" t="str">
            <v>Modelo de madurez definido</v>
          </cell>
          <cell r="G24"/>
          <cell r="H24"/>
          <cell r="I24"/>
          <cell r="J24"/>
          <cell r="K24">
            <v>80</v>
          </cell>
        </row>
        <row r="25">
          <cell r="A25" t="str">
            <v>T.1.3.1</v>
          </cell>
          <cell r="B25" t="str">
            <v>Responsable de SI</v>
          </cell>
          <cell r="C25" t="str">
            <v>Uso de información de autenticación secreta</v>
          </cell>
          <cell r="D25" t="str">
            <v>Se debe exigir a los usuarios que cumplan las prácticas de la organización para el uso de información de autenticación secreta.</v>
          </cell>
          <cell r="E25" t="str">
            <v xml:space="preserve">A.9.3.1 </v>
          </cell>
          <cell r="F25"/>
          <cell r="G25" t="str">
            <v>PR.AC-1</v>
          </cell>
          <cell r="H25" t="str">
            <v>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v>
          </cell>
          <cell r="I25"/>
          <cell r="J25" t="str">
            <v>Implementar el procedimiento de autenticación secreta</v>
          </cell>
          <cell r="K25">
            <v>80</v>
          </cell>
        </row>
        <row r="26">
          <cell r="A26" t="str">
            <v>T.1.4</v>
          </cell>
          <cell r="B26" t="str">
            <v>Responsable de SI</v>
          </cell>
          <cell r="C26" t="str">
            <v>CONTROL DE ACCESO A SISTEMAS Y APLICACIONES</v>
          </cell>
          <cell r="D26" t="str">
            <v>Se debe evitar el acceso no autorizado a sistemas y aplicaciones.</v>
          </cell>
          <cell r="E26" t="str">
            <v xml:space="preserve">A.9.4 </v>
          </cell>
          <cell r="F26" t="str">
            <v>Modelo de madurez gestionado cuantitativamente</v>
          </cell>
          <cell r="G26"/>
          <cell r="H26"/>
          <cell r="I26"/>
          <cell r="J26"/>
          <cell r="K26">
            <v>68</v>
          </cell>
        </row>
        <row r="27">
          <cell r="A27" t="str">
            <v>T.1.4.1</v>
          </cell>
          <cell r="B27" t="str">
            <v>Responsable de SI</v>
          </cell>
          <cell r="C27" t="str">
            <v>Restricción de acceso a la información</v>
          </cell>
          <cell r="D27" t="str">
            <v>El acceso a la información y a las funciones de los sistemas de las aplicaciones se debería restringir de acuerdo con la política de control de acceso.</v>
          </cell>
          <cell r="E27" t="str">
            <v xml:space="preserve">A.9.4.1 </v>
          </cell>
          <cell r="F27"/>
          <cell r="G27" t="str">
            <v>PR.AC-4
PR.DS-5</v>
          </cell>
          <cell r="H27" t="str">
            <v>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v>
          </cell>
          <cell r="I27" t="str">
            <v>Procedimiento de gestión de accesos</v>
          </cell>
          <cell r="J27" t="str">
            <v>Implementar en todos los sistemas de información</v>
          </cell>
          <cell r="K27">
            <v>80</v>
          </cell>
        </row>
        <row r="28">
          <cell r="A28" t="str">
            <v>T.1.4.2</v>
          </cell>
          <cell r="B28" t="str">
            <v>Responsable de SI</v>
          </cell>
          <cell r="C28" t="str">
            <v>Procedimiento de ingreso seguro</v>
          </cell>
          <cell r="D28" t="str">
            <v>Cuando lo requiere la política de control de acceso, el acceso a sistemas y aplicaciones se debe controlar mediante un proceso de ingreso seguro.</v>
          </cell>
          <cell r="E28" t="str">
            <v>A.9.4.2</v>
          </cell>
          <cell r="F28"/>
          <cell r="G28" t="str">
            <v>PR.AC-1</v>
          </cell>
          <cell r="H28" t="str">
            <v>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v>
          </cell>
          <cell r="I28" t="str">
            <v>Procedimiento de gestión de accesos
Almacenamiento de logs
Se cuenta con log out en los sistemas de información</v>
          </cell>
          <cell r="J28" t="str">
            <v>Implementar en todos los sistemas de información</v>
          </cell>
          <cell r="K28">
            <v>80</v>
          </cell>
        </row>
        <row r="29">
          <cell r="A29" t="str">
            <v>T.1.4.3</v>
          </cell>
          <cell r="B29" t="str">
            <v>Responsable de TICs</v>
          </cell>
          <cell r="C29" t="str">
            <v>Sistema de gestión de contraseñas</v>
          </cell>
          <cell r="D29" t="str">
            <v>Los sistemas de gestión de contraseñas deben ser interactivos y deben asegurar la calidad de las contraseñas.</v>
          </cell>
          <cell r="E29" t="str">
            <v>A.9.4.3</v>
          </cell>
          <cell r="F29"/>
          <cell r="G29" t="str">
            <v>PR.AC-1</v>
          </cell>
          <cell r="H29" t="str">
            <v>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v>
          </cell>
          <cell r="I29" t="str">
            <v>Política de gestión de accesos.
Uso de contraseñas seguras
Sensibilización en el uso adecuado de las contraseñas</v>
          </cell>
          <cell r="J29" t="str">
            <v xml:space="preserve">Sensibilización </v>
          </cell>
          <cell r="K29">
            <v>80</v>
          </cell>
        </row>
        <row r="30">
          <cell r="A30" t="str">
            <v>T.1.4.4</v>
          </cell>
          <cell r="B30" t="str">
            <v>Responsable de TICs</v>
          </cell>
          <cell r="C30" t="str">
            <v>Uso de programas utilitarios privilegiados</v>
          </cell>
          <cell r="D30" t="str">
            <v>Se debe restringir y controlar estrictamente el uso de programas utilitarios que pudieran tener capacidad de anular el sistema y los controles de las aplicaciones.</v>
          </cell>
          <cell r="E30" t="str">
            <v>A.9.4.4</v>
          </cell>
          <cell r="F30"/>
          <cell r="G30" t="str">
            <v>PR.AC-4
PR.DS-5</v>
          </cell>
          <cell r="H30" t="str">
            <v>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v>
          </cell>
          <cell r="I30" t="str">
            <v>Se establece la política de programas utilitarios</v>
          </cell>
          <cell r="J30" t="str">
            <v>Terminar de implementar</v>
          </cell>
          <cell r="K30">
            <v>80</v>
          </cell>
        </row>
        <row r="31">
          <cell r="A31" t="str">
            <v>T.1.4.5</v>
          </cell>
          <cell r="B31" t="str">
            <v>Responsable de TICs</v>
          </cell>
          <cell r="C31" t="str">
            <v>Control de acceso a códigos fuente de programas</v>
          </cell>
          <cell r="D31" t="str">
            <v>Se debe restringir el acceso a los códigos fuente de los programas.</v>
          </cell>
          <cell r="E31" t="str">
            <v xml:space="preserve">A.9.4.5 </v>
          </cell>
          <cell r="F31"/>
          <cell r="G31" t="str">
            <v>PR.DS-5</v>
          </cell>
          <cell r="H31" t="str">
            <v>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v>
          </cell>
          <cell r="I31" t="str">
            <v>Se está implementando</v>
          </cell>
          <cell r="J31" t="str">
            <v>Implementar</v>
          </cell>
          <cell r="K31">
            <v>20</v>
          </cell>
        </row>
        <row r="32">
          <cell r="A32" t="str">
            <v>CRIPTOGRAFÍA</v>
          </cell>
          <cell r="B32"/>
          <cell r="C32"/>
          <cell r="D32"/>
          <cell r="E32"/>
          <cell r="F32"/>
          <cell r="G32"/>
          <cell r="H32"/>
          <cell r="I32"/>
          <cell r="J32"/>
          <cell r="K32"/>
        </row>
        <row r="33">
          <cell r="A33" t="str">
            <v>T.2</v>
          </cell>
          <cell r="B33" t="str">
            <v>Responsable de SI</v>
          </cell>
          <cell r="C33" t="str">
            <v>CRIPTOGRAFÍA</v>
          </cell>
          <cell r="D33" t="str">
            <v>Marco de referencia de gestión para iniciar y controlar la implementación y la operación de la seguridad de la información dentro de la organización
Garantizar la seguridad del teletrabajo y el uso de los dispositivos móviles</v>
          </cell>
          <cell r="E33" t="str">
            <v>A.10</v>
          </cell>
          <cell r="F33"/>
          <cell r="G33"/>
          <cell r="H33"/>
          <cell r="I33"/>
          <cell r="J33"/>
          <cell r="K33">
            <v>60</v>
          </cell>
        </row>
        <row r="34">
          <cell r="A34" t="str">
            <v>T.2.1</v>
          </cell>
          <cell r="B34" t="str">
            <v>Responsable de SI</v>
          </cell>
          <cell r="C34" t="str">
            <v>CONTROLES CRIPTOGRÁFICOS</v>
          </cell>
          <cell r="D34" t="str">
            <v>Asegurar el uso apropiado y eficaz de la criptografía para proteger la confidencialidad, la autenticidad y/o la integridad de la información.</v>
          </cell>
          <cell r="E34" t="str">
            <v xml:space="preserve">A.10.1 </v>
          </cell>
          <cell r="F34" t="str">
            <v>Modelo de madurez gestionado cuantitativamente</v>
          </cell>
          <cell r="G34"/>
          <cell r="H34"/>
          <cell r="I34"/>
          <cell r="J34"/>
          <cell r="K34">
            <v>60</v>
          </cell>
        </row>
        <row r="35">
          <cell r="A35" t="str">
            <v>T.2.1.1</v>
          </cell>
          <cell r="B35" t="str">
            <v>Responsable de SI</v>
          </cell>
          <cell r="C35" t="str">
            <v>Política sobre el uso de controles criptográficos</v>
          </cell>
          <cell r="D35" t="str">
            <v>Se debe desarrollar e implementar una política sobre el uso de controles criptográficos para la protección de la información.</v>
          </cell>
          <cell r="E35" t="str">
            <v xml:space="preserve">A.10.1.1 </v>
          </cell>
          <cell r="F35"/>
          <cell r="G35"/>
          <cell r="H35" t="str">
            <v>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v>
          </cell>
          <cell r="I35"/>
          <cell r="J35"/>
          <cell r="K35">
            <v>60</v>
          </cell>
        </row>
        <row r="36">
          <cell r="A36" t="str">
            <v>T.2.1.2</v>
          </cell>
          <cell r="B36" t="str">
            <v>Responsable de SI</v>
          </cell>
          <cell r="C36" t="str">
            <v>Gestión de llaves</v>
          </cell>
          <cell r="D36" t="str">
            <v>Se debe desarrollar e implementar una política sobre el uso, protección y tiempo de vida de las llaves criptográficas durante todo su ciclo de vida.</v>
          </cell>
          <cell r="E36" t="str">
            <v>A.10.1.2</v>
          </cell>
          <cell r="F36"/>
          <cell r="G36"/>
          <cell r="H36" t="str">
            <v>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v>
          </cell>
          <cell r="I36"/>
          <cell r="J36"/>
          <cell r="K36">
            <v>60</v>
          </cell>
        </row>
        <row r="37">
          <cell r="A37" t="str">
            <v>SEGURIDAD FÍSICA Y DEL ENTORNO</v>
          </cell>
          <cell r="B37"/>
          <cell r="C37"/>
          <cell r="D37"/>
          <cell r="E37"/>
          <cell r="F37"/>
          <cell r="G37"/>
          <cell r="H37"/>
          <cell r="I37"/>
          <cell r="J37"/>
          <cell r="K37"/>
        </row>
        <row r="38">
          <cell r="A38" t="str">
            <v>T.3</v>
          </cell>
          <cell r="B38" t="str">
            <v>Responsable de la seguridad física/Responsable de SI/Líderes de los procesos</v>
          </cell>
          <cell r="C38" t="str">
            <v>SEGURIDAD FÍSICA Y DEL ENTORNO</v>
          </cell>
          <cell r="D38"/>
          <cell r="E38" t="str">
            <v>A.11</v>
          </cell>
          <cell r="F38"/>
          <cell r="G38"/>
          <cell r="H38"/>
          <cell r="I38"/>
          <cell r="J38"/>
          <cell r="K38">
            <v>92</v>
          </cell>
        </row>
        <row r="39">
          <cell r="A39" t="str">
            <v>T.3.1</v>
          </cell>
          <cell r="B39" t="str">
            <v>Responsable de la seguridad física</v>
          </cell>
          <cell r="C39" t="str">
            <v>ÁREAS SEGURAS</v>
          </cell>
          <cell r="D39" t="str">
            <v>Prevenir el acceso físico no autorizado, el daño y la interferencia a la información y a las instalaciones de procesamiento de información de la organización.</v>
          </cell>
          <cell r="E39" t="str">
            <v>A.11.1</v>
          </cell>
          <cell r="F39" t="str">
            <v>Modelo de madurez definido</v>
          </cell>
          <cell r="G39"/>
          <cell r="H39"/>
          <cell r="I39"/>
          <cell r="J39"/>
          <cell r="K39">
            <v>93</v>
          </cell>
        </row>
        <row r="40">
          <cell r="A40" t="str">
            <v>T.3.1.1</v>
          </cell>
          <cell r="B40" t="str">
            <v>Responsable de la seguridad física</v>
          </cell>
          <cell r="C40" t="str">
            <v>Perímetro de seguridad física</v>
          </cell>
          <cell r="D40" t="str">
            <v>Se debe definir y usar perímetros de seguridad, y usarlos para proteger áreas que contengan información sensible o crítica, e instalaciones de manejo de información.</v>
          </cell>
          <cell r="E40" t="str">
            <v xml:space="preserve">A.11.1.1 </v>
          </cell>
          <cell r="F40"/>
          <cell r="G40" t="str">
            <v>PR.AC-2</v>
          </cell>
          <cell r="H40" t="str">
            <v>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v>
          </cell>
          <cell r="I40" t="str">
            <v>Procedimientos de areas seguras.
Se implementan controles de seguridad física a las instalaciones.
Ingreso y salida de visitantes.
Ingreso y salida de dispositivos móviles.</v>
          </cell>
          <cell r="J40" t="str">
            <v>Sensibilización personal de seguridad física, servicios generales, recepción y todos los Colaboradores y Terceros.</v>
          </cell>
          <cell r="K40">
            <v>100</v>
          </cell>
        </row>
        <row r="41">
          <cell r="A41" t="str">
            <v>T.3.1.2</v>
          </cell>
          <cell r="B41" t="str">
            <v xml:space="preserve">Responsable de SI </v>
          </cell>
          <cell r="C41" t="str">
            <v>Controles físicos de entrada</v>
          </cell>
          <cell r="D41" t="str">
            <v>Las áreas seguras se deben proteger mediante controles de entrada apropiados para asegurar que solamente se permite el acceso a personal autorizado.</v>
          </cell>
          <cell r="E41" t="str">
            <v xml:space="preserve">A.11.1.2 </v>
          </cell>
          <cell r="F41"/>
          <cell r="G41" t="str">
            <v>PR.AC-2
PR.MA-1</v>
          </cell>
          <cell r="H41" t="str">
            <v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v>
          </cell>
          <cell r="I41" t="str">
            <v>Control de ingreso y salida de elementos y visitantes.
Control con planilla de ingreso y salida a el data center y centro de cableado</v>
          </cell>
          <cell r="J41" t="str">
            <v>Sensibilizar al personal de servicios generales y a todos los Colaboradores y terceros.</v>
          </cell>
          <cell r="K41">
            <v>100</v>
          </cell>
        </row>
        <row r="42">
          <cell r="A42" t="str">
            <v>T.3.1.3</v>
          </cell>
          <cell r="B42" t="str">
            <v>Líderes de los procesos</v>
          </cell>
          <cell r="C42" t="str">
            <v>Seguridad de oficinas, recintos e instalaciones</v>
          </cell>
          <cell r="D42" t="str">
            <v>Se debe diseñar y aplicar seguridad física a oficinas, recintos e instalaciones.</v>
          </cell>
          <cell r="E42" t="str">
            <v>A.11.1.3</v>
          </cell>
          <cell r="F42"/>
          <cell r="G42"/>
          <cell r="H42" t="str">
            <v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v>
          </cell>
          <cell r="I42" t="str">
            <v xml:space="preserve">Se cuenta con señalización </v>
          </cell>
          <cell r="J42" t="str">
            <v>Evaluar las areas y oficinas seguras e implementar los controles necesarios para su protección.</v>
          </cell>
          <cell r="K42">
            <v>100</v>
          </cell>
        </row>
        <row r="43">
          <cell r="A43" t="str">
            <v>T.3.1.4</v>
          </cell>
          <cell r="B43" t="str">
            <v xml:space="preserve">Responsable de SI </v>
          </cell>
          <cell r="C43" t="str">
            <v>Protección contra amenazas externas y ambientales</v>
          </cell>
          <cell r="D43" t="str">
            <v>Se debe diseñar y aplicar protección física contra desastres naturales, ataques maliciosos o accidentes.</v>
          </cell>
          <cell r="E43" t="str">
            <v>A.11.1.4</v>
          </cell>
          <cell r="F43"/>
          <cell r="G43" t="str">
            <v>ID.BE-5
PR.AC-2
PR.IP-5</v>
          </cell>
          <cell r="H43" t="str">
            <v>De acuerdo a la NIST deben identificarse los elementos de resiliencia para soportar la entrega de los servicios críticos de la entidad.</v>
          </cell>
          <cell r="I43" t="str">
            <v>La estructura de las instalaciones es sismoresistente.
Se cuentan con controles para la protección de las instalaciones.</v>
          </cell>
          <cell r="J43" t="str">
            <v>Terminar de implementar</v>
          </cell>
          <cell r="K43">
            <v>80</v>
          </cell>
        </row>
        <row r="44">
          <cell r="A44" t="str">
            <v>T.3.1.5</v>
          </cell>
          <cell r="B44" t="str">
            <v xml:space="preserve">Responsable de SI </v>
          </cell>
          <cell r="C44" t="str">
            <v>Trabajo en áreas seguras</v>
          </cell>
          <cell r="D44" t="str">
            <v>Se debe diseñar y aplicar procedimientos para trabajo en áreas seguras.</v>
          </cell>
          <cell r="E44" t="str">
            <v xml:space="preserve">A.11.1.5 </v>
          </cell>
          <cell r="F44" t="str">
            <v>Componente planeación</v>
          </cell>
          <cell r="G44"/>
          <cell r="H44" t="str">
            <v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v>
          </cell>
          <cell r="I44" t="str">
            <v>Ingreso y salida de personal a áreas seguras</v>
          </cell>
          <cell r="J44" t="str">
            <v>Terminar de implementar</v>
          </cell>
          <cell r="K44">
            <v>80</v>
          </cell>
        </row>
        <row r="45">
          <cell r="A45" t="str">
            <v>T.3.1.6</v>
          </cell>
          <cell r="B45" t="str">
            <v>Responsable de la seguridad física</v>
          </cell>
          <cell r="C45" t="str">
            <v>Áreas de despacho y carga</v>
          </cell>
          <cell r="D45" t="str">
            <v>Se debe controlar los puntos de acceso tales como áreas de despacho y de carga, y otros puntos en donde pueden entrar personas no autorizadas, y si es posible, aislarlos de las instalaciones de procesamiento de información para evitar el acceso no autorizado.</v>
          </cell>
          <cell r="E45" t="str">
            <v>A.11.1.6</v>
          </cell>
          <cell r="F45"/>
          <cell r="G45" t="str">
            <v>PR.AC-2</v>
          </cell>
          <cell r="H45" t="str">
            <v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v>
          </cell>
          <cell r="I45" t="str">
            <v>Ingreso y salida de personal a áreas seguras</v>
          </cell>
          <cell r="J45" t="str">
            <v>Terminar de implementar</v>
          </cell>
          <cell r="K45">
            <v>100</v>
          </cell>
        </row>
        <row r="46">
          <cell r="A46" t="str">
            <v>T.3.2</v>
          </cell>
          <cell r="B46" t="str">
            <v xml:space="preserve">Responsable de SI </v>
          </cell>
          <cell r="C46" t="str">
            <v>EQUIPOS</v>
          </cell>
          <cell r="D46" t="str">
            <v>Prevenir la pérdida, daño, robo o compromiso de activos, y la interrupción de las operaciones de la organización.</v>
          </cell>
          <cell r="E46" t="str">
            <v xml:space="preserve">A.11.2 </v>
          </cell>
          <cell r="F46" t="str">
            <v>Modelo de madurez definido</v>
          </cell>
          <cell r="G46"/>
          <cell r="H46"/>
          <cell r="I46"/>
          <cell r="J46"/>
          <cell r="K46">
            <v>91</v>
          </cell>
        </row>
        <row r="47">
          <cell r="A47" t="str">
            <v>T.3.2.1</v>
          </cell>
          <cell r="B47" t="str">
            <v xml:space="preserve">Responsable de SI </v>
          </cell>
          <cell r="C47" t="str">
            <v>Ubicación y protección de los equipos</v>
          </cell>
          <cell r="D47" t="str">
            <v>Los equipos deben estar ubicados y protegidos para reducir los riesgos de amenazas y peligros del entorno, y las oportunidades para acceso no autorizado.</v>
          </cell>
          <cell r="E47" t="str">
            <v xml:space="preserve">A.11.2.1 </v>
          </cell>
          <cell r="F47"/>
          <cell r="G47" t="str">
            <v>PR.IP-5</v>
          </cell>
          <cell r="H47" t="str">
            <v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v>
          </cell>
          <cell r="I47" t="str">
            <v>Ingreso y salida de personal a áreas seguras</v>
          </cell>
          <cell r="J47" t="str">
            <v>Terminar de implementar</v>
          </cell>
          <cell r="K47">
            <v>100</v>
          </cell>
        </row>
        <row r="48">
          <cell r="A48" t="str">
            <v>T.3.2.2</v>
          </cell>
          <cell r="B48" t="str">
            <v>Responsable de TICs</v>
          </cell>
          <cell r="C48" t="str">
            <v>Servicios de suministro</v>
          </cell>
          <cell r="D48" t="str">
            <v>Los equipos se deben proteger contra fallas de energía y otras interrupciones causadas por fallas en los servicios de suministro.</v>
          </cell>
          <cell r="E48" t="str">
            <v>A.11.2.2</v>
          </cell>
          <cell r="F48"/>
          <cell r="G48" t="str">
            <v>ID.BE-4
PR.IP-5</v>
          </cell>
          <cell r="H48" t="str">
            <v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v>
          </cell>
          <cell r="I48" t="str">
            <v>Se cuentan con los controles implementados</v>
          </cell>
          <cell r="J48" t="str">
            <v>Hacer revisiones y pruebas periodicamente</v>
          </cell>
          <cell r="K48">
            <v>100</v>
          </cell>
        </row>
        <row r="49">
          <cell r="A49" t="str">
            <v>T.3.2.3</v>
          </cell>
          <cell r="B49" t="str">
            <v>Responsable de TICs</v>
          </cell>
          <cell r="C49" t="str">
            <v>Seguridad del cableado</v>
          </cell>
          <cell r="D49" t="str">
            <v>El cableado de potencia y de telecomunicaciones que porta datos o soporta servicios de información deben estar protegido contra interceptación, interferencia o daño.</v>
          </cell>
          <cell r="E49" t="str">
            <v xml:space="preserve">A.11.2.3 </v>
          </cell>
          <cell r="F49"/>
          <cell r="G49" t="str">
            <v>ID.BE-4
PR.AC-2
PR.IP-5</v>
          </cell>
          <cell r="H49" t="str">
            <v>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v>
          </cell>
          <cell r="I49" t="str">
            <v>Se cuentan con los controles implementados</v>
          </cell>
          <cell r="J49" t="str">
            <v>Hacer revisiones y pruebas periodicamente</v>
          </cell>
          <cell r="K49">
            <v>100</v>
          </cell>
        </row>
        <row r="50">
          <cell r="A50" t="str">
            <v>T.3.2.4</v>
          </cell>
          <cell r="B50" t="str">
            <v>Responsable de TICs</v>
          </cell>
          <cell r="C50" t="str">
            <v>Mantenimiento de equipos</v>
          </cell>
          <cell r="D50" t="str">
            <v>Los equipos se deben mantener correctamente para asegurar su disponibilidad e integridad continuas.</v>
          </cell>
          <cell r="E50" t="str">
            <v xml:space="preserve">A.11.2.4 </v>
          </cell>
          <cell r="F50"/>
          <cell r="G50" t="str">
            <v>PR.MA-1
PR.MA-2</v>
          </cell>
          <cell r="H50" t="str">
            <v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v>
          </cell>
          <cell r="I50" t="str">
            <v>Se cuentan con control de mantenimientos y para ello se aplican los procedimientos de ingreso y salida de elementos y personal.</v>
          </cell>
          <cell r="J50" t="str">
            <v>Documentar en su totalidad las fallas y alarmas que se presentan.</v>
          </cell>
          <cell r="K50">
            <v>100</v>
          </cell>
        </row>
        <row r="51">
          <cell r="A51" t="str">
            <v>T.3.2.5</v>
          </cell>
          <cell r="B51" t="str">
            <v>Responsable de TICs</v>
          </cell>
          <cell r="C51" t="str">
            <v>Retiro de activos</v>
          </cell>
          <cell r="D51" t="str">
            <v>Los equipos, información o software no se deben retirar de su sitio sin autorización previa.</v>
          </cell>
          <cell r="E51" t="str">
            <v>A.11.2.5</v>
          </cell>
          <cell r="F51"/>
          <cell r="G51" t="str">
            <v>PR.MA-1</v>
          </cell>
          <cell r="H51" t="str">
            <v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v>
          </cell>
          <cell r="I51" t="str">
            <v>Procedimiento de salida de elementos.</v>
          </cell>
          <cell r="J51" t="str">
            <v>Sensibilización y aplicación total del procedimiento.</v>
          </cell>
          <cell r="K51">
            <v>100</v>
          </cell>
        </row>
        <row r="52">
          <cell r="A52" t="str">
            <v>T.3.2.6</v>
          </cell>
          <cell r="B52" t="str">
            <v xml:space="preserve">Responsable de SI </v>
          </cell>
          <cell r="C52" t="str">
            <v>Seguridad de equipos y activos fuera de las instalaciones</v>
          </cell>
          <cell r="D52" t="str">
            <v>Se debe aplicar medidas de seguridad a los activos que se encuentran fuera de las instalaciones de la organización, teniendo en cuenta los diferentes riesgos de trabajar fuera de dichas instalaciones.</v>
          </cell>
          <cell r="E52" t="str">
            <v>A.11.2.6</v>
          </cell>
          <cell r="F52"/>
          <cell r="G52" t="str">
            <v>ID.AM-4</v>
          </cell>
          <cell r="H52" t="str">
            <v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v>
          </cell>
          <cell r="I52" t="str">
            <v>Política de seguridad y provacidad de la información.
Protección contra código malicioso.
Acuerdos de niveles de servicios.
Acuerdos de confidencialidad.</v>
          </cell>
          <cell r="J52" t="str">
            <v>Fortalecer el procedimiento para aplicar en teletrabajo.</v>
          </cell>
          <cell r="K52">
            <v>80</v>
          </cell>
        </row>
        <row r="53">
          <cell r="A53" t="str">
            <v>T.3.2.7</v>
          </cell>
          <cell r="B53" t="str">
            <v>Responsable de TICs</v>
          </cell>
          <cell r="C53" t="str">
            <v>Disposición segura o reutilización de equipos</v>
          </cell>
          <cell r="D53" t="str">
            <v>Se debe verificar todos los elementos de equipos que contengan medios de almacenamiento, para asegurar que cualquier dato sensible o software con licencia haya sido retirado o sobrescrito en forma segura antes de su disposición o reusó.</v>
          </cell>
          <cell r="E53" t="str">
            <v>A.11.2.7</v>
          </cell>
          <cell r="F53"/>
          <cell r="G53" t="str">
            <v>PR.DS-3
PR.IP-6</v>
          </cell>
          <cell r="H53" t="str">
            <v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v>
          </cell>
          <cell r="I53" t="str">
            <v>Se está implementando el procedimiento dde borrado seguro.</v>
          </cell>
          <cell r="J53" t="str">
            <v>Implementar la encripción de discos
Aplicar total el procedimiento de borrado seguro</v>
          </cell>
          <cell r="K53">
            <v>60</v>
          </cell>
        </row>
        <row r="54">
          <cell r="A54" t="str">
            <v>T.3.2.8</v>
          </cell>
          <cell r="B54" t="str">
            <v xml:space="preserve">Responsable de SI </v>
          </cell>
          <cell r="C54" t="str">
            <v>Equipos de usuario desatendidos</v>
          </cell>
          <cell r="D54" t="str">
            <v>Los usuarios deben asegurarse de que a los equipos desatendidos se les dé protección apropiada.</v>
          </cell>
          <cell r="E54" t="str">
            <v xml:space="preserve">A.11.2.8 </v>
          </cell>
          <cell r="F54"/>
          <cell r="G54"/>
          <cell r="H54" t="str">
            <v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v>
          </cell>
          <cell r="I54" t="str">
            <v>Política de bloqueoy usuarios desatendidos</v>
          </cell>
          <cell r="J54" t="str">
            <v>Sensibilizar a todos los Colaboradores.</v>
          </cell>
          <cell r="K54">
            <v>100</v>
          </cell>
        </row>
        <row r="55">
          <cell r="A55" t="str">
            <v>T.3.2.9</v>
          </cell>
          <cell r="B55" t="str">
            <v xml:space="preserve">Responsable de SI </v>
          </cell>
          <cell r="C55" t="str">
            <v>Política de escritorio limpio y pantalla limpia</v>
          </cell>
          <cell r="D55" t="str">
            <v>Se debe adoptar una política de escritorio limpio para los papeles y medios de almacenamiento removibles, y una política de pantalla limpia en las instalaciones de procesamiento de información.</v>
          </cell>
          <cell r="E55" t="str">
            <v>A.11.2.9</v>
          </cell>
          <cell r="F55"/>
          <cell r="G55" t="str">
            <v>PR.PT-2</v>
          </cell>
          <cell r="H55" t="str">
            <v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v>
          </cell>
          <cell r="I55" t="str">
            <v>Está en proceso de implementación la política de escritorio y pantalla despejada.</v>
          </cell>
          <cell r="J55" t="str">
            <v>Terminar de implementar</v>
          </cell>
          <cell r="K55">
            <v>80</v>
          </cell>
        </row>
        <row r="56">
          <cell r="A56" t="str">
            <v>SEGURIDAD DE LAS OPERACIONES</v>
          </cell>
          <cell r="B56"/>
          <cell r="C56"/>
          <cell r="D56"/>
          <cell r="E56"/>
          <cell r="F56"/>
          <cell r="G56"/>
          <cell r="H56"/>
          <cell r="I56"/>
          <cell r="J56"/>
          <cell r="K56"/>
        </row>
        <row r="57">
          <cell r="A57" t="str">
            <v>T.4</v>
          </cell>
          <cell r="B57" t="str">
            <v>Responsable de TICs/Responsable de SI</v>
          </cell>
          <cell r="C57" t="str">
            <v>SEGURIDAD DE LAS OPERACIONES</v>
          </cell>
          <cell r="D57"/>
          <cell r="E57" t="str">
            <v>A.12</v>
          </cell>
          <cell r="F57"/>
          <cell r="G57"/>
          <cell r="H57"/>
          <cell r="I57"/>
          <cell r="J57"/>
          <cell r="K57">
            <v>82</v>
          </cell>
        </row>
        <row r="58">
          <cell r="A58" t="str">
            <v>T.4.1</v>
          </cell>
          <cell r="B58" t="str">
            <v>Responsable de TICs</v>
          </cell>
          <cell r="C58" t="str">
            <v>PROCEDIMIENTOS OPERACIONALES Y RESPONSABILIDADES</v>
          </cell>
          <cell r="D58" t="str">
            <v>Asegurar las operaciones correctas y seguras de las instalaciones de procesamiento de información.</v>
          </cell>
          <cell r="E58" t="str">
            <v xml:space="preserve">A.12.1 </v>
          </cell>
          <cell r="F58" t="str">
            <v>Modelo de madurez definido</v>
          </cell>
          <cell r="G58"/>
          <cell r="H58" t="str">
            <v xml:space="preserve">
</v>
          </cell>
          <cell r="I58"/>
          <cell r="J58"/>
          <cell r="K58">
            <v>85</v>
          </cell>
        </row>
        <row r="59">
          <cell r="A59" t="str">
            <v>T.4.1.1</v>
          </cell>
          <cell r="B59" t="str">
            <v>Responsable de TICs</v>
          </cell>
          <cell r="C59" t="str">
            <v>Procedimientos de operación documentados</v>
          </cell>
          <cell r="D59" t="str">
            <v>Los procedimientos de operación se deben documentar y poner a disposición de todos los usuarios que los necesiten.</v>
          </cell>
          <cell r="E59" t="str">
            <v xml:space="preserve">A.12.1.1 </v>
          </cell>
          <cell r="F59"/>
          <cell r="G59"/>
          <cell r="H59" t="str">
            <v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v>
          </cell>
          <cell r="I59"/>
          <cell r="J59"/>
          <cell r="K59">
            <v>80</v>
          </cell>
        </row>
        <row r="60">
          <cell r="A60" t="str">
            <v>T.4.1.2</v>
          </cell>
          <cell r="B60" t="str">
            <v>Responsable de TICs</v>
          </cell>
          <cell r="C60" t="str">
            <v>Gestión de cambios</v>
          </cell>
          <cell r="D60" t="str">
            <v>Se debe controlar los cambios en la organización, en los procesos de negocio, en las instalaciones y en los sistemas de procesamiento de información que afectan la seguridad de la información.</v>
          </cell>
          <cell r="E60" t="str">
            <v>A.12.1.2</v>
          </cell>
          <cell r="F60"/>
          <cell r="G60" t="str">
            <v>PR.IP-1
PR.IP-3</v>
          </cell>
          <cell r="H60" t="str">
            <v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v>
          </cell>
          <cell r="I60"/>
          <cell r="J60"/>
          <cell r="K60">
            <v>80</v>
          </cell>
        </row>
        <row r="61">
          <cell r="A61" t="str">
            <v>T.4.1.3</v>
          </cell>
          <cell r="B61" t="str">
            <v>Responsable de TICs</v>
          </cell>
          <cell r="C61" t="str">
            <v>Gestión de capacidad</v>
          </cell>
          <cell r="D61" t="str">
            <v>Para asegurar el desempeño requerido del sistema se debe hacer seguimiento al uso de los recursos, hacer los ajustes, y hacer proyecciones de los requisitos sobre la capacidad futura.</v>
          </cell>
          <cell r="E61" t="str">
            <v xml:space="preserve">A.12.1.3 </v>
          </cell>
          <cell r="F61"/>
          <cell r="G61" t="str">
            <v>ID.BE-4</v>
          </cell>
          <cell r="H61" t="str">
            <v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v>
          </cell>
          <cell r="I61"/>
          <cell r="J61"/>
          <cell r="K61">
            <v>100</v>
          </cell>
        </row>
        <row r="62">
          <cell r="A62" t="str">
            <v>T.4.1.4</v>
          </cell>
          <cell r="B62" t="str">
            <v>Responsable de TICs</v>
          </cell>
          <cell r="C62" t="str">
            <v>Separación de los ambientes de desarrollo, pruebas y operación</v>
          </cell>
          <cell r="D62" t="str">
            <v>Se debe separar los ambientes de desarrollo, prueba y operación, para reducir los riesgos de acceso o cambios no autorizados al ambiente de operación.</v>
          </cell>
          <cell r="E62" t="str">
            <v xml:space="preserve">A.12.1.4 </v>
          </cell>
          <cell r="F62"/>
          <cell r="G62" t="str">
            <v>PR.DS-7</v>
          </cell>
          <cell r="H62" t="str">
            <v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v>
          </cell>
          <cell r="I62"/>
          <cell r="J62"/>
          <cell r="K62">
            <v>80</v>
          </cell>
        </row>
        <row r="63">
          <cell r="A63" t="str">
            <v>T.4.2</v>
          </cell>
          <cell r="B63" t="str">
            <v>Responsable de SI</v>
          </cell>
          <cell r="C63" t="str">
            <v>PROTECCIÓN CONTRA CÓDIGOS MALICIOSOS</v>
          </cell>
          <cell r="D63" t="str">
            <v>Asegurarse de que la información y las instalaciones de procesamiento de información estén protegidas contra códigos maliciosos.</v>
          </cell>
          <cell r="E63" t="str">
            <v xml:space="preserve">A.12.2 </v>
          </cell>
          <cell r="F63"/>
          <cell r="G63"/>
          <cell r="H63"/>
          <cell r="I63"/>
          <cell r="J63"/>
          <cell r="K63">
            <v>80</v>
          </cell>
        </row>
        <row r="64">
          <cell r="A64" t="str">
            <v>T.4.2.1</v>
          </cell>
          <cell r="B64" t="str">
            <v>Responsable de SI</v>
          </cell>
          <cell r="C64" t="str">
            <v>Controles contra códigos maliciosos</v>
          </cell>
          <cell r="D64" t="str">
            <v>Se debe implementar controles de detección, de prevención y de recuperación, combinados con la toma de conciencia apropiada de los usuarios, para proteger contra códigos maliciosos.</v>
          </cell>
          <cell r="E64" t="str">
            <v xml:space="preserve">A.12.2.1 </v>
          </cell>
          <cell r="F64" t="str">
            <v>Modelo de madurez gestionado</v>
          </cell>
          <cell r="G64" t="str">
            <v>PR.DS-6
DE.CM-4
RS.MI-2</v>
          </cell>
          <cell r="H64" t="str">
            <v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v>
          </cell>
          <cell r="I64"/>
          <cell r="J64"/>
          <cell r="K64">
            <v>80</v>
          </cell>
        </row>
        <row r="65">
          <cell r="A65" t="str">
            <v>T.4.3</v>
          </cell>
          <cell r="B65" t="str">
            <v>Responsable de TICs</v>
          </cell>
          <cell r="C65" t="str">
            <v>COPIAS DE RESPALDO</v>
          </cell>
          <cell r="D65" t="str">
            <v>Proteger contra la pérdida de datos.</v>
          </cell>
          <cell r="E65" t="str">
            <v xml:space="preserve">A.12.3 </v>
          </cell>
          <cell r="F65" t="str">
            <v>Modelo de madurez gestionado</v>
          </cell>
          <cell r="G65"/>
          <cell r="H65"/>
          <cell r="I65"/>
          <cell r="J65"/>
          <cell r="K65">
            <v>80</v>
          </cell>
        </row>
        <row r="66">
          <cell r="A66" t="str">
            <v>T.4.3.1</v>
          </cell>
          <cell r="B66" t="str">
            <v>Responsable de TICs</v>
          </cell>
          <cell r="C66" t="str">
            <v>Respaldo de la información</v>
          </cell>
          <cell r="D66" t="str">
            <v>Se debe hacer copias de respaldo de la información, del software e imágenes de los sistemas, y ponerlas a prueba regularmente de acuerdo con una política de copias de respaldo aceptada.</v>
          </cell>
          <cell r="E66" t="str">
            <v xml:space="preserve">A.12.3.1 </v>
          </cell>
          <cell r="F66"/>
          <cell r="G66" t="str">
            <v>PR.DS-4
PR.IP-4</v>
          </cell>
          <cell r="H66" t="str">
            <v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v>
          </cell>
          <cell r="I66"/>
          <cell r="J66"/>
          <cell r="K66">
            <v>80</v>
          </cell>
        </row>
        <row r="67">
          <cell r="A67" t="str">
            <v>T.4.4</v>
          </cell>
          <cell r="B67" t="str">
            <v>Responsable de SI</v>
          </cell>
          <cell r="C67" t="str">
            <v>REGISTRO Y SEGUIMIENTO</v>
          </cell>
          <cell r="D67" t="str">
            <v>Registrar eventos y generar evidencia.</v>
          </cell>
          <cell r="E67" t="str">
            <v xml:space="preserve">A.12.4 </v>
          </cell>
          <cell r="F67" t="str">
            <v>Modelo de madurez gestionado cuantitativamente</v>
          </cell>
          <cell r="G67"/>
          <cell r="H67"/>
          <cell r="I67"/>
          <cell r="J67"/>
          <cell r="K67">
            <v>90</v>
          </cell>
        </row>
        <row r="68">
          <cell r="A68" t="str">
            <v>T.4.4.1</v>
          </cell>
          <cell r="B68" t="str">
            <v>Responsable de SI</v>
          </cell>
          <cell r="C68" t="str">
            <v>Registro de eventos</v>
          </cell>
          <cell r="D68" t="str">
            <v>Se debe elaborar, conservar y revisar regularmente los registros acerca de actividades del usuario, excepciones, fallas y eventos de seguridad de la información.</v>
          </cell>
          <cell r="E68" t="str">
            <v xml:space="preserve">A.12.4.1 </v>
          </cell>
          <cell r="F68" t="str">
            <v>Modelo de madurez gestionado cuantitativamente</v>
          </cell>
          <cell r="G68" t="str">
            <v>PR.PT-1
DE.CM-3
RS.AN-1</v>
          </cell>
          <cell r="H68" t="str">
            <v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v>
          </cell>
          <cell r="I68"/>
          <cell r="J68"/>
          <cell r="K68">
            <v>80</v>
          </cell>
        </row>
        <row r="69">
          <cell r="A69" t="str">
            <v>T.4.4.2</v>
          </cell>
          <cell r="B69" t="str">
            <v>Responsable de SI</v>
          </cell>
          <cell r="C69" t="str">
            <v>Protección de la información de registro</v>
          </cell>
          <cell r="D69" t="str">
            <v>Las instalaciones y la información de registro se deben proteger contra alteración y acceso no autorizado.</v>
          </cell>
          <cell r="E69" t="str">
            <v xml:space="preserve">A.12.4.2 </v>
          </cell>
          <cell r="F69"/>
          <cell r="G69" t="str">
            <v>PR.PT-1</v>
          </cell>
          <cell r="H69" t="str">
            <v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v>
          </cell>
          <cell r="I69"/>
          <cell r="J69"/>
          <cell r="K69">
            <v>80</v>
          </cell>
        </row>
        <row r="70">
          <cell r="A70" t="str">
            <v>T.4.4.3</v>
          </cell>
          <cell r="B70" t="str">
            <v>Responsable de SI</v>
          </cell>
          <cell r="C70" t="str">
            <v>Registros del administrador y del operador</v>
          </cell>
          <cell r="D70" t="str">
            <v>Las actividades del administrador y del operador del sistema se debe registrar, y los registros se deben proteger y revisar con regularidad.</v>
          </cell>
          <cell r="E70" t="str">
            <v xml:space="preserve">A.12.4.3 </v>
          </cell>
          <cell r="F70"/>
          <cell r="G70" t="str">
            <v>PR.PT-1
RS.AN-1</v>
          </cell>
          <cell r="H70" t="str">
            <v>Revisar los registros de las actividades del administrador y del operador del sistema, los registros se deben proteger y revisar con regularidad.</v>
          </cell>
          <cell r="I70"/>
          <cell r="J70"/>
          <cell r="K70">
            <v>100</v>
          </cell>
        </row>
        <row r="71">
          <cell r="A71" t="str">
            <v>T.4.4.4</v>
          </cell>
          <cell r="B71" t="str">
            <v>Responsable de SI</v>
          </cell>
          <cell r="C71" t="str">
            <v>Sincronización de relojes</v>
          </cell>
          <cell r="D71" t="str">
            <v>Los relojes de todos los sistemas de procesamiento de información pertinentes dentro de una organización o ámbito de seguridad se deben sincronizar con una única fuente de referencia de tiempo.</v>
          </cell>
          <cell r="E71" t="str">
            <v xml:space="preserve">A.12.4.4 </v>
          </cell>
          <cell r="F71"/>
          <cell r="G71" t="str">
            <v>PR.PT-1</v>
          </cell>
          <cell r="H71" t="str">
            <v>Revisar se deberían sincronizar con una única fuente de referencia de tiempo Los relojes de todos los sistemas de procesamiento de información pertinentes dentro de una organización o ámbito de seguridad se deberían sincronizar con una única fuente de referencia de tiempo.</v>
          </cell>
          <cell r="I71"/>
          <cell r="J71"/>
          <cell r="K71">
            <v>100</v>
          </cell>
        </row>
        <row r="72">
          <cell r="A72" t="str">
            <v>T.4.5</v>
          </cell>
          <cell r="B72" t="str">
            <v>Responsable de TICs</v>
          </cell>
          <cell r="C72" t="str">
            <v>CONTROL DE SOFTWARE OPERACIONAL</v>
          </cell>
          <cell r="D72" t="str">
            <v>Asegurar la integridad de los sistemas operacionales.</v>
          </cell>
          <cell r="E72" t="str">
            <v>A.12.5</v>
          </cell>
          <cell r="F72" t="str">
            <v>Modelo de madurez definido</v>
          </cell>
          <cell r="G72"/>
          <cell r="H72"/>
          <cell r="I72"/>
          <cell r="J72"/>
          <cell r="K72">
            <v>80</v>
          </cell>
        </row>
        <row r="73">
          <cell r="A73" t="str">
            <v>T.4.5.1</v>
          </cell>
          <cell r="B73" t="str">
            <v>Responsable de TICs</v>
          </cell>
          <cell r="C73" t="str">
            <v>Instalación de software en sistemas operativos</v>
          </cell>
          <cell r="D73" t="str">
            <v>Se debe implementar procedimientos para controlar la instalación de software en sistemas operativos.</v>
          </cell>
          <cell r="E73" t="str">
            <v xml:space="preserve">A.12.5.1 </v>
          </cell>
          <cell r="F73"/>
          <cell r="G73" t="str">
            <v>PR.DS-6
PR.IP-1
PR.IP-3
DE.CM-5</v>
          </cell>
          <cell r="H73" t="str">
            <v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v>
          </cell>
          <cell r="I73"/>
          <cell r="J73"/>
          <cell r="K73">
            <v>80</v>
          </cell>
        </row>
        <row r="74">
          <cell r="A74" t="str">
            <v>T.4.6</v>
          </cell>
          <cell r="B74" t="str">
            <v>Responsable de SI</v>
          </cell>
          <cell r="C74" t="str">
            <v>GESTIÓN DE LA VULNERABILIDAD TÉCNICA</v>
          </cell>
          <cell r="D74" t="str">
            <v>Prevenir el aprovechamiento de las vulnerabilidades técnicas.</v>
          </cell>
          <cell r="E74" t="str">
            <v xml:space="preserve">A.12.6 </v>
          </cell>
          <cell r="F74" t="str">
            <v>Modelo de madurez gestionado</v>
          </cell>
          <cell r="G74"/>
          <cell r="H74"/>
          <cell r="I74"/>
          <cell r="J74"/>
          <cell r="K74">
            <v>80</v>
          </cell>
        </row>
        <row r="75">
          <cell r="A75" t="str">
            <v>T.4.6.1</v>
          </cell>
          <cell r="B75" t="str">
            <v>Responsable de SI</v>
          </cell>
          <cell r="C75" t="str">
            <v>Gestión de las vulnerabilidades técnicas</v>
          </cell>
          <cell r="D75" t="str">
            <v>Se debe obtener oportunamente información acerca de las vulnerabilidades técnicas de los sistemas de información que se usen; evaluar la exposición de la organización a estas vulnerabilidades, y tomar las medidas apropiadas para tratar el riesgo asociado.</v>
          </cell>
          <cell r="E75" t="str">
            <v xml:space="preserve">A.12.6.1 </v>
          </cell>
          <cell r="F75"/>
          <cell r="G75" t="str">
            <v>ID.RA-1
ID.RA-5
PR.IP-12
DE.CM-8
RS.MI-3</v>
          </cell>
          <cell r="H75" t="str">
            <v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v>
          </cell>
          <cell r="I75"/>
          <cell r="J75"/>
          <cell r="K75">
            <v>80</v>
          </cell>
        </row>
        <row r="76">
          <cell r="A76" t="str">
            <v>T.4.6.2</v>
          </cell>
          <cell r="B76" t="str">
            <v>Responsable de TICs</v>
          </cell>
          <cell r="C76" t="str">
            <v>Restricciones sobre la instalación de software</v>
          </cell>
          <cell r="D76" t="str">
            <v>Se debe establecer e implementar las reglas para la instalación de software por parte de los usuarios.</v>
          </cell>
          <cell r="E76" t="str">
            <v xml:space="preserve">A.12.6.2 </v>
          </cell>
          <cell r="F76"/>
          <cell r="G76" t="str">
            <v>PR.IP-1
PR.IP-3</v>
          </cell>
          <cell r="H76" t="str">
            <v>Revisar las restricciones y las reglas para la instalación de software por parte de los usuarios.</v>
          </cell>
          <cell r="I76"/>
          <cell r="J76"/>
          <cell r="K76">
            <v>80</v>
          </cell>
        </row>
        <row r="77">
          <cell r="A77" t="str">
            <v>T.4.7</v>
          </cell>
          <cell r="B77" t="str">
            <v>Responsable de TICs</v>
          </cell>
          <cell r="C77" t="str">
            <v>CONSIDERACIONES SOBRE AUDITORÍAS DE SISTEMAS DE INFORMACIÓN</v>
          </cell>
          <cell r="D77" t="str">
            <v>Minimizar el impacto de las actividades de auditoría sobre los sistemas operacionales.</v>
          </cell>
          <cell r="E77" t="str">
            <v xml:space="preserve">A.12.7 </v>
          </cell>
          <cell r="F77" t="str">
            <v>Modelo de madurez gestionado cuantitativamente</v>
          </cell>
          <cell r="G77"/>
          <cell r="H77"/>
          <cell r="I77"/>
          <cell r="J77"/>
          <cell r="K77">
            <v>80</v>
          </cell>
        </row>
        <row r="78">
          <cell r="A78" t="str">
            <v>T.4.7.1</v>
          </cell>
          <cell r="B78" t="str">
            <v>Responsable de TICs</v>
          </cell>
          <cell r="C78" t="str">
            <v>Controles sobre auditorías de sistemas de información</v>
          </cell>
          <cell r="D78" t="str">
            <v>Los requisitos y actividades de auditoría que involucran la verificación de los sistemas operativos se debe planificar y acordar cuidadosamente para minimizar las interrupciones en los procesos del negocio.</v>
          </cell>
          <cell r="E78" t="str">
            <v xml:space="preserve">A.12.7.1 </v>
          </cell>
          <cell r="F78"/>
          <cell r="G78"/>
          <cell r="H78" t="str">
            <v>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v>
          </cell>
          <cell r="I78"/>
          <cell r="J78"/>
          <cell r="K78">
            <v>80</v>
          </cell>
        </row>
        <row r="79">
          <cell r="A79" t="str">
            <v>SEGURIDAD DE LAS COMUNICACIONES</v>
          </cell>
          <cell r="B79"/>
          <cell r="C79"/>
          <cell r="D79"/>
          <cell r="E79"/>
          <cell r="F79"/>
          <cell r="G79"/>
          <cell r="H79"/>
          <cell r="I79"/>
          <cell r="J79"/>
          <cell r="K79"/>
        </row>
        <row r="80">
          <cell r="A80" t="str">
            <v>T.5</v>
          </cell>
          <cell r="B80" t="str">
            <v>Responsable de TICs/Responsable de SI</v>
          </cell>
          <cell r="C80" t="str">
            <v>SEGURIDAD DE LAS COMUNICACIONES</v>
          </cell>
          <cell r="D80"/>
          <cell r="E80" t="str">
            <v>A.13</v>
          </cell>
          <cell r="F80"/>
          <cell r="G80"/>
          <cell r="H80"/>
          <cell r="I80"/>
          <cell r="J80"/>
          <cell r="K80">
            <v>80</v>
          </cell>
        </row>
        <row r="81">
          <cell r="A81" t="str">
            <v>T.5.1</v>
          </cell>
          <cell r="B81" t="str">
            <v>Responsable de TICs</v>
          </cell>
          <cell r="C81" t="str">
            <v>GESTIÓN DE LA SEGURIDAD DE LAS REDES</v>
          </cell>
          <cell r="D81" t="str">
            <v>Asegurar la protección de la información en las redes, y sus instalaciones de procesamiento de información de soporte.</v>
          </cell>
          <cell r="E81" t="str">
            <v xml:space="preserve">A.13.1 </v>
          </cell>
          <cell r="F81" t="str">
            <v>Modelo de madurez definido</v>
          </cell>
          <cell r="G81"/>
          <cell r="H81"/>
          <cell r="I81"/>
          <cell r="J81"/>
          <cell r="K81">
            <v>80</v>
          </cell>
        </row>
        <row r="82">
          <cell r="A82" t="str">
            <v>T.5.1.1</v>
          </cell>
          <cell r="B82" t="str">
            <v>Responsable de TICs</v>
          </cell>
          <cell r="C82" t="str">
            <v>Controles de redes</v>
          </cell>
          <cell r="D82" t="str">
            <v>Las redes se deben gestionar y controlar para proteger la información en sistemas y aplicaciones.</v>
          </cell>
          <cell r="E82" t="str">
            <v xml:space="preserve">A.13.1.1 </v>
          </cell>
          <cell r="F82"/>
          <cell r="G82" t="str">
            <v>PR.AC-3
PR.AC-5
PR.DS-2
PR.PT-4</v>
          </cell>
          <cell r="H82" t="str">
            <v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v>
          </cell>
          <cell r="I82"/>
          <cell r="J82"/>
          <cell r="K82">
            <v>80</v>
          </cell>
        </row>
        <row r="83">
          <cell r="A83" t="str">
            <v>T.5.1.2</v>
          </cell>
          <cell r="B83" t="str">
            <v>Responsable de SI</v>
          </cell>
          <cell r="C83" t="str">
            <v>Seguridad de los servicios de red</v>
          </cell>
          <cell r="D83" t="str">
            <v>Se debe identificar los mecanismos de seguridad, los niveles de servicio y los requisitos de gestión de todos los servicios de red, e incluirlos en los acuerdos de servicios de red, ya sea que los servicios se presten internamente o se contraten externamente.</v>
          </cell>
          <cell r="E83" t="str">
            <v xml:space="preserve">A.13.1.2 </v>
          </cell>
          <cell r="F83"/>
          <cell r="G83"/>
          <cell r="H83" t="str">
            <v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v>
          </cell>
          <cell r="I83"/>
          <cell r="J83"/>
          <cell r="K83">
            <v>80</v>
          </cell>
        </row>
        <row r="84">
          <cell r="A84" t="str">
            <v>T.5.1.3</v>
          </cell>
          <cell r="B84" t="str">
            <v>Responsable de TICs</v>
          </cell>
          <cell r="C84" t="str">
            <v>Separación en las redes</v>
          </cell>
          <cell r="D84" t="str">
            <v>Los grupos de servicios de información, usuarios y sistemas de información se deben separar en las redes.</v>
          </cell>
          <cell r="E84" t="str">
            <v xml:space="preserve">A.13.1.3 </v>
          </cell>
          <cell r="F84"/>
          <cell r="G84" t="str">
            <v>PR.AC-5
PR.DS-5</v>
          </cell>
          <cell r="H84" t="str">
            <v>De acuerdo a NIST se debe proteger la integridad de las redes incorporando segregación donde se requiera.</v>
          </cell>
          <cell r="I84"/>
          <cell r="J84"/>
          <cell r="K84">
            <v>80</v>
          </cell>
        </row>
        <row r="85">
          <cell r="A85" t="str">
            <v>T.5.2</v>
          </cell>
          <cell r="B85" t="str">
            <v>Responsable de TICs</v>
          </cell>
          <cell r="C85" t="str">
            <v>TRANSFERENCIA DE INFORMACIÓN</v>
          </cell>
          <cell r="D85" t="str">
            <v>Mantener la seguridad de la información transferida dentro de una organización y con cualquier entidad externa.</v>
          </cell>
          <cell r="E85" t="str">
            <v>A.13.2</v>
          </cell>
          <cell r="F85" t="str">
            <v>Modelo de madurez definido</v>
          </cell>
          <cell r="G85"/>
          <cell r="H85"/>
          <cell r="I85"/>
          <cell r="J85"/>
          <cell r="K85">
            <v>80</v>
          </cell>
        </row>
        <row r="86">
          <cell r="A86" t="str">
            <v>T.5.2.1</v>
          </cell>
          <cell r="B86" t="str">
            <v>Responsable de TICs</v>
          </cell>
          <cell r="C86" t="str">
            <v>Políticas y procedimientos de transferencia de información</v>
          </cell>
          <cell r="D86" t="str">
            <v>Se debe contar con políticas, procedimientos y controles de transferencia formales para proteger la transferencia de información mediante el uso de todo tipo de instalaciones de comunicación.</v>
          </cell>
          <cell r="E86" t="str">
            <v xml:space="preserve">A.13.2.1 </v>
          </cell>
          <cell r="F86"/>
          <cell r="G86" t="str">
            <v>ID.AM-3
PR.AC-5
PR.AC-3
PR.DS-2
PR.DS-5
PR.PT-4</v>
          </cell>
          <cell r="H86" t="str">
            <v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v>
          </cell>
          <cell r="I86"/>
          <cell r="J86"/>
          <cell r="K86">
            <v>60</v>
          </cell>
        </row>
        <row r="87">
          <cell r="A87" t="str">
            <v>T.5.2.2</v>
          </cell>
          <cell r="B87" t="str">
            <v>Responsable de TICs</v>
          </cell>
          <cell r="C87" t="str">
            <v>Acuerdos sobre transferencia de información</v>
          </cell>
          <cell r="D87" t="str">
            <v>Los acuerdos deben tener en cuenta la transferencia segura de información del negocio entre la organización y las partes externas.</v>
          </cell>
          <cell r="E87" t="str">
            <v xml:space="preserve">A.13.2.2 </v>
          </cell>
          <cell r="F87"/>
          <cell r="G87"/>
          <cell r="H87" t="str">
            <v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v>
          </cell>
          <cell r="I87"/>
          <cell r="J87"/>
          <cell r="K87">
            <v>80</v>
          </cell>
        </row>
        <row r="88">
          <cell r="A88" t="str">
            <v>T.5.2.3</v>
          </cell>
          <cell r="B88" t="str">
            <v>Responsable de TICs</v>
          </cell>
          <cell r="C88" t="str">
            <v>Mensajería electrónica</v>
          </cell>
          <cell r="D88" t="str">
            <v>Se debe proteger adecuadamente la información incluida en la mensajería electrónica.</v>
          </cell>
          <cell r="E88" t="str">
            <v xml:space="preserve">A.13.2.3 </v>
          </cell>
          <cell r="F88"/>
          <cell r="G88" t="str">
            <v>PR.DS-2
PR.DS-5</v>
          </cell>
          <cell r="H88" t="str">
            <v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v>
          </cell>
          <cell r="I88"/>
          <cell r="J88"/>
          <cell r="K88">
            <v>80</v>
          </cell>
        </row>
        <row r="89">
          <cell r="A89" t="str">
            <v>T.5.2.4</v>
          </cell>
          <cell r="B89" t="str">
            <v>Responsable de SI</v>
          </cell>
          <cell r="C89" t="str">
            <v>Acuerdos de confidencialidad o de no divulgación</v>
          </cell>
          <cell r="D89" t="str">
            <v>Se debe identificar, revisar regularmente y documentar los requisitos para los acuerdos de confidencialidad o no divulgación que reflejen las necesidades de la organización para la protección de la información.</v>
          </cell>
          <cell r="E89" t="str">
            <v xml:space="preserve">A.13.2.4 </v>
          </cell>
          <cell r="F89"/>
          <cell r="G89" t="str">
            <v>PR.DS-5</v>
          </cell>
          <cell r="H89" t="str">
            <v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v>
          </cell>
          <cell r="I89"/>
          <cell r="J89"/>
          <cell r="K89">
            <v>100</v>
          </cell>
        </row>
        <row r="90">
          <cell r="A90" t="str">
            <v>ADQUISICIÓN, DESARROLLO Y MANTENIMIENTO DE SISTEMAS</v>
          </cell>
          <cell r="B90"/>
          <cell r="C90"/>
          <cell r="D90"/>
          <cell r="E90"/>
          <cell r="F90"/>
          <cell r="G90"/>
          <cell r="H90"/>
          <cell r="I90"/>
          <cell r="J90"/>
          <cell r="K90"/>
        </row>
        <row r="91">
          <cell r="A91" t="str">
            <v>T.6</v>
          </cell>
          <cell r="B91" t="str">
            <v>Responsable de SI/Responsable de TICs</v>
          </cell>
          <cell r="C91" t="str">
            <v>ADQUISICIÓN, DESARROLLO Y MANTENIMIENTO DE SISTEMAS</v>
          </cell>
          <cell r="D91"/>
          <cell r="E91" t="str">
            <v>A.14</v>
          </cell>
          <cell r="F91"/>
          <cell r="G91"/>
          <cell r="H91"/>
          <cell r="I91"/>
          <cell r="J91"/>
          <cell r="K91">
            <v>75</v>
          </cell>
        </row>
        <row r="92">
          <cell r="A92" t="str">
            <v>T.6.1</v>
          </cell>
          <cell r="B92" t="str">
            <v>Responsable de SI</v>
          </cell>
          <cell r="C92" t="str">
            <v>REQUISITOS DE SEGURIDAD DE LOS SISTEMAS DE INFORMACIÓN</v>
          </cell>
          <cell r="D92" t="str">
            <v>Asegurar que la seguridad de la información sea una parte integral de los sistemas de información durante todo el ciclo de vida. Esto incluye también los requisitos para sistemas de información que prestan servicios en redes públicas.</v>
          </cell>
          <cell r="E92" t="str">
            <v xml:space="preserve">A.14.1 </v>
          </cell>
          <cell r="F92" t="str">
            <v>Modelo de madurez definido</v>
          </cell>
          <cell r="G92"/>
          <cell r="H92"/>
          <cell r="I92"/>
          <cell r="J92"/>
          <cell r="K92">
            <v>70</v>
          </cell>
        </row>
        <row r="93">
          <cell r="A93" t="str">
            <v>T.6.1.1</v>
          </cell>
          <cell r="B93" t="str">
            <v>Responsable de SI</v>
          </cell>
          <cell r="C93" t="str">
            <v>Análisis y especificación de requisitos de seguridad de la información</v>
          </cell>
          <cell r="D93" t="str">
            <v>Los requisitos relacionados con seguridad de la información se debe incluir en los requisitos para nuevos sistemas de información o para mejoras a los sistemas de información existentes.</v>
          </cell>
          <cell r="E93" t="str">
            <v xml:space="preserve">A.14.1.1 </v>
          </cell>
          <cell r="F93"/>
          <cell r="G93" t="str">
            <v>PR.IP-2</v>
          </cell>
          <cell r="H93" t="str">
            <v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v>
          </cell>
          <cell r="I93"/>
          <cell r="J93"/>
          <cell r="K93">
            <v>80</v>
          </cell>
        </row>
        <row r="94">
          <cell r="A94" t="str">
            <v>T.6.1.2</v>
          </cell>
          <cell r="B94" t="str">
            <v>Responsable de SI</v>
          </cell>
          <cell r="C94" t="str">
            <v>Seguridad de servicios de las aplicaciones en redes públicas</v>
          </cell>
          <cell r="D94" t="str">
            <v>La información involucrada en los servicios de aplicaciones que pasan sobre redes públicas se debe proteger de actividades fraudulentas, disputas contractuales y divulgación y modificación no autorizadas.</v>
          </cell>
          <cell r="E94" t="str">
            <v xml:space="preserve">A.14.1.2 </v>
          </cell>
          <cell r="F94"/>
          <cell r="G94" t="str">
            <v>PR.DS-2
PR.DS-5
PR.DS-6</v>
          </cell>
          <cell r="H94" t="str">
            <v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v>
          </cell>
          <cell r="I94"/>
          <cell r="J94"/>
          <cell r="K94">
            <v>60</v>
          </cell>
        </row>
        <row r="95">
          <cell r="A95" t="str">
            <v>T.6.1.3</v>
          </cell>
          <cell r="B95" t="str">
            <v>Responsable de SI</v>
          </cell>
          <cell r="C95" t="str">
            <v>Protección de transacciones de los servicios de las aplicaciones</v>
          </cell>
          <cell r="D95" t="str">
            <v>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v>
          </cell>
          <cell r="E95" t="str">
            <v xml:space="preserve">A.14.1.3 </v>
          </cell>
          <cell r="F95"/>
          <cell r="G95" t="str">
            <v>PR.DS-2
PR.DS-5
PR.DS-6</v>
          </cell>
          <cell r="H95" t="str">
            <v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v>
          </cell>
          <cell r="I95"/>
          <cell r="J95"/>
          <cell r="K95">
            <v>80</v>
          </cell>
        </row>
        <row r="96">
          <cell r="A96" t="str">
            <v>T.6.2</v>
          </cell>
          <cell r="B96" t="str">
            <v>Responsable de SI</v>
          </cell>
          <cell r="C96" t="str">
            <v>SEGURIDAD EN LOS PROCESOS DE DESARROLLO Y DE SOPORTE</v>
          </cell>
          <cell r="D96" t="str">
            <v>Asegurar de que la seguridad de la información esté diseñada e implementada dentro del ciclo de vida de desarrollo de los sistemas de información.</v>
          </cell>
          <cell r="E96" t="str">
            <v xml:space="preserve">A.14.2 </v>
          </cell>
          <cell r="F96" t="str">
            <v>Modelo de madurez definido</v>
          </cell>
          <cell r="G96"/>
          <cell r="H96"/>
          <cell r="I96"/>
          <cell r="J96"/>
          <cell r="K96">
            <v>76</v>
          </cell>
        </row>
        <row r="97">
          <cell r="A97" t="str">
            <v>T.6.2.1</v>
          </cell>
          <cell r="B97" t="str">
            <v>Responsable de SI</v>
          </cell>
          <cell r="C97" t="str">
            <v>Política de desarrollo seguro</v>
          </cell>
          <cell r="D97" t="str">
            <v>Se debe establecer y aplicar reglas para el desarrollo de software y de sistemas, a los desarrollos que se dan dentro de la organización.</v>
          </cell>
          <cell r="E97" t="str">
            <v>A.14.2.1</v>
          </cell>
          <cell r="F97"/>
          <cell r="G97" t="str">
            <v>PR.IP-2</v>
          </cell>
          <cell r="H97" t="str">
            <v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v>
          </cell>
          <cell r="I97"/>
          <cell r="J97"/>
          <cell r="K97">
            <v>80</v>
          </cell>
        </row>
        <row r="98">
          <cell r="A98" t="str">
            <v>T.6.2.2</v>
          </cell>
          <cell r="B98" t="str">
            <v>Responsable de TICs</v>
          </cell>
          <cell r="C98" t="str">
            <v>Procedimientos de control de cambios en sistemas</v>
          </cell>
          <cell r="D98" t="str">
            <v>Los cambios a los sistemas dentro del ciclo de vida de desarrollo se debe controlar mediante el uso de procedimientos formales de control de cambios.</v>
          </cell>
          <cell r="E98" t="str">
            <v xml:space="preserve">A.14.2.2 </v>
          </cell>
          <cell r="F98"/>
          <cell r="G98" t="str">
            <v>PR.IP-1
PR.IP-3</v>
          </cell>
          <cell r="H98" t="str">
            <v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v>
          </cell>
          <cell r="I98"/>
          <cell r="J98"/>
          <cell r="K98">
            <v>100</v>
          </cell>
        </row>
        <row r="99">
          <cell r="A99" t="str">
            <v>T.6.2.3</v>
          </cell>
          <cell r="B99" t="str">
            <v>Responsable de TICs</v>
          </cell>
          <cell r="C99" t="str">
            <v>Revisión técnica de las aplicaciones después de cambios en la plataforma de operación</v>
          </cell>
          <cell r="D99" t="str">
            <v>Cuando se cambian las plataformas de operación, se deben revisar las aplicaciones críticas del negocio, y ponerlas a prueba para asegurar que no haya impacto adverso en las operaciones o seguridad de la organización.</v>
          </cell>
          <cell r="E99" t="str">
            <v xml:space="preserve">A.14.2.3 </v>
          </cell>
          <cell r="F99"/>
          <cell r="G99" t="str">
            <v>PR.IP-1</v>
          </cell>
          <cell r="H99" t="str">
            <v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v>
          </cell>
          <cell r="I99"/>
          <cell r="J99"/>
          <cell r="K99">
            <v>60</v>
          </cell>
        </row>
        <row r="100">
          <cell r="A100" t="str">
            <v>T.6.2.4</v>
          </cell>
          <cell r="B100" t="str">
            <v>Responsable de TICs</v>
          </cell>
          <cell r="C100" t="str">
            <v>Restricciones en los cambios a los paquetes de software</v>
          </cell>
          <cell r="D100" t="str">
            <v>Se deben desalentar las modificaciones a los paquetes de software, que se deben limitar a los cambios necesarios, y todos los cambios se deben controlar estrictamente.</v>
          </cell>
          <cell r="E100" t="str">
            <v xml:space="preserve">A.14.2.4 </v>
          </cell>
          <cell r="F100"/>
          <cell r="G100" t="str">
            <v>PR.IP-1</v>
          </cell>
          <cell r="H100" t="str">
            <v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v>
          </cell>
          <cell r="I100"/>
          <cell r="J100"/>
          <cell r="K100">
            <v>40</v>
          </cell>
        </row>
        <row r="101">
          <cell r="A101" t="str">
            <v>T.6.2.5</v>
          </cell>
          <cell r="B101" t="str">
            <v>Responsable de TICs</v>
          </cell>
          <cell r="C101" t="str">
            <v>Principios de construcción de sistemas seguros</v>
          </cell>
          <cell r="D101" t="str">
            <v>Se deben establecer, documentar y mantener principios para la construcción de sistemas seguros, y aplicarlos a cualquier actividad de implementación de sistemas de información.</v>
          </cell>
          <cell r="E101" t="str">
            <v xml:space="preserve">A.14.2.5 </v>
          </cell>
          <cell r="F101"/>
          <cell r="G101" t="str">
            <v>PR.IP-2</v>
          </cell>
          <cell r="H101" t="str">
            <v>Revisar la documentación y los principios para la construcción de sistemas seguros, y aplicarlos a cualquier actividad de implementación de sistemas de información.</v>
          </cell>
          <cell r="I101"/>
          <cell r="J101"/>
          <cell r="K101">
            <v>60</v>
          </cell>
        </row>
        <row r="102">
          <cell r="A102" t="str">
            <v>T.6.2.6</v>
          </cell>
          <cell r="B102" t="str">
            <v>Responsable de TICs</v>
          </cell>
          <cell r="C102" t="str">
            <v>Ambiente de desarrollo seguro</v>
          </cell>
          <cell r="D102" t="str">
            <v>Las organizaciones deben establecer y proteger adecuadamente los ambientes de desarrollo seguros para las tareas de desarrollo e integración de sistemas que comprendan todo el ciclo de vida de desarrollo de sistemas.</v>
          </cell>
          <cell r="E102" t="str">
            <v>A.14.2.6</v>
          </cell>
          <cell r="F102"/>
          <cell r="G102"/>
          <cell r="H102" t="str">
            <v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v>
          </cell>
          <cell r="I102"/>
          <cell r="J102"/>
          <cell r="K102">
            <v>60</v>
          </cell>
        </row>
        <row r="103">
          <cell r="A103" t="str">
            <v>T.6.2.7</v>
          </cell>
          <cell r="B103" t="str">
            <v>Responsable de TICs</v>
          </cell>
          <cell r="C103" t="str">
            <v>Desarrollo contratado externamente</v>
          </cell>
          <cell r="D103" t="str">
            <v>La organización debe supervisar y hacer seguimiento de la actividad de desarrollo de sistemas contratados externamente.</v>
          </cell>
          <cell r="E103" t="str">
            <v xml:space="preserve">A.14.2.7 </v>
          </cell>
          <cell r="F103"/>
          <cell r="G103" t="str">
            <v>DE.CM-6</v>
          </cell>
          <cell r="H103" t="str">
            <v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v>
          </cell>
          <cell r="I103"/>
          <cell r="J103"/>
          <cell r="K103">
            <v>80</v>
          </cell>
        </row>
        <row r="104">
          <cell r="A104" t="str">
            <v>T.6.2.8</v>
          </cell>
          <cell r="B104" t="str">
            <v>Responsable de SI</v>
          </cell>
          <cell r="C104" t="str">
            <v>Pruebas de seguridad de sistemas</v>
          </cell>
          <cell r="D104" t="str">
            <v>Durante el desarrollo se debe llevar a cabo pruebas de funcionalidad de la seguridad.</v>
          </cell>
          <cell r="E104" t="str">
            <v>A.14.2.8</v>
          </cell>
          <cell r="F104" t="str">
            <v>Modelo de madurez gestionado cuantitativamente</v>
          </cell>
          <cell r="G104" t="str">
            <v>DE.DP-3</v>
          </cell>
          <cell r="H104" t="str">
            <v>Verifique en una muestra que para pasar a producción los desarrollos se realizan pruebas de seguridad. También verifique que los procesos de detección de incidentes son probados periódicamente.</v>
          </cell>
          <cell r="I104"/>
          <cell r="J104"/>
          <cell r="K104">
            <v>100</v>
          </cell>
        </row>
        <row r="105">
          <cell r="A105" t="str">
            <v>T.6.2.9</v>
          </cell>
          <cell r="B105" t="str">
            <v>Responsable de TICs</v>
          </cell>
          <cell r="C105" t="str">
            <v>Prueba de aceptación de sistemas</v>
          </cell>
          <cell r="D105" t="str">
            <v>Para los sistemas de información nuevos, actualizaciones y nuevas versiones, se debe establecer programas de prueba para aceptación y criterios de aceptación relacionados.</v>
          </cell>
          <cell r="E105" t="str">
            <v xml:space="preserve">A.14.2.9 </v>
          </cell>
          <cell r="F105"/>
          <cell r="G105"/>
          <cell r="H105" t="str">
            <v>Revisar las pruebas de aceptación de sistemas, para los sistemas de información nuevos, actualizaciones y nuevas versiones, se deberían establecer programas de prueba para aceptación y criterios de aceptación relacionados.</v>
          </cell>
          <cell r="I105"/>
          <cell r="J105"/>
          <cell r="K105">
            <v>100</v>
          </cell>
        </row>
        <row r="106">
          <cell r="A106" t="str">
            <v>T.6.3</v>
          </cell>
          <cell r="B106" t="str">
            <v>Responsable de SI</v>
          </cell>
          <cell r="C106" t="str">
            <v>DATOS DE PRUEBA</v>
          </cell>
          <cell r="D106" t="str">
            <v>Asegurar la protección de los datos usados para pruebas.</v>
          </cell>
          <cell r="E106" t="str">
            <v xml:space="preserve">A.14.3 </v>
          </cell>
          <cell r="F106" t="str">
            <v>Modelo de madurez definido</v>
          </cell>
          <cell r="G106"/>
          <cell r="H106"/>
          <cell r="I106"/>
          <cell r="J106"/>
          <cell r="K106">
            <v>80</v>
          </cell>
        </row>
        <row r="107">
          <cell r="A107" t="str">
            <v>T.6.3.1</v>
          </cell>
          <cell r="B107" t="str">
            <v>Responsable de SI</v>
          </cell>
          <cell r="C107" t="str">
            <v>Protección de datos de prueba</v>
          </cell>
          <cell r="D107" t="str">
            <v>Los datos de ensayo se deben seleccionar, proteger y controlar cuidadosamente.</v>
          </cell>
          <cell r="E107" t="str">
            <v xml:space="preserve">A.14.3.1 </v>
          </cell>
          <cell r="F107"/>
          <cell r="G107"/>
          <cell r="H107" t="str">
            <v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v>
          </cell>
          <cell r="I107"/>
          <cell r="J107"/>
          <cell r="K107">
            <v>80</v>
          </cell>
        </row>
        <row r="108">
          <cell r="A108" t="str">
            <v>GESTIÓN DE INCIDENTES DE SEGURIDAD DE LA INFORMACIÓN</v>
          </cell>
          <cell r="B108"/>
          <cell r="C108"/>
          <cell r="D108"/>
          <cell r="E108"/>
          <cell r="F108"/>
          <cell r="G108"/>
          <cell r="H108"/>
          <cell r="I108"/>
          <cell r="J108"/>
          <cell r="K108"/>
        </row>
        <row r="109">
          <cell r="A109" t="str">
            <v>T.7.</v>
          </cell>
          <cell r="B109" t="str">
            <v>Responsable de SI/Responsable de TICs</v>
          </cell>
          <cell r="C109" t="str">
            <v>GESTIÓN DE INCIDENTES DE SEGURIDAD DE LA INFORMACIÓN</v>
          </cell>
          <cell r="D109"/>
          <cell r="E109" t="str">
            <v>A.16</v>
          </cell>
          <cell r="F109"/>
          <cell r="G109"/>
          <cell r="H109"/>
          <cell r="I109"/>
          <cell r="J109"/>
          <cell r="K109">
            <v>66</v>
          </cell>
        </row>
        <row r="110">
          <cell r="A110" t="str">
            <v>T.7.1</v>
          </cell>
          <cell r="B110" t="str">
            <v>Responsable de SI</v>
          </cell>
          <cell r="C110" t="str">
            <v>GESTIÓN DE INCIDENTES Y MEJORAS EN LA SEGURIDAD DE LA INFORMACIÓN</v>
          </cell>
          <cell r="D110" t="str">
            <v>Asegurar un enfoque coherente y eficaz para la gestión de incidentes de seguridad de la información, incluida la comunicación sobre eventos de seguridad y debilidades.</v>
          </cell>
          <cell r="E110" t="str">
            <v xml:space="preserve">A.16.1 </v>
          </cell>
          <cell r="F110"/>
          <cell r="G110"/>
          <cell r="H110"/>
          <cell r="I110"/>
          <cell r="J110"/>
          <cell r="K110">
            <v>66</v>
          </cell>
        </row>
        <row r="111">
          <cell r="A111" t="str">
            <v>T.7.1.1</v>
          </cell>
          <cell r="B111" t="str">
            <v>Responsable de SI</v>
          </cell>
          <cell r="C111" t="str">
            <v>Responsabilidades y procedimientos</v>
          </cell>
          <cell r="D111" t="str">
            <v>Se debe establecer las responsabilidades y procedimientos de gestión para asegurar una respuesta rápida, eficaz y ordenada a los incidentes de seguridad de la información.</v>
          </cell>
          <cell r="E111" t="str">
            <v xml:space="preserve">A.16.1.1 </v>
          </cell>
          <cell r="F111"/>
          <cell r="G111" t="str">
            <v>PR.IP-9
DE.AE-2
RS.CO-1</v>
          </cell>
          <cell r="H111" t="str">
            <v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v>
          </cell>
          <cell r="I111"/>
          <cell r="J111"/>
          <cell r="K111">
            <v>80</v>
          </cell>
        </row>
        <row r="112">
          <cell r="A112" t="str">
            <v>T.7.1.2</v>
          </cell>
          <cell r="B112" t="str">
            <v>Responsable de SI</v>
          </cell>
          <cell r="C112" t="str">
            <v>Reporte de eventos de seguridad de la información</v>
          </cell>
          <cell r="D112" t="str">
            <v>Los eventos de seguridad de la información se debe informar a través de los canales de gestión apropiados, tan pronto como sea posible.</v>
          </cell>
          <cell r="E112" t="str">
            <v xml:space="preserve">A.16.1.2 </v>
          </cell>
          <cell r="F112" t="str">
            <v>Modelo de madurez definido</v>
          </cell>
          <cell r="G112" t="str">
            <v>DE.DP-4</v>
          </cell>
          <cell r="H112" t="str">
            <v>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Tenga en cuenta para la calificación:
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v>
          </cell>
          <cell r="I112"/>
          <cell r="J112"/>
          <cell r="K112">
            <v>60</v>
          </cell>
        </row>
        <row r="113">
          <cell r="A113" t="str">
            <v>T.7.1.3</v>
          </cell>
          <cell r="B113" t="str">
            <v>Responsable de SI</v>
          </cell>
          <cell r="C113" t="str">
            <v>Reporte de debilidades de seguridad de la información</v>
          </cell>
          <cell r="D113" t="str">
            <v>Se debe exigir a todos los empleados y contratistas que usan los servicios y sistemas de información de la organización, que observen e informen cualquier debilidad de seguridad de la información observada o sospechada en los sistemas o servicios.</v>
          </cell>
          <cell r="E113" t="str">
            <v xml:space="preserve">A.16.1.3 </v>
          </cell>
          <cell r="F113" t="str">
            <v>Modelo de madurez definido</v>
          </cell>
          <cell r="G113" t="str">
            <v>RS.CO-2</v>
          </cell>
          <cell r="H113" t="str">
            <v>Observe si los eventos son reportados de forma consistente en toda la entidad de acuerdo a los criterios establecidos.</v>
          </cell>
          <cell r="I113"/>
          <cell r="J113"/>
          <cell r="K113">
            <v>60</v>
          </cell>
        </row>
        <row r="114">
          <cell r="A114" t="str">
            <v>T.7.1.4</v>
          </cell>
          <cell r="B114" t="str">
            <v>Responsable de SI</v>
          </cell>
          <cell r="C114" t="str">
            <v>Evaluación de eventos de seguridad de la información y decisiones sobre ellos</v>
          </cell>
          <cell r="D114" t="str">
            <v>Los eventos de seguridad de la información se debe evaluar y se debe decidir si se van a clasificar como incidentes de seguridad de la información.</v>
          </cell>
          <cell r="E114" t="str">
            <v xml:space="preserve">A.16.1.4 </v>
          </cell>
          <cell r="F114" t="str">
            <v>Madurez Inicial</v>
          </cell>
          <cell r="G114" t="str">
            <v>DE.AE-2
RS.AN-4</v>
          </cell>
          <cell r="H114" t="str">
            <v>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v>
          </cell>
          <cell r="I114"/>
          <cell r="J114"/>
          <cell r="K114">
            <v>60</v>
          </cell>
        </row>
        <row r="115">
          <cell r="A115" t="str">
            <v>T.7.1.5</v>
          </cell>
          <cell r="B115" t="str">
            <v>Responsable de SI</v>
          </cell>
          <cell r="C115" t="str">
            <v>Respuesta a incidentes de seguridad de la información</v>
          </cell>
          <cell r="D115" t="str">
            <v>Se debe dar respuesta a los incidentes de seguridad de la información de acuerdo con procedimientos documentados.</v>
          </cell>
          <cell r="E115" t="str">
            <v xml:space="preserve">A.16.1.5 </v>
          </cell>
          <cell r="F115" t="str">
            <v>Modelo de madurez gestionado cuantitativamente</v>
          </cell>
          <cell r="G115" t="str">
            <v>RS.RP-1
RS.AN-1
RS.MI-2
RC.RP-1
RC.RP-1</v>
          </cell>
          <cell r="H115" t="str">
            <v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Tenga en cuenta para la calificación: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v>
          </cell>
          <cell r="I115"/>
          <cell r="J115"/>
          <cell r="K115">
            <v>60</v>
          </cell>
        </row>
        <row r="116">
          <cell r="A116" t="str">
            <v>T.7.1.6</v>
          </cell>
          <cell r="B116" t="str">
            <v>Responsable de TICs</v>
          </cell>
          <cell r="C116" t="str">
            <v>Aprendizaje obtenido de los incidentes de seguridad de la información</v>
          </cell>
          <cell r="D116" t="str">
            <v>El conocimiento adquirido al analizar y resolver incidentes de seguridad de la información se debe usar para reducir la posibilidad o el impacto de incidentes futuros.</v>
          </cell>
          <cell r="E116" t="str">
            <v xml:space="preserve">A.16.1.6 </v>
          </cell>
          <cell r="F116" t="str">
            <v>Modelo de madurez gestionado cuantitativamente</v>
          </cell>
          <cell r="G116" t="str">
            <v>DE.DP-5
RS.AN-2
RS.IM-1</v>
          </cell>
          <cell r="H116" t="str">
            <v xml:space="preserve">De acuerdo a la NIST se debe entender cual fue el impacto del incidente. Las lecciones aprendidas deben ser usadas para actualizar los planes de respuesta a los incidentes de SI. 
Tenga en cuenta para la calificación:
La Entidad aprende continuamente sobre
los incidentes de seguridad presentados.
</v>
          </cell>
          <cell r="I116"/>
          <cell r="J116"/>
          <cell r="K116">
            <v>80</v>
          </cell>
        </row>
        <row r="117">
          <cell r="A117" t="str">
            <v>T.7.1.7</v>
          </cell>
          <cell r="B117" t="str">
            <v>Responsable de TICs</v>
          </cell>
          <cell r="C117" t="str">
            <v>Recolección de evidencia</v>
          </cell>
          <cell r="D117" t="str">
            <v>La organización debe definir y aplicar procedimientos para la identificación, recolección, adquisición y preservación de información que pueda servir como evidencia.</v>
          </cell>
          <cell r="E117" t="str">
            <v xml:space="preserve">A.16.1.7 </v>
          </cell>
          <cell r="F117" t="str">
            <v>Modelo de madurez gestionado
Modelo de madurez definido</v>
          </cell>
          <cell r="G117" t="str">
            <v>RS.AN-3</v>
          </cell>
          <cell r="H117" t="str">
            <v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v>
          </cell>
          <cell r="I117"/>
          <cell r="J117"/>
          <cell r="K117">
            <v>60</v>
          </cell>
        </row>
      </sheetData>
      <sheetData sheetId="6">
        <row r="16">
          <cell r="B16" t="str">
            <v>ID</v>
          </cell>
          <cell r="C16" t="str">
            <v>CARGO</v>
          </cell>
          <cell r="D16" t="str">
            <v>ITEM</v>
          </cell>
          <cell r="E16" t="str">
            <v>DESCRIPCIÓN</v>
          </cell>
          <cell r="F16" t="str">
            <v>PRUEBA</v>
          </cell>
          <cell r="G16" t="str">
            <v>CIBERSEGURIDAD</v>
          </cell>
          <cell r="H16" t="str">
            <v>MSPI</v>
          </cell>
          <cell r="I16" t="str">
            <v>EVIDENCIA</v>
          </cell>
          <cell r="J16" t="str">
            <v>BRECHA</v>
          </cell>
          <cell r="K16" t="str">
            <v>NIVEL DE CUMPLIMIENTO PHVA</v>
          </cell>
        </row>
        <row r="17">
          <cell r="B17" t="str">
            <v>P.1</v>
          </cell>
          <cell r="C17" t="str">
            <v>Responsable SI</v>
          </cell>
          <cell r="D17" t="str">
            <v>Alcande MSPI (Modelo de Seguridad y Privacidad de la Información)</v>
          </cell>
          <cell r="E17" t="str">
            <v>Se debe determinar los límites y la aplicabilidad del SGSI para establecer su alcance.</v>
          </cell>
          <cell r="F17" t="str">
            <v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v>
          </cell>
          <cell r="G17"/>
          <cell r="H17" t="str">
            <v>componente planificación</v>
          </cell>
          <cell r="I17" t="str">
            <v>Alcance del SGSI</v>
          </cell>
          <cell r="J17"/>
          <cell r="K17">
            <v>100</v>
          </cell>
        </row>
        <row r="18">
          <cell r="B18" t="str">
            <v>P.2</v>
          </cell>
          <cell r="C18"/>
          <cell r="D18" t="str">
            <v>Políticas de seguridad y privacidad de la información</v>
          </cell>
          <cell r="E18" t="str">
            <v>Se debe definir un conjunto de políticas para la seguridad de la información aprobada por la dirección, publicada y comunicada a los empleados y a la partes externas pertinentes</v>
          </cell>
          <cell r="F18" t="str">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ell>
          <cell r="G18"/>
          <cell r="H18" t="str">
            <v>componente planificación</v>
          </cell>
          <cell r="I18"/>
          <cell r="J18">
            <v>0</v>
          </cell>
          <cell r="K18">
            <v>100</v>
          </cell>
        </row>
        <row r="19">
          <cell r="B19"/>
          <cell r="C19"/>
          <cell r="D19"/>
          <cell r="E19"/>
          <cell r="F19"/>
          <cell r="G19"/>
          <cell r="H19" t="str">
            <v>componente planificación</v>
          </cell>
          <cell r="I19"/>
          <cell r="J19">
            <v>0</v>
          </cell>
          <cell r="K19">
            <v>100</v>
          </cell>
        </row>
        <row r="20">
          <cell r="B20" t="str">
            <v>P.3</v>
          </cell>
          <cell r="C20" t="str">
            <v>Calidad</v>
          </cell>
          <cell r="D20" t="str">
            <v xml:space="preserve">Procedimientos de control documental del MSPI </v>
          </cell>
          <cell r="E20" t="str">
            <v>La información documentada se debe controlar para asegurar que:
a. Esté disponible y adecuado para su uso, cuando y donde se requiere
b. Esté protegida adecuadamente.</v>
          </cell>
          <cell r="F20" t="str">
            <v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v>
          </cell>
          <cell r="G20"/>
          <cell r="H20" t="str">
            <v>componente planificación</v>
          </cell>
          <cell r="I20" t="str">
            <v>Se incluye dentro de las tablas de retención documental, con el fin de llevar elc ontrol, registro y conservación de la información.</v>
          </cell>
          <cell r="J20"/>
          <cell r="K20">
            <v>80</v>
          </cell>
        </row>
        <row r="21">
          <cell r="B21" t="str">
            <v>P.4</v>
          </cell>
          <cell r="C21" t="str">
            <v>Responsable SI</v>
          </cell>
          <cell r="D21" t="str">
            <v>Roles y responsabilidades para la seguridad de la información</v>
          </cell>
          <cell r="E21" t="str">
            <v>Se deben definir y asignar todas las responsabilidades de la seguridad de la información</v>
          </cell>
          <cell r="F21" t="str">
            <v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v>
          </cell>
          <cell r="G21"/>
          <cell r="H21" t="str">
            <v>componente planificación</v>
          </cell>
          <cell r="I21"/>
          <cell r="J21">
            <v>0</v>
          </cell>
          <cell r="K21">
            <v>100</v>
          </cell>
        </row>
        <row r="22">
          <cell r="B22" t="str">
            <v>P.5</v>
          </cell>
          <cell r="C22" t="str">
            <v>Responsable SI</v>
          </cell>
          <cell r="D22" t="str">
            <v>Inventario de activos</v>
          </cell>
          <cell r="E22" t="str">
            <v>Se deben identificar los activos asociados con la información y las instalaciones de procesamiento de información, y se debe elaborar y mantener un inventario de estos activos.</v>
          </cell>
          <cell r="F22" t="str">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ell>
          <cell r="G22"/>
          <cell r="H22" t="str">
            <v>componente planificación</v>
          </cell>
          <cell r="I22"/>
          <cell r="J22">
            <v>0</v>
          </cell>
          <cell r="K22">
            <v>100</v>
          </cell>
        </row>
        <row r="23">
          <cell r="B23" t="str">
            <v>P.6</v>
          </cell>
          <cell r="C23" t="str">
            <v>Responsable SI</v>
          </cell>
          <cell r="D23" t="str">
            <v>Identificación y valoración de riesgos</v>
          </cell>
          <cell r="E23" t="str">
            <v>Metodología de análisis y valoración de riesgos e informe de análisis de riesgos</v>
          </cell>
          <cell r="F23" t="str">
            <v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v>
          </cell>
          <cell r="G23" t="str">
            <v>ID.RA-5
ID.RM-1 
ID.RM-2
ID.RM-3</v>
          </cell>
          <cell r="H23" t="str">
            <v>componente planificación</v>
          </cell>
          <cell r="I23"/>
          <cell r="J23"/>
          <cell r="K23">
            <v>100</v>
          </cell>
        </row>
        <row r="24">
          <cell r="B24" t="str">
            <v>P.8</v>
          </cell>
          <cell r="C24" t="str">
            <v>Responsable SI</v>
          </cell>
          <cell r="D24" t="str">
            <v>Tratamiento de riesgos de seguridad de la información</v>
          </cell>
          <cell r="E24" t="str">
            <v>Los riesgos deben ser tratados para mitigarlos y llevarlos a niveles tolerables por la Entidad</v>
          </cell>
          <cell r="F24" t="str">
            <v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v>
          </cell>
          <cell r="G24" t="str">
            <v>ID.RA-6
ID.RM-1
ID.RM-2
ID.RM-3</v>
          </cell>
          <cell r="H24" t="str">
            <v>Modelo de Seguridad y Privacidad de la Información, componente planificación</v>
          </cell>
          <cell r="I24" t="str">
            <v xml:space="preserve">Se propone el plan de tratamiento de riesgos de seguridad de la información. </v>
          </cell>
          <cell r="J24"/>
          <cell r="K24">
            <v>100</v>
          </cell>
        </row>
        <row r="25">
          <cell r="B25" t="str">
            <v>P.9</v>
          </cell>
          <cell r="C25" t="str">
            <v>Responsable SI</v>
          </cell>
          <cell r="D25" t="str">
            <v>Toma de conciencia, educación y formación en la seguridad de la información</v>
          </cell>
          <cell r="E25" t="str">
            <v>Todos los empleados de la Entidad, y en donde sea pertinente, los contratistas, deben recibir la educación y la formación en toma de conciencia apropiada, y actualizaciones regulares sobre las políticas y procedimientos pertinentes para su cargo.</v>
          </cell>
          <cell r="F25" t="str">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ell>
          <cell r="G25"/>
          <cell r="H25" t="str">
            <v>componente planificación</v>
          </cell>
          <cell r="I25" t="str">
            <v>Plan de entrenamiento y sensibilización MSPI</v>
          </cell>
          <cell r="J25"/>
          <cell r="K25">
            <v>100</v>
          </cell>
        </row>
        <row r="26">
          <cell r="B26" t="str">
            <v>P.10</v>
          </cell>
          <cell r="C26" t="str">
            <v>Responsable de TICs</v>
          </cell>
          <cell r="D26" t="str">
            <v>Plan y Estrategia de transisicón de IPv4 a IPv6</v>
          </cell>
          <cell r="E26" t="str">
            <v xml:space="preserve">Las razones de que se requiera el cambio del protocolo de V4 a V6, se resumen a continuación:
1) Debido al aumento de la utilización de las redes de telecomunicaciones las direcciones de internet que permiten establecer conexiones para cada elementos conectado a la red, conocidas como  direcciones IP (Internet Protocol Versión 4), han entrado en una fase de agotamiento.
2) Mejora de la seguridad de la red en virtud de la arquitectura del nuevo protocolo y sus servicio.
En esta etapa se requiere hacer un diagnóstico que ayude a definir el plan y la estrategia para la transición entre los dos protocolos.
</v>
          </cell>
          <cell r="F26" t="str">
            <v xml:space="preserve">Verifique:
1) El Inventario de TI (Hardware, software) levantado
2) El análisis de la infraestructura actual de red de comunicaciones, recomendaciones para adquisición de elementos de comunicaciones, cómputo y almacenamiento, compatibles con el protocolo IPv6
3) El Protocolo de pruebas de validación de aplicativos, comunicaciones y bases de datos, el plan de seguridad y coexistencia de los protocolos. Plan de manejo de excepciones e informe de preparación de los sistemas de comunicaciones, bases de datos y aplicaciones. 
4) El Plan de trabajo para la transición de los servicios tecnológicos de la Entidad de IPv4 a IPv6
5) La validación de estado actual de los sistemas de información y comunicaciones y la interfaz entre ellos y revisión de los RFC correspondientes. 
6) La identificación de esquemas de seguridad de la información y seguridad de los sistemas de comunicaciones 
7) Plan de capacitación en IPv6 a los funcionarios de las Áreas de TI de las Entidades y plan de sensibilización al total de funcionarios de las Entidades. 
</v>
          </cell>
          <cell r="G26"/>
          <cell r="H26" t="str">
            <v>componente planificación</v>
          </cell>
          <cell r="I26" t="str">
            <v>Plan de transición IPv4 a IPv6
Inventario de activos de información.
Capacitación IPv6</v>
          </cell>
          <cell r="J26"/>
          <cell r="K26">
            <v>80</v>
          </cell>
        </row>
        <row r="27">
          <cell r="B27"/>
          <cell r="C27"/>
          <cell r="D27"/>
          <cell r="E27"/>
          <cell r="F27"/>
          <cell r="G27"/>
          <cell r="H27"/>
          <cell r="I27"/>
          <cell r="J27"/>
          <cell r="K27">
            <v>96</v>
          </cell>
          <cell r="L27">
            <v>38.4</v>
          </cell>
        </row>
        <row r="28">
          <cell r="B28" t="str">
            <v>I.1</v>
          </cell>
          <cell r="C28" t="str">
            <v>Responsable SI</v>
          </cell>
          <cell r="D28" t="str">
            <v>Planificación y control operacional</v>
          </cell>
          <cell r="E28" t="str">
            <v>Estrategia que se debe ejecutar con las actividades para lograr la implementación y puesta en marcha del MSPI de  la entidad.</v>
          </cell>
          <cell r="F28" t="str">
            <v>Solicite y evalue el documento con la estrategia de planificación y control operacional, revisado y aprobado por la alta Dirección.</v>
          </cell>
          <cell r="G28"/>
          <cell r="H28" t="str">
            <v>componente implementación</v>
          </cell>
          <cell r="I28" t="str">
            <v>Plan de trabajo y cronograma de actividades donde se establece como y cuando se va a realizar la implementación.</v>
          </cell>
          <cell r="J28"/>
          <cell r="K28">
            <v>100</v>
          </cell>
        </row>
        <row r="29">
          <cell r="B29" t="str">
            <v>I.2</v>
          </cell>
          <cell r="C29" t="str">
            <v>n/a</v>
          </cell>
          <cell r="D29" t="str">
            <v>Implementación de controles</v>
          </cell>
          <cell r="E29" t="str">
            <v>Grado de implementación de controles del Anexo A de la ISO 27001</v>
          </cell>
          <cell r="F29" t="str">
            <v>N/A</v>
          </cell>
          <cell r="G29"/>
          <cell r="H29" t="str">
            <v>componente implementación</v>
          </cell>
          <cell r="I29"/>
          <cell r="J29" t="str">
            <v>N/A</v>
          </cell>
          <cell r="K29">
            <v>0</v>
          </cell>
        </row>
        <row r="30">
          <cell r="B30" t="str">
            <v>I.3</v>
          </cell>
          <cell r="C30" t="str">
            <v>Responsable SI</v>
          </cell>
          <cell r="D30" t="str">
            <v>Implementación del plan de tratamiento de riesgos</v>
          </cell>
          <cell r="E30" t="str">
            <v>Porcentaje de avance en la ejecución de los planes de tratamiento</v>
          </cell>
          <cell r="F30" t="str">
            <v>Verifique los compromisos de avance en el plan de tratamiento de riesgos y el grado de cumplimiento de los mismos y genere un dato con el porcentaje de avance.</v>
          </cell>
          <cell r="G30"/>
          <cell r="H30" t="str">
            <v>componente implementación</v>
          </cell>
          <cell r="I30" t="str">
            <v>Está en implementación</v>
          </cell>
          <cell r="J30"/>
          <cell r="K30">
            <v>80</v>
          </cell>
        </row>
        <row r="31">
          <cell r="B31" t="str">
            <v>I.4</v>
          </cell>
          <cell r="C31" t="str">
            <v>Responsable de TICs</v>
          </cell>
          <cell r="D31" t="str">
            <v>Implementación del plan de estrategia de transición de IPv4 a IPv6</v>
          </cell>
          <cell r="E31" t="str">
            <v>Porcentaje de avance en la ejecución de la de estrategia de transición de IPv4 a IPv6</v>
          </cell>
          <cell r="F31" t="str">
            <v xml:space="preserve">Verifique:
1) De acuerdo al informe de plan detallado de implementación del nuevo protocolo la Habilitación direccionamiento IPv6 para cada uno de los componentes de hardware y software.
2) Solicite el documento con todas las configuraciones del del nuevo protocolo realizadas y revise:
a. La Configuración de servicios de DNS, DHCP, Seguridad, VPN, servicios WEB,
b. La Configuración del protocolo IPv6 en Aplicativos, Sistemas de Comunicaciones, Sistemas de Almacenamiento. 
3) La activación de políticas de seguridad de IPv6 en los equipos de seguridad y comunicaciones que posea cada entidad de acuerdo con los RFC de seguridad en IPv6. 
4) La forma como se realizó la coordinación con el (los) proveedor (es) de servicios de Internet para lograr la conectividad integral en IPv6 hacia el exterior. 
5) El Informe de resultados de las pruebas realizadas a nivel de comunicaciones, de aplicaciones y sistemas de almacenamiento. 
</v>
          </cell>
          <cell r="G31"/>
          <cell r="H31" t="str">
            <v>componente implementación</v>
          </cell>
          <cell r="I31" t="str">
            <v>Se está llevando a cabo la implementación.</v>
          </cell>
          <cell r="J31"/>
          <cell r="K31">
            <v>60</v>
          </cell>
        </row>
        <row r="32">
          <cell r="B32" t="str">
            <v>I.5</v>
          </cell>
          <cell r="C32" t="str">
            <v>Responsable SI</v>
          </cell>
          <cell r="D32" t="str">
            <v>Indicadores de gestión del MSPI</v>
          </cell>
          <cell r="E32" t="str">
            <v>Indicadores de gestión del MSPI definidos</v>
          </cell>
          <cell r="F32" t="str">
            <v>Solicite los Indicadores de gestión del MSPI definidos, revisados y aprobados por la alta Dirección.</v>
          </cell>
          <cell r="G32"/>
          <cell r="H32" t="str">
            <v>componente implementación</v>
          </cell>
          <cell r="I32" t="str">
            <v>Existen indicadores de implementación del MSPI y de sensibilización</v>
          </cell>
          <cell r="J32"/>
          <cell r="K32">
            <v>80</v>
          </cell>
        </row>
        <row r="33">
          <cell r="B33"/>
          <cell r="C33"/>
          <cell r="D33"/>
          <cell r="E33"/>
          <cell r="F33"/>
          <cell r="G33"/>
          <cell r="H33"/>
          <cell r="I33"/>
          <cell r="J33"/>
          <cell r="K33">
            <v>64</v>
          </cell>
          <cell r="L33">
            <v>12.8</v>
          </cell>
        </row>
        <row r="34">
          <cell r="B34" t="str">
            <v>E.1</v>
          </cell>
          <cell r="C34" t="str">
            <v>Responsable SI</v>
          </cell>
          <cell r="D34" t="str">
            <v>Plan de seguimiento, evaluación y análisis del MSPI</v>
          </cell>
          <cell r="E34" t="str">
            <v>Plan para evaluar el desempeño y eficacia del MSPI a través de instrumentos que permita determinar la efectividad de la implantación del MSPI.</v>
          </cell>
          <cell r="F34" t="str">
            <v>Solicite y evalue el documento con el plan de seguimiento, evaluación, análisis y resultadosdel MSPI, revisado y aprobado por la alta Dirección.</v>
          </cell>
          <cell r="G34"/>
          <cell r="H34" t="str">
            <v>componente evaluación del desempeño</v>
          </cell>
          <cell r="I34" t="str">
            <v>Se solicita a control interno realizar el seguimiento, quienes lo incluyen dentro de su plan anual 2017.</v>
          </cell>
          <cell r="J34"/>
          <cell r="K34">
            <v>100</v>
          </cell>
        </row>
        <row r="35">
          <cell r="B35" t="str">
            <v>E.2</v>
          </cell>
          <cell r="C35" t="str">
            <v>Control Interno</v>
          </cell>
          <cell r="D35" t="str">
            <v>Auditoría Interna</v>
          </cell>
          <cell r="E35" t="str">
            <v>Plan de auditoría interna</v>
          </cell>
          <cell r="F35" t="str">
            <v>Documento con el plan de auditorías internas y resultados, de acuerdo a lo establecido en el plan de auditorías, revisado y aprobado por la alta Dirección.</v>
          </cell>
          <cell r="G35"/>
          <cell r="H35" t="str">
            <v>componente evaluación del desempeño</v>
          </cell>
          <cell r="I35" t="str">
            <v>Se solicita a control interno realizar auditoría de seguridad de la información, quienes lo incluyen dentro de su plan anual 2017.</v>
          </cell>
          <cell r="J35"/>
          <cell r="K35">
            <v>100</v>
          </cell>
        </row>
        <row r="36">
          <cell r="B36" t="str">
            <v>E.3</v>
          </cell>
          <cell r="C36" t="str">
            <v>Responsable SI</v>
          </cell>
          <cell r="D36" t="str">
            <v>Evaluación del plan de tratamiento de riesgos</v>
          </cell>
          <cell r="E36" t="str">
            <v>Evaluación y seguimiento a los compromisos establecidos para ejecutar el plan de tratamiento de riesgos.</v>
          </cell>
          <cell r="F36" t="str">
            <v>Resultado del seguimiento, evaluación y análisis del plan de tratamiento de riesgos, revisado y aprobado por la alta Dirección.</v>
          </cell>
          <cell r="G36"/>
          <cell r="H36" t="str">
            <v>componente evaluación del desempeño</v>
          </cell>
          <cell r="I36" t="str">
            <v>Está en implementación</v>
          </cell>
          <cell r="J36"/>
          <cell r="K36">
            <v>80</v>
          </cell>
        </row>
        <row r="37">
          <cell r="B37"/>
          <cell r="C37"/>
          <cell r="D37"/>
          <cell r="E37"/>
          <cell r="F37"/>
          <cell r="G37"/>
          <cell r="H37"/>
          <cell r="I37"/>
          <cell r="J37"/>
          <cell r="K37">
            <v>93.333333333333329</v>
          </cell>
          <cell r="L37">
            <v>18.666666666666664</v>
          </cell>
        </row>
        <row r="38">
          <cell r="B38" t="str">
            <v>M.1</v>
          </cell>
          <cell r="C38" t="str">
            <v>Responsable SI</v>
          </cell>
          <cell r="D38" t="str">
            <v>Plan de seguimiento, evaluación y análisis del MSPI</v>
          </cell>
          <cell r="E38" t="str">
            <v>Resultados consolidados del componente evaluación de desempeño</v>
          </cell>
          <cell r="F38" t="str">
            <v xml:space="preserve">Solicite y evalue el documento con el plan de seguimiento, evaluación y análisis para el  MSPI, revisado y aprobado por la alta Dirección. </v>
          </cell>
          <cell r="G38"/>
          <cell r="H38" t="str">
            <v>componente mejora continua</v>
          </cell>
          <cell r="I38"/>
          <cell r="J38"/>
          <cell r="K38">
            <v>100</v>
          </cell>
        </row>
        <row r="39">
          <cell r="B39" t="str">
            <v>M.2</v>
          </cell>
          <cell r="C39" t="str">
            <v>Control Interno</v>
          </cell>
          <cell r="D39" t="str">
            <v>Auditoría Interna</v>
          </cell>
          <cell r="E39" t="str">
            <v>Comunicación delos resultados y plan para subsanar los hallazgos y oportunidades de mejora.</v>
          </cell>
          <cell r="F39" t="str">
            <v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Tenga en cuenta para la calificación que:
1) Elaboración de planes de mejora es 60
2) Se implementan las acciones correctivas y planes de mejora es 80
</v>
          </cell>
          <cell r="G39"/>
          <cell r="H39" t="str">
            <v>componente mejora continua</v>
          </cell>
          <cell r="I39" t="str">
            <v>Se solicita a control interno realizar auditoría de seguridad de la información, quienes lo incluyen dentro de su plan anual 2017.</v>
          </cell>
          <cell r="J39">
            <v>0</v>
          </cell>
          <cell r="K39">
            <v>80</v>
          </cell>
        </row>
        <row r="40">
          <cell r="L40">
            <v>18</v>
          </cell>
        </row>
      </sheetData>
      <sheetData sheetId="7">
        <row r="12">
          <cell r="H12" t="str">
            <v>MAYOR</v>
          </cell>
          <cell r="J12" t="str">
            <v>MAYOR</v>
          </cell>
          <cell r="L12" t="str">
            <v>MAYOR</v>
          </cell>
          <cell r="N12" t="str">
            <v>MAYOR</v>
          </cell>
          <cell r="P12" t="str">
            <v>CUMPLE</v>
          </cell>
        </row>
        <row r="13">
          <cell r="H13" t="str">
            <v>MAYOR</v>
          </cell>
          <cell r="J13" t="str">
            <v>MAYOR</v>
          </cell>
          <cell r="L13" t="str">
            <v>MAYOR</v>
          </cell>
          <cell r="N13" t="str">
            <v>CUMPLE</v>
          </cell>
          <cell r="P13" t="str">
            <v>MENOR</v>
          </cell>
        </row>
        <row r="14">
          <cell r="H14" t="str">
            <v>MAYOR</v>
          </cell>
          <cell r="J14" t="str">
            <v>MAYOR</v>
          </cell>
          <cell r="L14" t="str">
            <v>MAYOR</v>
          </cell>
          <cell r="N14" t="str">
            <v>CUMPLE</v>
          </cell>
          <cell r="P14" t="str">
            <v>MENOR</v>
          </cell>
        </row>
        <row r="15">
          <cell r="H15" t="str">
            <v>MAYOR</v>
          </cell>
          <cell r="J15" t="str">
            <v>MAYOR</v>
          </cell>
          <cell r="L15" t="str">
            <v>MAYOR</v>
          </cell>
          <cell r="N15" t="str">
            <v>MAYOR</v>
          </cell>
          <cell r="P15" t="str">
            <v>CUMPLE</v>
          </cell>
        </row>
        <row r="16">
          <cell r="H16" t="str">
            <v>MAYOR</v>
          </cell>
          <cell r="J16" t="str">
            <v>MAYOR</v>
          </cell>
          <cell r="L16" t="str">
            <v>MAYOR</v>
          </cell>
          <cell r="N16" t="str">
            <v>MAYOR</v>
          </cell>
          <cell r="P16" t="str">
            <v>CUMPLE</v>
          </cell>
        </row>
        <row r="17">
          <cell r="H17" t="str">
            <v>MAYOR</v>
          </cell>
          <cell r="J17" t="str">
            <v>MAYOR</v>
          </cell>
          <cell r="L17" t="str">
            <v>MAYOR</v>
          </cell>
          <cell r="N17" t="str">
            <v>MAYOR</v>
          </cell>
          <cell r="P17" t="str">
            <v>CUMPLE</v>
          </cell>
        </row>
        <row r="18">
          <cell r="H18" t="str">
            <v>MENOR</v>
          </cell>
          <cell r="J18" t="str">
            <v>MENOR</v>
          </cell>
          <cell r="L18" t="str">
            <v>MENOR</v>
          </cell>
          <cell r="N18" t="str">
            <v>MENOR</v>
          </cell>
          <cell r="P18" t="str">
            <v>MENOR</v>
          </cell>
        </row>
        <row r="19">
          <cell r="H19" t="str">
            <v>MAYOR</v>
          </cell>
          <cell r="J19" t="str">
            <v>MAYOR</v>
          </cell>
          <cell r="L19" t="str">
            <v>MAYOR</v>
          </cell>
          <cell r="N19" t="str">
            <v>MAYOR</v>
          </cell>
          <cell r="P19" t="str">
            <v>CUMPLE</v>
          </cell>
        </row>
        <row r="20">
          <cell r="H20" t="str">
            <v>MAYOR</v>
          </cell>
          <cell r="J20" t="str">
            <v>MAYOR</v>
          </cell>
          <cell r="L20" t="str">
            <v>MAYOR</v>
          </cell>
          <cell r="N20" t="str">
            <v>MAYOR</v>
          </cell>
          <cell r="P20" t="str">
            <v>CUMPLE</v>
          </cell>
        </row>
        <row r="21">
          <cell r="H21" t="str">
            <v>MAYOR</v>
          </cell>
          <cell r="J21" t="str">
            <v>MAYOR</v>
          </cell>
          <cell r="L21" t="str">
            <v>CUMPLE</v>
          </cell>
          <cell r="N21" t="str">
            <v>CUMPLE</v>
          </cell>
          <cell r="P21" t="str">
            <v>MENOR</v>
          </cell>
        </row>
        <row r="22">
          <cell r="J22" t="str">
            <v>MENOR</v>
          </cell>
          <cell r="L22" t="str">
            <v>MENOR</v>
          </cell>
          <cell r="N22" t="str">
            <v>MENOR</v>
          </cell>
          <cell r="P22" t="str">
            <v>MENOR</v>
          </cell>
        </row>
        <row r="23">
          <cell r="J23" t="str">
            <v>MENOR</v>
          </cell>
          <cell r="L23" t="str">
            <v>MENOR</v>
          </cell>
          <cell r="N23" t="str">
            <v>MENOR</v>
          </cell>
          <cell r="P23" t="str">
            <v>MENOR</v>
          </cell>
        </row>
        <row r="24">
          <cell r="J24" t="str">
            <v>MENOR</v>
          </cell>
          <cell r="L24" t="str">
            <v>MENOR</v>
          </cell>
          <cell r="N24" t="str">
            <v>MENOR</v>
          </cell>
          <cell r="P24" t="str">
            <v>MENOR</v>
          </cell>
        </row>
        <row r="25">
          <cell r="J25" t="str">
            <v>MAYOR</v>
          </cell>
          <cell r="L25" t="str">
            <v>MAYOR</v>
          </cell>
          <cell r="N25" t="str">
            <v>MAYOR</v>
          </cell>
          <cell r="P25" t="str">
            <v>CUMPLE</v>
          </cell>
        </row>
        <row r="26">
          <cell r="J26" t="str">
            <v>MAYOR</v>
          </cell>
          <cell r="L26" t="str">
            <v>CUMPLE</v>
          </cell>
          <cell r="N26" t="str">
            <v>MENOR</v>
          </cell>
          <cell r="P26" t="str">
            <v>MENOR</v>
          </cell>
        </row>
        <row r="27">
          <cell r="J27" t="str">
            <v>MAYOR</v>
          </cell>
          <cell r="L27" t="str">
            <v>MAYOR</v>
          </cell>
          <cell r="N27" t="str">
            <v>MAYOR</v>
          </cell>
          <cell r="P27" t="str">
            <v>MENOR</v>
          </cell>
        </row>
        <row r="28">
          <cell r="J28" t="str">
            <v>CUMPLE</v>
          </cell>
          <cell r="L28" t="str">
            <v>MENOR</v>
          </cell>
          <cell r="N28" t="str">
            <v>MENOR</v>
          </cell>
          <cell r="P28" t="str">
            <v>MENOR</v>
          </cell>
        </row>
        <row r="29">
          <cell r="J29" t="str">
            <v>MAYOR</v>
          </cell>
          <cell r="L29" t="str">
            <v>MAYOR</v>
          </cell>
          <cell r="N29" t="str">
            <v>MAYOR</v>
          </cell>
          <cell r="P29" t="str">
            <v>MENOR</v>
          </cell>
        </row>
        <row r="30">
          <cell r="J30" t="str">
            <v>MAYOR</v>
          </cell>
          <cell r="L30" t="str">
            <v>MAYOR</v>
          </cell>
          <cell r="N30" t="str">
            <v>CUMPLE</v>
          </cell>
          <cell r="P30" t="str">
            <v>MENOR</v>
          </cell>
        </row>
        <row r="31">
          <cell r="J31" t="str">
            <v>MAYOR</v>
          </cell>
          <cell r="L31" t="str">
            <v>MAYOR</v>
          </cell>
          <cell r="N31" t="str">
            <v>CUMPLE</v>
          </cell>
          <cell r="P31" t="str">
            <v>MENOR</v>
          </cell>
        </row>
        <row r="32">
          <cell r="J32" t="str">
            <v>MAYOR</v>
          </cell>
          <cell r="L32" t="str">
            <v>MAYOR</v>
          </cell>
          <cell r="N32" t="str">
            <v>CUMPLE</v>
          </cell>
          <cell r="P32" t="str">
            <v>MENOR</v>
          </cell>
        </row>
        <row r="33">
          <cell r="J33" t="str">
            <v>MAYOR</v>
          </cell>
          <cell r="L33" t="str">
            <v>MAYOR</v>
          </cell>
          <cell r="N33" t="str">
            <v>CUMPLE</v>
          </cell>
          <cell r="P33" t="str">
            <v>MENOR</v>
          </cell>
        </row>
        <row r="34">
          <cell r="L34" t="str">
            <v>MENOR</v>
          </cell>
          <cell r="N34" t="str">
            <v>MENOR</v>
          </cell>
          <cell r="P34" t="str">
            <v>MENOR</v>
          </cell>
        </row>
        <row r="35">
          <cell r="L35" t="str">
            <v>MAYOR</v>
          </cell>
          <cell r="N35" t="str">
            <v>MAYOR</v>
          </cell>
          <cell r="P35" t="str">
            <v>MENOR</v>
          </cell>
        </row>
        <row r="36">
          <cell r="L36" t="str">
            <v>MAYOR</v>
          </cell>
          <cell r="N36" t="str">
            <v>MAYOR</v>
          </cell>
          <cell r="P36" t="str">
            <v>MENOR</v>
          </cell>
        </row>
        <row r="37">
          <cell r="L37" t="str">
            <v>MAYOR</v>
          </cell>
          <cell r="N37" t="str">
            <v>CUMPLE</v>
          </cell>
          <cell r="P37" t="str">
            <v>MENOR</v>
          </cell>
        </row>
        <row r="38">
          <cell r="L38" t="str">
            <v>MAYOR</v>
          </cell>
          <cell r="N38" t="str">
            <v>CUMPLE</v>
          </cell>
          <cell r="P38" t="str">
            <v>MENOR</v>
          </cell>
        </row>
        <row r="39">
          <cell r="L39" t="str">
            <v>MAYOR</v>
          </cell>
          <cell r="N39" t="str">
            <v>CUMPLE</v>
          </cell>
          <cell r="P39" t="str">
            <v>MENOR</v>
          </cell>
        </row>
        <row r="40">
          <cell r="L40" t="str">
            <v>MAYOR</v>
          </cell>
          <cell r="N40" t="str">
            <v>CUMPLE</v>
          </cell>
          <cell r="P40" t="str">
            <v>MENOR</v>
          </cell>
        </row>
        <row r="41">
          <cell r="L41" t="str">
            <v>MAYOR</v>
          </cell>
          <cell r="N41" t="str">
            <v>MAYOR</v>
          </cell>
          <cell r="P41" t="str">
            <v>MENOR</v>
          </cell>
        </row>
        <row r="42">
          <cell r="L42" t="str">
            <v>MAYOR</v>
          </cell>
          <cell r="N42" t="str">
            <v>MAYOR</v>
          </cell>
          <cell r="P42" t="str">
            <v>MENOR</v>
          </cell>
        </row>
        <row r="43">
          <cell r="L43" t="str">
            <v>MAYOR</v>
          </cell>
          <cell r="N43" t="str">
            <v>CUMPLE</v>
          </cell>
          <cell r="P43" t="str">
            <v>MENOR</v>
          </cell>
        </row>
        <row r="44">
          <cell r="L44" t="str">
            <v>MAYOR</v>
          </cell>
          <cell r="N44" t="str">
            <v>CUMPLE</v>
          </cell>
          <cell r="P44" t="str">
            <v>MENOR</v>
          </cell>
        </row>
        <row r="45">
          <cell r="L45" t="str">
            <v>MAYOR</v>
          </cell>
          <cell r="N45" t="str">
            <v>CUMPLE</v>
          </cell>
          <cell r="P45" t="str">
            <v>MENOR</v>
          </cell>
        </row>
        <row r="46">
          <cell r="L46" t="str">
            <v>MAYOR</v>
          </cell>
          <cell r="N46" t="str">
            <v>MENOR</v>
          </cell>
          <cell r="P46" t="str">
            <v>MENOR</v>
          </cell>
        </row>
        <row r="47">
          <cell r="L47" t="str">
            <v>MAYOR</v>
          </cell>
          <cell r="N47" t="str">
            <v>MENOR</v>
          </cell>
          <cell r="P47" t="str">
            <v>MENOR</v>
          </cell>
        </row>
        <row r="48">
          <cell r="L48" t="str">
            <v>MAYOR</v>
          </cell>
          <cell r="N48" t="str">
            <v>CUMPLE</v>
          </cell>
          <cell r="P48" t="str">
            <v>MENOR</v>
          </cell>
        </row>
        <row r="49">
          <cell r="L49" t="str">
            <v>CUMPLE</v>
          </cell>
          <cell r="N49" t="str">
            <v>MENOR</v>
          </cell>
          <cell r="P49" t="str">
            <v>MENOR</v>
          </cell>
        </row>
        <row r="50">
          <cell r="L50" t="str">
            <v>CUMPLE</v>
          </cell>
          <cell r="N50" t="str">
            <v>MENOR</v>
          </cell>
          <cell r="P50" t="str">
            <v>MENOR</v>
          </cell>
        </row>
        <row r="51">
          <cell r="L51" t="str">
            <v>CUMPLE</v>
          </cell>
          <cell r="N51" t="str">
            <v>MENOR</v>
          </cell>
          <cell r="P51" t="str">
            <v>MENOR</v>
          </cell>
        </row>
        <row r="52">
          <cell r="L52" t="str">
            <v>MENOR</v>
          </cell>
          <cell r="N52" t="str">
            <v>MENOR</v>
          </cell>
          <cell r="P52" t="str">
            <v>MENOR</v>
          </cell>
        </row>
        <row r="53">
          <cell r="L53" t="str">
            <v>MAYOR</v>
          </cell>
          <cell r="N53" t="str">
            <v>CUMPLE</v>
          </cell>
          <cell r="P53" t="str">
            <v>MENOR</v>
          </cell>
        </row>
        <row r="54">
          <cell r="L54" t="str">
            <v>MAYOR</v>
          </cell>
          <cell r="N54" t="str">
            <v>CUMPLE</v>
          </cell>
          <cell r="P54" t="str">
            <v>MENOR</v>
          </cell>
        </row>
        <row r="55">
          <cell r="L55" t="str">
            <v>MAYOR</v>
          </cell>
          <cell r="N55" t="str">
            <v>MAYOR</v>
          </cell>
          <cell r="P55" t="str">
            <v>CUMPLE</v>
          </cell>
        </row>
        <row r="56">
          <cell r="N56" t="str">
            <v>MENOR</v>
          </cell>
          <cell r="P56" t="str">
            <v>MENOR</v>
          </cell>
        </row>
        <row r="57">
          <cell r="N57" t="str">
            <v>MAYOR</v>
          </cell>
          <cell r="P57" t="str">
            <v>CUMPLE</v>
          </cell>
        </row>
        <row r="58">
          <cell r="N58" t="str">
            <v>MAYOR</v>
          </cell>
          <cell r="P58" t="str">
            <v>MAYOR</v>
          </cell>
        </row>
        <row r="59">
          <cell r="N59" t="str">
            <v>MAYOR</v>
          </cell>
          <cell r="P59" t="str">
            <v>MAYOR</v>
          </cell>
        </row>
        <row r="60">
          <cell r="N60" t="str">
            <v>MAYOR</v>
          </cell>
          <cell r="P60" t="str">
            <v>MAYOR</v>
          </cell>
        </row>
        <row r="61">
          <cell r="N61" t="str">
            <v>MAYOR</v>
          </cell>
          <cell r="P61" t="str">
            <v>MAYOR</v>
          </cell>
        </row>
        <row r="62">
          <cell r="N62" t="str">
            <v>MAYOR</v>
          </cell>
          <cell r="P62" t="str">
            <v>MAYOR</v>
          </cell>
        </row>
        <row r="63">
          <cell r="N63" t="str">
            <v>MAYOR</v>
          </cell>
          <cell r="P63" t="str">
            <v>CUMPLE</v>
          </cell>
        </row>
        <row r="64">
          <cell r="N64" t="str">
            <v>MAYOR</v>
          </cell>
          <cell r="P64" t="str">
            <v>MAYOR</v>
          </cell>
        </row>
        <row r="65">
          <cell r="N65" t="str">
            <v>MAYOR</v>
          </cell>
          <cell r="P65" t="str">
            <v>CUMPLE</v>
          </cell>
        </row>
        <row r="66">
          <cell r="N66" t="str">
            <v>MAYOR</v>
          </cell>
          <cell r="P66" t="str">
            <v>CUMPLE</v>
          </cell>
        </row>
        <row r="67">
          <cell r="N67" t="str">
            <v>CUMPLE</v>
          </cell>
          <cell r="P67" t="str">
            <v>MENOR</v>
          </cell>
        </row>
        <row r="68">
          <cell r="N68" t="str">
            <v>MAYOR</v>
          </cell>
          <cell r="P68" t="str">
            <v>CUMPLE</v>
          </cell>
        </row>
        <row r="69">
          <cell r="N69" t="str">
            <v>MAYOR</v>
          </cell>
          <cell r="P69" t="str">
            <v>MENOR</v>
          </cell>
        </row>
        <row r="70">
          <cell r="N70" t="str">
            <v>CUMPLE</v>
          </cell>
          <cell r="P70" t="str">
            <v>MENOR</v>
          </cell>
        </row>
        <row r="71">
          <cell r="N71" t="str">
            <v>MAYOR</v>
          </cell>
          <cell r="P71" t="str">
            <v>MAYOR</v>
          </cell>
        </row>
        <row r="72">
          <cell r="N72" t="str">
            <v>MAYOR</v>
          </cell>
          <cell r="P72" t="str">
            <v>CUMPLE</v>
          </cell>
        </row>
        <row r="73">
          <cell r="N73" t="str">
            <v>MAYOR</v>
          </cell>
          <cell r="P73" t="str">
            <v>CUMPLE</v>
          </cell>
        </row>
        <row r="74">
          <cell r="P74" t="str">
            <v>MENOR</v>
          </cell>
        </row>
        <row r="75">
          <cell r="P75" t="str">
            <v>MAYOR</v>
          </cell>
        </row>
      </sheetData>
      <sheetData sheetId="8"/>
      <sheetData sheetId="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RIESGOS/ERIKA/PlanSeguridadInformaci&#243;n-2018.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RIESGOS/ERIKA/PlanSeguridadInformaci&#243;n-2018.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enen Nino Gil" refreshedDate="42566.439775462961" createdVersion="5" refreshedVersion="5" minRefreshableVersion="3" recordCount="189">
  <cacheSource type="worksheet">
    <worksheetSource ref="G12:I201" sheet="CIBERSEGURIDAD" r:id="rId2"/>
  </cacheSource>
  <cacheFields count="3">
    <cacheField name="CALIFICACIÓN " numFmtId="0">
      <sharedItems containsSemiMixedTypes="0" containsString="0" containsNumber="1" containsInteger="1" minValue="0" maxValue="40"/>
    </cacheField>
    <cacheField name="FUNCION CSF" numFmtId="0">
      <sharedItems count="5">
        <s v="DETECTAR"/>
        <s v="IDENTIFICAR"/>
        <s v="RESPONDER"/>
        <s v="RECUPERAR"/>
        <s v="PROTEJER"/>
      </sharedItems>
    </cacheField>
    <cacheField name="NIVEL IDEAL" numFmtId="0">
      <sharedItems containsSemiMixedTypes="0" containsString="0" containsNumber="1" containsInteger="1" minValue="60" maxValue="6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lizabeth Sanabria" refreshedDate="42296.613129745368" createdVersion="5" refreshedVersion="5" minRefreshableVersion="3" recordCount="189">
  <cacheSource type="worksheet">
    <worksheetSource ref="A12:G201" sheet="CIBERSEGURIDAD" r:id="rId2"/>
  </cacheSource>
  <cacheFields count="7">
    <cacheField name="FUNCIÓN NIST" numFmtId="0">
      <sharedItems count="5">
        <s v="IDENTIFICAR"/>
        <s v="PROTEJER"/>
        <s v="DETECTAR"/>
        <s v="RESPONDER"/>
        <s v="RECUPERAR"/>
      </sharedItems>
    </cacheField>
    <cacheField name="SUBCATEGORIA NIST" numFmtId="0">
      <sharedItems/>
    </cacheField>
    <cacheField name="CONTROL ANEXO A ISO 27001" numFmtId="0">
      <sharedItems/>
    </cacheField>
    <cacheField name="CARGO" numFmtId="0">
      <sharedItems/>
    </cacheField>
    <cacheField name="REQUISITO" numFmtId="0">
      <sharedItems longText="1"/>
    </cacheField>
    <cacheField name="HOJA" numFmtId="0">
      <sharedItems/>
    </cacheField>
    <cacheField name="CALIFICACIÓN CMMI " numFmtId="0">
      <sharedItems containsSemiMixedTypes="0" containsString="0" containsNumber="1" containsInteger="1" minValue="0" maxValue="100" count="8">
        <n v="20"/>
        <n v="60"/>
        <n v="40"/>
        <n v="80"/>
        <n v="50"/>
        <n v="30"/>
        <n v="0"/>
        <n v="1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n v="20"/>
    <x v="0"/>
    <n v="60"/>
  </r>
  <r>
    <n v="20"/>
    <x v="0"/>
    <n v="60"/>
  </r>
  <r>
    <n v="20"/>
    <x v="1"/>
    <n v="60"/>
  </r>
  <r>
    <n v="20"/>
    <x v="1"/>
    <n v="60"/>
  </r>
  <r>
    <n v="40"/>
    <x v="2"/>
    <n v="60"/>
  </r>
  <r>
    <n v="40"/>
    <x v="3"/>
    <n v="60"/>
  </r>
  <r>
    <n v="20"/>
    <x v="1"/>
    <n v="60"/>
  </r>
  <r>
    <n v="20"/>
    <x v="2"/>
    <n v="60"/>
  </r>
  <r>
    <n v="40"/>
    <x v="1"/>
    <n v="60"/>
  </r>
  <r>
    <n v="40"/>
    <x v="1"/>
    <n v="60"/>
  </r>
  <r>
    <n v="40"/>
    <x v="3"/>
    <n v="60"/>
  </r>
  <r>
    <n v="40"/>
    <x v="4"/>
    <n v="60"/>
  </r>
  <r>
    <n v="40"/>
    <x v="0"/>
    <n v="60"/>
  </r>
  <r>
    <n v="0"/>
    <x v="1"/>
    <n v="60"/>
  </r>
  <r>
    <n v="0"/>
    <x v="1"/>
    <n v="60"/>
  </r>
  <r>
    <n v="0"/>
    <x v="1"/>
    <n v="60"/>
  </r>
  <r>
    <n v="0"/>
    <x v="4"/>
    <n v="60"/>
  </r>
  <r>
    <n v="0"/>
    <x v="4"/>
    <n v="60"/>
  </r>
  <r>
    <n v="0"/>
    <x v="4"/>
    <n v="60"/>
  </r>
  <r>
    <n v="0"/>
    <x v="4"/>
    <n v="60"/>
  </r>
  <r>
    <n v="0"/>
    <x v="0"/>
    <n v="60"/>
  </r>
  <r>
    <n v="0"/>
    <x v="2"/>
    <n v="60"/>
  </r>
  <r>
    <n v="0"/>
    <x v="4"/>
    <n v="60"/>
  </r>
  <r>
    <n v="0"/>
    <x v="4"/>
    <n v="60"/>
  </r>
  <r>
    <n v="0"/>
    <x v="2"/>
    <n v="60"/>
  </r>
  <r>
    <n v="0"/>
    <x v="2"/>
    <n v="60"/>
  </r>
  <r>
    <n v="0"/>
    <x v="1"/>
    <n v="60"/>
  </r>
  <r>
    <n v="0"/>
    <x v="4"/>
    <n v="60"/>
  </r>
  <r>
    <n v="0"/>
    <x v="4"/>
    <n v="60"/>
  </r>
  <r>
    <n v="0"/>
    <x v="4"/>
    <n v="60"/>
  </r>
  <r>
    <n v="0"/>
    <x v="4"/>
    <n v="60"/>
  </r>
  <r>
    <n v="0"/>
    <x v="4"/>
    <n v="60"/>
  </r>
  <r>
    <n v="0"/>
    <x v="1"/>
    <n v="60"/>
  </r>
  <r>
    <n v="0"/>
    <x v="4"/>
    <n v="60"/>
  </r>
  <r>
    <n v="0"/>
    <x v="4"/>
    <n v="60"/>
  </r>
  <r>
    <n v="0"/>
    <x v="4"/>
    <n v="60"/>
  </r>
  <r>
    <n v="0"/>
    <x v="4"/>
    <n v="60"/>
  </r>
  <r>
    <n v="0"/>
    <x v="4"/>
    <n v="60"/>
  </r>
  <r>
    <n v="0"/>
    <x v="4"/>
    <n v="60"/>
  </r>
  <r>
    <n v="0"/>
    <x v="4"/>
    <n v="60"/>
  </r>
  <r>
    <n v="0"/>
    <x v="1"/>
    <n v="60"/>
  </r>
  <r>
    <n v="0"/>
    <x v="1"/>
    <n v="60"/>
  </r>
  <r>
    <n v="0"/>
    <x v="1"/>
    <n v="60"/>
  </r>
  <r>
    <n v="0"/>
    <x v="1"/>
    <n v="60"/>
  </r>
  <r>
    <n v="0"/>
    <x v="1"/>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1"/>
    <n v="60"/>
  </r>
  <r>
    <n v="0"/>
    <x v="4"/>
    <n v="60"/>
  </r>
  <r>
    <n v="0"/>
    <x v="4"/>
    <n v="60"/>
  </r>
  <r>
    <n v="0"/>
    <x v="4"/>
    <n v="60"/>
  </r>
  <r>
    <n v="0"/>
    <x v="4"/>
    <n v="60"/>
  </r>
  <r>
    <n v="0"/>
    <x v="1"/>
    <n v="60"/>
  </r>
  <r>
    <n v="0"/>
    <x v="4"/>
    <n v="60"/>
  </r>
  <r>
    <n v="0"/>
    <x v="1"/>
    <n v="60"/>
  </r>
  <r>
    <n v="0"/>
    <x v="4"/>
    <n v="60"/>
  </r>
  <r>
    <n v="0"/>
    <x v="4"/>
    <n v="60"/>
  </r>
  <r>
    <n v="0"/>
    <x v="4"/>
    <n v="60"/>
  </r>
  <r>
    <n v="0"/>
    <x v="4"/>
    <n v="60"/>
  </r>
  <r>
    <n v="0"/>
    <x v="4"/>
    <n v="60"/>
  </r>
  <r>
    <n v="0"/>
    <x v="1"/>
    <n v="60"/>
  </r>
  <r>
    <n v="0"/>
    <x v="4"/>
    <n v="60"/>
  </r>
  <r>
    <n v="0"/>
    <x v="4"/>
    <n v="60"/>
  </r>
  <r>
    <n v="0"/>
    <x v="4"/>
    <n v="60"/>
  </r>
  <r>
    <n v="0"/>
    <x v="4"/>
    <n v="60"/>
  </r>
  <r>
    <n v="0"/>
    <x v="4"/>
    <n v="60"/>
  </r>
  <r>
    <n v="0"/>
    <x v="1"/>
    <n v="60"/>
  </r>
  <r>
    <n v="0"/>
    <x v="4"/>
    <n v="60"/>
  </r>
  <r>
    <n v="0"/>
    <x v="4"/>
    <n v="60"/>
  </r>
  <r>
    <n v="0"/>
    <x v="0"/>
    <n v="60"/>
  </r>
  <r>
    <n v="0"/>
    <x v="2"/>
    <n v="60"/>
  </r>
  <r>
    <n v="0"/>
    <x v="4"/>
    <n v="60"/>
  </r>
  <r>
    <n v="0"/>
    <x v="4"/>
    <n v="60"/>
  </r>
  <r>
    <n v="0"/>
    <x v="4"/>
    <n v="60"/>
  </r>
  <r>
    <n v="0"/>
    <x v="0"/>
    <n v="60"/>
  </r>
  <r>
    <n v="0"/>
    <x v="2"/>
    <n v="60"/>
  </r>
  <r>
    <n v="0"/>
    <x v="4"/>
    <n v="60"/>
  </r>
  <r>
    <n v="0"/>
    <x v="4"/>
    <n v="60"/>
  </r>
  <r>
    <n v="0"/>
    <x v="2"/>
    <n v="60"/>
  </r>
  <r>
    <n v="0"/>
    <x v="4"/>
    <n v="60"/>
  </r>
  <r>
    <n v="0"/>
    <x v="4"/>
    <n v="60"/>
  </r>
  <r>
    <n v="0"/>
    <x v="4"/>
    <n v="60"/>
  </r>
  <r>
    <n v="0"/>
    <x v="4"/>
    <n v="60"/>
  </r>
  <r>
    <n v="0"/>
    <x v="0"/>
    <n v="60"/>
  </r>
  <r>
    <n v="0"/>
    <x v="1"/>
    <n v="60"/>
  </r>
  <r>
    <n v="0"/>
    <x v="1"/>
    <n v="60"/>
  </r>
  <r>
    <n v="0"/>
    <x v="4"/>
    <n v="60"/>
  </r>
  <r>
    <n v="0"/>
    <x v="0"/>
    <n v="60"/>
  </r>
  <r>
    <n v="0"/>
    <x v="2"/>
    <n v="60"/>
  </r>
  <r>
    <n v="0"/>
    <x v="4"/>
    <n v="60"/>
  </r>
  <r>
    <n v="0"/>
    <x v="4"/>
    <n v="60"/>
  </r>
  <r>
    <n v="0"/>
    <x v="4"/>
    <n v="60"/>
  </r>
  <r>
    <n v="0"/>
    <x v="4"/>
    <n v="60"/>
  </r>
  <r>
    <n v="0"/>
    <x v="4"/>
    <n v="60"/>
  </r>
  <r>
    <n v="0"/>
    <x v="4"/>
    <n v="60"/>
  </r>
  <r>
    <n v="0"/>
    <x v="4"/>
    <n v="60"/>
  </r>
  <r>
    <n v="0"/>
    <x v="4"/>
    <n v="60"/>
  </r>
  <r>
    <n v="0"/>
    <x v="1"/>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4"/>
    <n v="60"/>
  </r>
  <r>
    <n v="0"/>
    <x v="0"/>
    <n v="60"/>
  </r>
  <r>
    <n v="0"/>
    <x v="0"/>
    <n v="60"/>
  </r>
  <r>
    <n v="0"/>
    <x v="4"/>
    <n v="60"/>
  </r>
  <r>
    <n v="0"/>
    <x v="0"/>
    <n v="60"/>
  </r>
  <r>
    <n v="0"/>
    <x v="2"/>
    <n v="60"/>
  </r>
  <r>
    <n v="0"/>
    <x v="0"/>
    <n v="60"/>
  </r>
  <r>
    <n v="0"/>
    <x v="2"/>
    <n v="60"/>
  </r>
  <r>
    <n v="0"/>
    <x v="0"/>
    <n v="60"/>
  </r>
  <r>
    <n v="0"/>
    <x v="2"/>
    <n v="60"/>
  </r>
  <r>
    <n v="0"/>
    <x v="2"/>
    <n v="60"/>
  </r>
  <r>
    <n v="0"/>
    <x v="2"/>
    <n v="60"/>
  </r>
  <r>
    <n v="0"/>
    <x v="2"/>
    <n v="60"/>
  </r>
  <r>
    <n v="0"/>
    <x v="3"/>
    <n v="60"/>
  </r>
  <r>
    <n v="0"/>
    <x v="0"/>
    <n v="60"/>
  </r>
  <r>
    <n v="0"/>
    <x v="2"/>
    <n v="60"/>
  </r>
  <r>
    <n v="0"/>
    <x v="2"/>
    <n v="60"/>
  </r>
  <r>
    <n v="0"/>
    <x v="2"/>
    <n v="60"/>
  </r>
  <r>
    <n v="0"/>
    <x v="1"/>
    <n v="60"/>
  </r>
  <r>
    <n v="0"/>
    <x v="4"/>
    <n v="60"/>
  </r>
  <r>
    <n v="0"/>
    <x v="1"/>
    <n v="60"/>
  </r>
  <r>
    <n v="0"/>
    <x v="4"/>
    <n v="60"/>
  </r>
  <r>
    <n v="0"/>
    <x v="4"/>
    <n v="60"/>
  </r>
  <r>
    <n v="0"/>
    <x v="4"/>
    <n v="60"/>
  </r>
  <r>
    <n v="0"/>
    <x v="4"/>
    <n v="60"/>
  </r>
  <r>
    <n v="0"/>
    <x v="4"/>
    <n v="60"/>
  </r>
  <r>
    <n v="0"/>
    <x v="1"/>
    <n v="60"/>
  </r>
  <r>
    <n v="0"/>
    <x v="1"/>
    <n v="60"/>
  </r>
  <r>
    <n v="0"/>
    <x v="4"/>
    <n v="60"/>
  </r>
  <r>
    <n v="0"/>
    <x v="0"/>
    <n v="60"/>
  </r>
  <r>
    <n v="0"/>
    <x v="4"/>
    <n v="60"/>
  </r>
  <r>
    <n v="0"/>
    <x v="1"/>
    <n v="60"/>
  </r>
  <r>
    <n v="0"/>
    <x v="1"/>
    <n v="60"/>
  </r>
  <r>
    <n v="0"/>
    <x v="1"/>
    <n v="60"/>
  </r>
  <r>
    <n v="0"/>
    <x v="4"/>
    <n v="60"/>
  </r>
  <r>
    <n v="0"/>
    <x v="4"/>
    <n v="60"/>
  </r>
  <r>
    <n v="0"/>
    <x v="0"/>
    <n v="60"/>
  </r>
</pivotCacheRecords>
</file>

<file path=xl/pivotCache/pivotCacheRecords2.xml><?xml version="1.0" encoding="utf-8"?>
<pivotCacheRecords xmlns="http://schemas.openxmlformats.org/spreadsheetml/2006/main" xmlns:r="http://schemas.openxmlformats.org/officeDocument/2006/relationships" count="189">
  <r>
    <x v="0"/>
    <s v="ID.GV-1"/>
    <s v="A.5.1.1"/>
    <s v="n/a"/>
    <s v="n/a"/>
    <s v="Administrativas"/>
    <x v="0"/>
  </r>
  <r>
    <x v="0"/>
    <s v="ID.AM-6"/>
    <s v="A.6.1.1"/>
    <s v="n/a"/>
    <s v="n/a"/>
    <s v="Administrativas"/>
    <x v="0"/>
  </r>
  <r>
    <x v="0"/>
    <s v="ID.GV-2"/>
    <s v="A.6.1.1"/>
    <s v="n/a"/>
    <s v="n/a"/>
    <s v="Administrativas"/>
    <x v="0"/>
  </r>
  <r>
    <x v="1"/>
    <s v="PR.AT-2"/>
    <s v="A.6.1.1"/>
    <s v="n/a"/>
    <s v="n/a"/>
    <s v="Administrativas"/>
    <x v="0"/>
  </r>
  <r>
    <x v="1"/>
    <s v="PR.AT-3"/>
    <s v="A.6.1.1"/>
    <s v="n/a"/>
    <s v="n/a"/>
    <s v="Administrativas"/>
    <x v="0"/>
  </r>
  <r>
    <x v="1"/>
    <s v="PR.AT-4"/>
    <s v="A.6.1.1"/>
    <s v="n/a"/>
    <s v="n/a"/>
    <s v="Administrativas"/>
    <x v="0"/>
  </r>
  <r>
    <x v="1"/>
    <s v="PR.AT-5"/>
    <s v="A.6.1.1"/>
    <s v="n/a"/>
    <s v="n/a"/>
    <s v="Administrativas"/>
    <x v="0"/>
  </r>
  <r>
    <x v="2"/>
    <s v="DE.DP-1"/>
    <s v="A.6.1.1"/>
    <s v="n/a"/>
    <s v="n/a"/>
    <s v="Administrativas"/>
    <x v="0"/>
  </r>
  <r>
    <x v="3"/>
    <s v="RS.CO-1"/>
    <s v="A.6.1.1"/>
    <s v="n/a"/>
    <s v="n/a"/>
    <s v="Administrativas"/>
    <x v="0"/>
  </r>
  <r>
    <x v="1"/>
    <s v="PR.AC-4"/>
    <s v="A.6.1.2"/>
    <s v="n/a"/>
    <s v="n/a"/>
    <s v="Administrativas"/>
    <x v="1"/>
  </r>
  <r>
    <x v="1"/>
    <s v="PR.DS-5"/>
    <s v="A.6.1.2"/>
    <s v="n/a"/>
    <s v="n/a"/>
    <s v="Administrativas"/>
    <x v="1"/>
  </r>
  <r>
    <x v="3"/>
    <s v="RS.CO-3"/>
    <s v="A.6.1.2"/>
    <s v="n/a"/>
    <s v="n/a"/>
    <s v="Administrativas"/>
    <x v="1"/>
  </r>
  <r>
    <x v="3"/>
    <s v="RS.CO-2"/>
    <s v="A.6.1.3"/>
    <s v="n/a"/>
    <s v="n/a"/>
    <s v="Administrativas"/>
    <x v="2"/>
  </r>
  <r>
    <x v="0"/>
    <s v="ID.RA-2"/>
    <s v="A.6.1.4"/>
    <s v="n/a"/>
    <s v="n/a"/>
    <s v="Administrativas"/>
    <x v="3"/>
  </r>
  <r>
    <x v="1"/>
    <s v="PR.IP-2"/>
    <s v="A.6.1.5"/>
    <s v="n/a"/>
    <s v="n/a"/>
    <s v="Administrativas"/>
    <x v="2"/>
  </r>
  <r>
    <x v="1"/>
    <s v="PR.AC-3"/>
    <s v="A.6.2.2"/>
    <s v="n/a"/>
    <s v="n/a"/>
    <s v="Administrativas"/>
    <x v="0"/>
  </r>
  <r>
    <x v="1"/>
    <s v="PR.DS-5"/>
    <s v="A.7.1.1"/>
    <s v="n/a"/>
    <s v="n/a"/>
    <s v="Administrativas"/>
    <x v="4"/>
  </r>
  <r>
    <x v="1"/>
    <s v="PR.IP-11"/>
    <s v="A.7.1.1"/>
    <s v="n/a"/>
    <s v="n/a"/>
    <s v="Administrativas"/>
    <x v="4"/>
  </r>
  <r>
    <x v="1"/>
    <s v="PR.DS-5"/>
    <s v="A.7.1.2"/>
    <s v="n/a"/>
    <s v="n/a"/>
    <s v="Administrativas"/>
    <x v="2"/>
  </r>
  <r>
    <x v="0"/>
    <s v="ID.GV-2"/>
    <s v="A.7.2.1"/>
    <s v="n/a"/>
    <s v="n/a"/>
    <s v="Administrativas"/>
    <x v="2"/>
  </r>
  <r>
    <x v="1"/>
    <s v="PR.AT-1"/>
    <s v="A.7.2.2"/>
    <s v="n/a"/>
    <s v="n/a"/>
    <s v="Administrativas"/>
    <x v="4"/>
  </r>
  <r>
    <x v="1"/>
    <s v="PR.AT-2"/>
    <s v="A.7.2.2"/>
    <s v="n/a"/>
    <s v="n/a"/>
    <s v="Administrativas"/>
    <x v="4"/>
  </r>
  <r>
    <x v="1"/>
    <s v="PR.AT-3"/>
    <s v="A.7.2.2"/>
    <s v="n/a"/>
    <s v="n/a"/>
    <s v="Administrativas"/>
    <x v="4"/>
  </r>
  <r>
    <x v="1"/>
    <s v="PR.AT-4"/>
    <s v="A.7.2.2"/>
    <s v="n/a"/>
    <s v="n/a"/>
    <s v="Administrativas"/>
    <x v="4"/>
  </r>
  <r>
    <x v="1"/>
    <s v="PR.AT-5"/>
    <s v="A.7.2.2"/>
    <s v="n/a"/>
    <s v="n/a"/>
    <s v="Administrativas"/>
    <x v="4"/>
  </r>
  <r>
    <x v="1"/>
    <s v="PR.DS-5"/>
    <s v="A.7.3.1"/>
    <s v="n/a"/>
    <s v="n/a"/>
    <s v="Administrativas"/>
    <x v="5"/>
  </r>
  <r>
    <x v="1"/>
    <s v="PR.IP-11"/>
    <s v="A.7.3.1"/>
    <s v="n/a"/>
    <s v="n/a"/>
    <s v="Administrativas"/>
    <x v="5"/>
  </r>
  <r>
    <x v="0"/>
    <s v="ID AM-1"/>
    <s v="A.8.1.1"/>
    <s v="n/a"/>
    <s v="n/a"/>
    <s v="Administrativas"/>
    <x v="2"/>
  </r>
  <r>
    <x v="0"/>
    <s v="ID AM-2"/>
    <s v="A.8.1.1"/>
    <s v="n/a"/>
    <s v="n/a"/>
    <s v="Administrativas"/>
    <x v="2"/>
  </r>
  <r>
    <x v="0"/>
    <s v="ID.AM-5"/>
    <s v="A.8.1.1"/>
    <s v="n/a"/>
    <s v="n/a"/>
    <s v="Administrativas"/>
    <x v="2"/>
  </r>
  <r>
    <x v="0"/>
    <s v="ID AM-1"/>
    <s v="A.8.1.2"/>
    <s v="n/a"/>
    <s v="n/a"/>
    <s v="Administrativas"/>
    <x v="0"/>
  </r>
  <r>
    <x v="0"/>
    <s v="ID AM-2"/>
    <s v="A.8.1.2"/>
    <s v="n/a"/>
    <s v="n/a"/>
    <s v="Administrativas"/>
    <x v="0"/>
  </r>
  <r>
    <x v="1"/>
    <s v="PR.IP-11"/>
    <s v="A.8.1.4"/>
    <s v="n/a"/>
    <s v="n/a"/>
    <s v="Administrativas"/>
    <x v="4"/>
  </r>
  <r>
    <x v="1"/>
    <s v="PR.DS-5"/>
    <s v="A.8.2.2"/>
    <s v="n/a"/>
    <s v="n/a"/>
    <s v="Administrativas"/>
    <x v="0"/>
  </r>
  <r>
    <x v="1"/>
    <s v="PR.PT-2"/>
    <s v="A.8.2.2"/>
    <s v="n/a"/>
    <s v="n/a"/>
    <s v="Administrativas"/>
    <x v="0"/>
  </r>
  <r>
    <x v="1"/>
    <s v="PR.DS-1"/>
    <s v="A.8.2.3"/>
    <s v="n/a"/>
    <s v="n/a"/>
    <s v="Administrativas"/>
    <x v="5"/>
  </r>
  <r>
    <x v="1"/>
    <s v="PR.DS-2"/>
    <s v="A.8.2.3"/>
    <s v="n/a"/>
    <s v="n/a"/>
    <s v="Administrativas"/>
    <x v="5"/>
  </r>
  <r>
    <x v="1"/>
    <s v="PR.DS-3"/>
    <s v="A.8.2.3"/>
    <s v="n/a"/>
    <s v="n/a"/>
    <s v="Administrativas"/>
    <x v="5"/>
  </r>
  <r>
    <x v="1"/>
    <s v="PR.DS-5"/>
    <s v="A.8.2.3"/>
    <s v="n/a"/>
    <s v="n/a"/>
    <s v="Administrativas"/>
    <x v="5"/>
  </r>
  <r>
    <x v="1"/>
    <s v="PR.IP-6"/>
    <s v="A.8.2.3"/>
    <s v="n/a"/>
    <s v="n/a"/>
    <s v="Administrativas"/>
    <x v="5"/>
  </r>
  <r>
    <x v="1"/>
    <s v="PR.PT-2"/>
    <s v="A.8.2.3"/>
    <s v="n/a"/>
    <s v="n/a"/>
    <s v="Administrativas"/>
    <x v="5"/>
  </r>
  <r>
    <x v="1"/>
    <s v="PR.DS-3"/>
    <s v="A.8.3.1"/>
    <s v="n/a"/>
    <s v="n/a"/>
    <s v="Administrativas"/>
    <x v="5"/>
  </r>
  <r>
    <x v="1"/>
    <s v="PR.IP-6"/>
    <s v="A.8.3.1"/>
    <s v="n/a"/>
    <s v="n/a"/>
    <s v="Administrativas"/>
    <x v="5"/>
  </r>
  <r>
    <x v="1"/>
    <s v="PR.PT-2"/>
    <s v="A.8.3.1"/>
    <s v="n/a"/>
    <s v="n/a"/>
    <s v="Administrativas"/>
    <x v="5"/>
  </r>
  <r>
    <x v="1"/>
    <s v="PR.DS-3"/>
    <s v="A.8.3.2"/>
    <s v="n/a"/>
    <s v="n/a"/>
    <s v="Administrativas"/>
    <x v="5"/>
  </r>
  <r>
    <x v="1"/>
    <s v="PR.IP-6"/>
    <s v="A.8.3.2"/>
    <s v="n/a"/>
    <s v="n/a"/>
    <s v="Administrativas"/>
    <x v="5"/>
  </r>
  <r>
    <x v="1"/>
    <s v="PR.DS-3"/>
    <s v="A.8.3.3"/>
    <s v="n/a"/>
    <s v="n/a"/>
    <s v="Administrativas"/>
    <x v="5"/>
  </r>
  <r>
    <x v="1"/>
    <s v="PR.PT-2"/>
    <s v="A.8.3.3"/>
    <s v="n/a"/>
    <s v="n/a"/>
    <s v="Administrativas"/>
    <x v="5"/>
  </r>
  <r>
    <x v="1"/>
    <s v="PR.DS-5"/>
    <s v="A.9.1.1"/>
    <s v="n/a"/>
    <s v="n/a"/>
    <s v="Técnicas"/>
    <x v="0"/>
  </r>
  <r>
    <x v="1"/>
    <s v="PR.AC-4"/>
    <s v="A.9.1.2"/>
    <s v="n/a"/>
    <s v="n/a"/>
    <s v="Técnicas"/>
    <x v="3"/>
  </r>
  <r>
    <x v="1"/>
    <s v="PR.DS-5"/>
    <s v="A.9.1.2"/>
    <s v="n/a"/>
    <s v="n/a"/>
    <s v="Técnicas"/>
    <x v="3"/>
  </r>
  <r>
    <x v="1"/>
    <s v="PR.PT-3"/>
    <s v="A.9.1.2"/>
    <s v="n/a"/>
    <s v="n/a"/>
    <s v="Técnicas"/>
    <x v="3"/>
  </r>
  <r>
    <x v="1"/>
    <s v="PR.AC-1"/>
    <s v="A.9.2.1 "/>
    <s v="n/a"/>
    <s v="n/a"/>
    <s v="Técnicas"/>
    <x v="2"/>
  </r>
  <r>
    <x v="1"/>
    <s v="PR.AC-1"/>
    <s v="A.9.2.2"/>
    <s v="n/a"/>
    <s v="n/a"/>
    <s v="Técnicas"/>
    <x v="0"/>
  </r>
  <r>
    <x v="1"/>
    <s v="PR.AC-4"/>
    <s v="A.9.2.3"/>
    <s v="n/a"/>
    <s v="n/a"/>
    <s v="Técnicas"/>
    <x v="6"/>
  </r>
  <r>
    <x v="1"/>
    <s v="PR.DS-5"/>
    <s v="A.9.2.3"/>
    <s v="n/a"/>
    <s v="n/a"/>
    <s v="Técnicas"/>
    <x v="6"/>
  </r>
  <r>
    <x v="1"/>
    <s v="PR.AC-1"/>
    <s v="A.9.2.4"/>
    <s v="n/a"/>
    <s v="n/a"/>
    <s v="Técnicas"/>
    <x v="2"/>
  </r>
  <r>
    <x v="1"/>
    <s v="PR.AC-1"/>
    <s v="A.9.3.1 "/>
    <s v="n/a"/>
    <s v="n/a"/>
    <s v="Técnicas"/>
    <x v="0"/>
  </r>
  <r>
    <x v="1"/>
    <s v="PR.AC-4"/>
    <s v="A.9.4.1 "/>
    <s v="n/a"/>
    <s v="n/a"/>
    <s v="Técnicas"/>
    <x v="1"/>
  </r>
  <r>
    <x v="1"/>
    <s v="PR.DS-5"/>
    <s v="A.9.4.1 "/>
    <s v="n/a"/>
    <s v="n/a"/>
    <s v="Técnicas"/>
    <x v="1"/>
  </r>
  <r>
    <x v="1"/>
    <s v="PR.AC-1"/>
    <s v="A.9.4.2"/>
    <s v="n/a"/>
    <s v="n/a"/>
    <s v="Técnicas"/>
    <x v="1"/>
  </r>
  <r>
    <x v="1"/>
    <s v="PR.AC-1"/>
    <s v="A.9.4.3"/>
    <s v="n/a"/>
    <s v="n/a"/>
    <s v="Técnicas"/>
    <x v="2"/>
  </r>
  <r>
    <x v="1"/>
    <s v="PR.AC-4"/>
    <s v="A.9.4.4"/>
    <s v="n/a"/>
    <s v="n/a"/>
    <s v="Técnicas"/>
    <x v="2"/>
  </r>
  <r>
    <x v="1"/>
    <s v="PR.DS-5"/>
    <s v="A.9.4.4"/>
    <s v="n/a"/>
    <s v="n/a"/>
    <s v="Técnicas"/>
    <x v="2"/>
  </r>
  <r>
    <x v="1"/>
    <s v="PR.DS-5"/>
    <s v="A.9.4.5 "/>
    <s v="n/a"/>
    <s v="n/a"/>
    <s v="Técnicas"/>
    <x v="1"/>
  </r>
  <r>
    <x v="1"/>
    <s v="PR.AC-2"/>
    <s v="A.11.1.1 "/>
    <s v="n/a"/>
    <s v="n/a"/>
    <s v="Técnicas"/>
    <x v="0"/>
  </r>
  <r>
    <x v="1"/>
    <s v="PR.AC-2"/>
    <s v="A.11.1.2 "/>
    <s v="n/a"/>
    <s v="n/a"/>
    <s v="Técnicas"/>
    <x v="6"/>
  </r>
  <r>
    <x v="1"/>
    <s v="PR.MA-1"/>
    <s v="A.11.1.2 "/>
    <s v="n/a"/>
    <s v="n/a"/>
    <s v="Técnicas"/>
    <x v="6"/>
  </r>
  <r>
    <x v="0"/>
    <s v="ID.BE-5"/>
    <s v="A.11.1.4"/>
    <s v="n/a"/>
    <s v="n/a"/>
    <s v="Técnicas"/>
    <x v="1"/>
  </r>
  <r>
    <x v="1"/>
    <s v="PR.AC-2"/>
    <s v="A.11.1.4"/>
    <s v="n/a"/>
    <s v="n/a"/>
    <s v="Técnicas"/>
    <x v="1"/>
  </r>
  <r>
    <x v="1"/>
    <s v="PR.IP-5"/>
    <s v="A.11.1.4"/>
    <s v="n/a"/>
    <s v="n/a"/>
    <s v="Técnicas"/>
    <x v="1"/>
  </r>
  <r>
    <x v="1"/>
    <s v="PR.AC-2"/>
    <s v="A.11.1.6"/>
    <s v="n/a"/>
    <s v="n/a"/>
    <s v="Técnicas"/>
    <x v="0"/>
  </r>
  <r>
    <x v="1"/>
    <s v="PR.IP-5"/>
    <s v="A.11.2.1 "/>
    <s v="n/a"/>
    <s v="n/a"/>
    <s v="Técnicas"/>
    <x v="1"/>
  </r>
  <r>
    <x v="0"/>
    <s v="ID.BE-4"/>
    <s v="A.11.2.2"/>
    <s v="n/a"/>
    <s v="n/a"/>
    <s v="Técnicas"/>
    <x v="1"/>
  </r>
  <r>
    <x v="1"/>
    <s v="PR.IP-5"/>
    <s v="A.11.2.2"/>
    <s v="n/a"/>
    <s v="n/a"/>
    <s v="Técnicas"/>
    <x v="1"/>
  </r>
  <r>
    <x v="0"/>
    <s v="ID.BE-4"/>
    <s v="A.11.2.3 "/>
    <s v="n/a"/>
    <s v="n/a"/>
    <s v="Técnicas"/>
    <x v="1"/>
  </r>
  <r>
    <x v="1"/>
    <s v="PR.AC-2"/>
    <s v="A.11.2.3 "/>
    <s v="n/a"/>
    <s v="n/a"/>
    <s v="Técnicas"/>
    <x v="1"/>
  </r>
  <r>
    <x v="1"/>
    <s v="PR.IP-5"/>
    <s v="A.11.2.3 "/>
    <s v="n/a"/>
    <s v="n/a"/>
    <s v="Técnicas"/>
    <x v="1"/>
  </r>
  <r>
    <x v="1"/>
    <s v="PR.MA-1"/>
    <s v="A.11.2.4 "/>
    <s v="n/a"/>
    <s v="n/a"/>
    <s v="Técnicas"/>
    <x v="1"/>
  </r>
  <r>
    <x v="1"/>
    <s v="PR.MA-2"/>
    <s v="A.11.2.4 "/>
    <s v="n/a"/>
    <s v="n/a"/>
    <s v="Técnicas"/>
    <x v="1"/>
  </r>
  <r>
    <x v="1"/>
    <s v="PR.MA-1"/>
    <s v="A.11.2.5"/>
    <s v="n/a"/>
    <s v="n/a"/>
    <s v="Técnicas"/>
    <x v="1"/>
  </r>
  <r>
    <x v="0"/>
    <s v="ID.AM-4"/>
    <s v="A.11.2.6"/>
    <s v="n/a"/>
    <s v="n/a"/>
    <s v="Técnicas"/>
    <x v="1"/>
  </r>
  <r>
    <x v="1"/>
    <s v="PR.DS-3"/>
    <s v="A.11.2.7"/>
    <s v="n/a"/>
    <s v="n/a"/>
    <s v="Técnicas"/>
    <x v="1"/>
  </r>
  <r>
    <x v="1"/>
    <s v="PR.IP-6"/>
    <s v="A.11.2.7"/>
    <s v="n/a"/>
    <s v="n/a"/>
    <s v="Técnicas"/>
    <x v="1"/>
  </r>
  <r>
    <x v="1"/>
    <s v="PR.PT-2"/>
    <s v="A.11.2.9"/>
    <s v="n/a"/>
    <s v="n/a"/>
    <s v="Técnicas"/>
    <x v="1"/>
  </r>
  <r>
    <x v="1"/>
    <s v="PR.IP-1"/>
    <s v="A.12.1.2"/>
    <s v="n/a"/>
    <s v="n/a"/>
    <s v="Técnicas"/>
    <x v="1"/>
  </r>
  <r>
    <x v="1"/>
    <s v="PR.IP-3"/>
    <s v="A.12.1.2"/>
    <s v="n/a"/>
    <s v="n/a"/>
    <s v="Técnicas"/>
    <x v="1"/>
  </r>
  <r>
    <x v="0"/>
    <s v="ID.BE-4"/>
    <s v="A.12.1.3 "/>
    <s v="n/a"/>
    <s v="n/a"/>
    <s v="Técnicas"/>
    <x v="1"/>
  </r>
  <r>
    <x v="1"/>
    <s v="PR.DS-7"/>
    <s v="A.12.1.4 "/>
    <s v="n/a"/>
    <s v="n/a"/>
    <s v="Técnicas"/>
    <x v="1"/>
  </r>
  <r>
    <x v="1"/>
    <s v="PR.DS-6"/>
    <s v="A.12.2.1 "/>
    <s v="n/a"/>
    <s v="n/a"/>
    <s v="Técnicas"/>
    <x v="1"/>
  </r>
  <r>
    <x v="2"/>
    <s v="DE.CM-4"/>
    <s v="A.12.2.1 "/>
    <s v="n/a"/>
    <s v="n/a"/>
    <s v="Técnicas"/>
    <x v="1"/>
  </r>
  <r>
    <x v="3"/>
    <s v="RS.MI-2"/>
    <s v="A.12.2.1 "/>
    <s v="n/a"/>
    <s v="n/a"/>
    <s v="Técnicas"/>
    <x v="1"/>
  </r>
  <r>
    <x v="1"/>
    <s v="PR.DS-4"/>
    <s v="A.12.3.1 "/>
    <s v="n/a"/>
    <s v="n/a"/>
    <s v="Técnicas"/>
    <x v="1"/>
  </r>
  <r>
    <x v="1"/>
    <s v="PR.IP-4"/>
    <s v="A.12.3.1 "/>
    <s v="n/a"/>
    <s v="n/a"/>
    <s v="Técnicas"/>
    <x v="1"/>
  </r>
  <r>
    <x v="1"/>
    <s v="PR.PT-1"/>
    <s v="A.12.4.1 "/>
    <s v="n/a"/>
    <s v="n/a"/>
    <s v="Técnicas"/>
    <x v="1"/>
  </r>
  <r>
    <x v="2"/>
    <s v="DE.CM-3"/>
    <s v="A.12.4.1 "/>
    <s v="n/a"/>
    <s v="n/a"/>
    <s v="Técnicas"/>
    <x v="1"/>
  </r>
  <r>
    <x v="3"/>
    <s v="RS.AN-1"/>
    <s v="A.12.4.1 "/>
    <s v="n/a"/>
    <s v="n/a"/>
    <s v="Técnicas"/>
    <x v="1"/>
  </r>
  <r>
    <x v="1"/>
    <s v="PR.PT-1"/>
    <s v="A.12.4.2 "/>
    <s v="n/a"/>
    <s v="n/a"/>
    <s v="Técnicas"/>
    <x v="1"/>
  </r>
  <r>
    <x v="1"/>
    <s v="PR.PT-1"/>
    <s v="A.12.4.3 "/>
    <s v="n/a"/>
    <s v="n/a"/>
    <s v="Técnicas"/>
    <x v="1"/>
  </r>
  <r>
    <x v="3"/>
    <s v="RS.AN-1"/>
    <s v="A.12.4.3 "/>
    <s v="n/a"/>
    <s v="n/a"/>
    <s v="Técnicas"/>
    <x v="1"/>
  </r>
  <r>
    <x v="1"/>
    <s v="PR.PT-1"/>
    <s v="A.12.4.4 "/>
    <s v="n/a"/>
    <s v="n/a"/>
    <s v="Técnicas"/>
    <x v="1"/>
  </r>
  <r>
    <x v="1"/>
    <s v="PR.DS-6"/>
    <s v="A.12.5.1 "/>
    <s v="n/a"/>
    <s v="n/a"/>
    <s v="Técnicas"/>
    <x v="1"/>
  </r>
  <r>
    <x v="1"/>
    <s v="PR.IP-1"/>
    <s v="A.12.5.1 "/>
    <s v="n/a"/>
    <s v="n/a"/>
    <s v="Técnicas"/>
    <x v="1"/>
  </r>
  <r>
    <x v="1"/>
    <s v="PR.IP-3"/>
    <s v="A.12.5.1 "/>
    <s v="n/a"/>
    <s v="n/a"/>
    <s v="Técnicas"/>
    <x v="1"/>
  </r>
  <r>
    <x v="2"/>
    <s v="DE.CM-5"/>
    <s v="A.12.5.1 "/>
    <s v="n/a"/>
    <s v="n/a"/>
    <s v="Técnicas"/>
    <x v="1"/>
  </r>
  <r>
    <x v="0"/>
    <s v="ID.RA-1"/>
    <s v="A.12.6.1 "/>
    <s v="n/a"/>
    <s v="n/a"/>
    <s v="Técnicas"/>
    <x v="1"/>
  </r>
  <r>
    <x v="0"/>
    <s v="ID.RA-5"/>
    <s v="A.12.6.1 "/>
    <s v="n/a"/>
    <s v="n/a"/>
    <s v="Técnicas"/>
    <x v="1"/>
  </r>
  <r>
    <x v="1"/>
    <s v="PR.IP-12"/>
    <s v="A.12.6.1 "/>
    <s v="n/a"/>
    <s v="n/a"/>
    <s v="Técnicas"/>
    <x v="1"/>
  </r>
  <r>
    <x v="2"/>
    <s v="DE.CM-8"/>
    <s v="A.12.6.1 "/>
    <s v="n/a"/>
    <s v="n/a"/>
    <s v="Técnicas"/>
    <x v="1"/>
  </r>
  <r>
    <x v="3"/>
    <s v="RS.MI-3"/>
    <s v="A.12.6.1 "/>
    <s v="n/a"/>
    <s v="n/a"/>
    <s v="Técnicas"/>
    <x v="1"/>
  </r>
  <r>
    <x v="1"/>
    <s v="PR.IP-1"/>
    <s v="A.12.6.2 "/>
    <s v="n/a"/>
    <s v="n/a"/>
    <s v="Técnicas"/>
    <x v="1"/>
  </r>
  <r>
    <x v="1"/>
    <s v="PR.IP-3"/>
    <s v="A.12.6.2 "/>
    <s v="n/a"/>
    <s v="n/a"/>
    <s v="Técnicas"/>
    <x v="1"/>
  </r>
  <r>
    <x v="1"/>
    <s v="PR.AC-3"/>
    <s v="A.13.1.1 "/>
    <s v="n/a"/>
    <s v="n/a"/>
    <s v="Técnicas"/>
    <x v="6"/>
  </r>
  <r>
    <x v="1"/>
    <s v="PR.AC-5"/>
    <s v="A.13.1.1 "/>
    <s v="n/a"/>
    <s v="n/a"/>
    <s v="Técnicas"/>
    <x v="6"/>
  </r>
  <r>
    <x v="1"/>
    <s v="PR.DS-2"/>
    <s v="A.13.1.1 "/>
    <s v="n/a"/>
    <s v="n/a"/>
    <s v="Técnicas"/>
    <x v="6"/>
  </r>
  <r>
    <x v="1"/>
    <s v="PR.PT-4"/>
    <s v="A.13.1.1 "/>
    <s v="n/a"/>
    <s v="n/a"/>
    <s v="Técnicas"/>
    <x v="6"/>
  </r>
  <r>
    <x v="1"/>
    <s v="PR.AC-5"/>
    <s v="A.13.1.3 "/>
    <s v="n/a"/>
    <s v="n/a"/>
    <s v="Técnicas"/>
    <x v="1"/>
  </r>
  <r>
    <x v="1"/>
    <s v="PR.DS-5"/>
    <s v="A.13.1.3 "/>
    <s v="n/a"/>
    <s v="n/a"/>
    <s v="Técnicas"/>
    <x v="1"/>
  </r>
  <r>
    <x v="0"/>
    <s v="ID.AM-3"/>
    <s v="A.13.2.1 "/>
    <s v="n/a"/>
    <s v="n/a"/>
    <s v="Técnicas"/>
    <x v="1"/>
  </r>
  <r>
    <x v="1"/>
    <s v="PR.AC-5"/>
    <s v="A.13.2.1 "/>
    <s v="n/a"/>
    <s v="n/a"/>
    <s v="Técnicas"/>
    <x v="1"/>
  </r>
  <r>
    <x v="1"/>
    <s v="PR.AC-3"/>
    <s v="A.13.2.1 "/>
    <s v="n/a"/>
    <s v="n/a"/>
    <s v="Técnicas"/>
    <x v="1"/>
  </r>
  <r>
    <x v="1"/>
    <s v="PR.DS-2"/>
    <s v="A.13.2.1 "/>
    <s v="n/a"/>
    <s v="n/a"/>
    <s v="Técnicas"/>
    <x v="1"/>
  </r>
  <r>
    <x v="1"/>
    <s v="PR.DS-5"/>
    <s v="A.13.2.1 "/>
    <s v="n/a"/>
    <s v="n/a"/>
    <s v="Técnicas"/>
    <x v="1"/>
  </r>
  <r>
    <x v="1"/>
    <s v="PR.PT-4"/>
    <s v="A.13.2.1 "/>
    <s v="n/a"/>
    <s v="n/a"/>
    <s v="Técnicas"/>
    <x v="1"/>
  </r>
  <r>
    <x v="1"/>
    <s v="PR.DS-2"/>
    <s v="A.13.2.3 "/>
    <s v="n/a"/>
    <s v="n/a"/>
    <s v="Técnicas"/>
    <x v="1"/>
  </r>
  <r>
    <x v="1"/>
    <s v="PR.DS-5"/>
    <s v="A.13.2.3 "/>
    <s v="n/a"/>
    <s v="n/a"/>
    <s v="Técnicas"/>
    <x v="1"/>
  </r>
  <r>
    <x v="1"/>
    <s v="PR.DS-5"/>
    <s v="A.13.2.4 "/>
    <s v="n/a"/>
    <s v="n/a"/>
    <s v="Técnicas"/>
    <x v="1"/>
  </r>
  <r>
    <x v="1"/>
    <s v="PR.IP-2"/>
    <s v="A.14.1.1 "/>
    <s v="n/a"/>
    <s v="n/a"/>
    <s v="Técnicas"/>
    <x v="6"/>
  </r>
  <r>
    <x v="1"/>
    <s v="PR.DS-2"/>
    <s v="A.14.1.2 "/>
    <s v="n/a"/>
    <s v="n/a"/>
    <s v="Técnicas"/>
    <x v="1"/>
  </r>
  <r>
    <x v="1"/>
    <s v="PR.DS-5"/>
    <s v="A.14.1.2 "/>
    <s v="n/a"/>
    <s v="n/a"/>
    <s v="Técnicas"/>
    <x v="1"/>
  </r>
  <r>
    <x v="1"/>
    <s v="PR.DS-6"/>
    <s v="A.14.1.2 "/>
    <s v="n/a"/>
    <s v="n/a"/>
    <s v="Técnicas"/>
    <x v="1"/>
  </r>
  <r>
    <x v="1"/>
    <s v="PR.DS-2"/>
    <s v="A.14.1.3 "/>
    <s v="n/a"/>
    <s v="n/a"/>
    <s v="Técnicas"/>
    <x v="0"/>
  </r>
  <r>
    <x v="1"/>
    <s v="PR.DS-5"/>
    <s v="A.14.1.3 "/>
    <s v="n/a"/>
    <s v="n/a"/>
    <s v="Técnicas"/>
    <x v="0"/>
  </r>
  <r>
    <x v="1"/>
    <s v="PR.DS-6"/>
    <s v="A.14.1.3 "/>
    <s v="n/a"/>
    <s v="n/a"/>
    <s v="Técnicas"/>
    <x v="0"/>
  </r>
  <r>
    <x v="1"/>
    <s v="PR.IP-2"/>
    <s v="A.14.2.1"/>
    <s v="n/a"/>
    <s v="n/a"/>
    <s v="Técnicas"/>
    <x v="2"/>
  </r>
  <r>
    <x v="1"/>
    <s v="PR.IP-1"/>
    <s v="A.14.2.2 "/>
    <s v="n/a"/>
    <s v="n/a"/>
    <s v="Técnicas"/>
    <x v="1"/>
  </r>
  <r>
    <x v="1"/>
    <s v="PR.IP-3"/>
    <s v="A.14.2.2 "/>
    <s v="n/a"/>
    <s v="n/a"/>
    <s v="Técnicas"/>
    <x v="1"/>
  </r>
  <r>
    <x v="1"/>
    <s v="PR.IP-1"/>
    <s v="A.14.2.3 "/>
    <s v="n/a"/>
    <s v="n/a"/>
    <s v="Técnicas"/>
    <x v="0"/>
  </r>
  <r>
    <x v="1"/>
    <s v="PR.IP-1"/>
    <s v="A.14.2.4 "/>
    <s v="n/a"/>
    <s v="n/a"/>
    <s v="Técnicas"/>
    <x v="3"/>
  </r>
  <r>
    <x v="1"/>
    <s v="PR.IP-2"/>
    <s v="A.14.2.5 "/>
    <s v="n/a"/>
    <s v="n/a"/>
    <s v="Técnicas"/>
    <x v="1"/>
  </r>
  <r>
    <x v="2"/>
    <s v="DE.CM-6"/>
    <s v="A.14.2.7 "/>
    <s v="n/a"/>
    <s v="n/a"/>
    <s v="Técnicas"/>
    <x v="1"/>
  </r>
  <r>
    <x v="2"/>
    <s v="DE.DP-3"/>
    <s v="A.14.2.8"/>
    <s v="n/a"/>
    <s v="n/a"/>
    <s v="Técnicas"/>
    <x v="1"/>
  </r>
  <r>
    <x v="1"/>
    <s v="PR.IP-9"/>
    <s v="A.16.1.1 "/>
    <s v="n/a"/>
    <s v="n/a"/>
    <s v="Técnicas"/>
    <x v="1"/>
  </r>
  <r>
    <x v="2"/>
    <s v="DE.AE-2"/>
    <s v="A.16.1.1 "/>
    <s v="n/a"/>
    <s v="n/a"/>
    <s v="Técnicas"/>
    <x v="1"/>
  </r>
  <r>
    <x v="3"/>
    <s v="RS.CO-1"/>
    <s v="A.16.1.1 "/>
    <s v="n/a"/>
    <s v="n/a"/>
    <s v="Técnicas"/>
    <x v="1"/>
  </r>
  <r>
    <x v="2"/>
    <s v="DE.DP-4"/>
    <s v="A.16.1.2 "/>
    <s v="n/a"/>
    <s v="n/a"/>
    <s v="Técnicas"/>
    <x v="1"/>
  </r>
  <r>
    <x v="3"/>
    <s v="RS.CO-2"/>
    <s v="A.16.1.3 "/>
    <s v="n/a"/>
    <s v="n/a"/>
    <s v="Técnicas"/>
    <x v="1"/>
  </r>
  <r>
    <x v="2"/>
    <s v="DE.AE-2"/>
    <s v="A.16.1.4 "/>
    <s v="n/a"/>
    <s v="n/a"/>
    <s v="Técnicas"/>
    <x v="1"/>
  </r>
  <r>
    <x v="3"/>
    <s v="RS.AN-4"/>
    <s v="A.16.1.4 "/>
    <s v="n/a"/>
    <s v="n/a"/>
    <s v="Técnicas"/>
    <x v="1"/>
  </r>
  <r>
    <x v="3"/>
    <s v="RS.RP-1"/>
    <s v="A.16.1.5 "/>
    <s v="n/a"/>
    <s v="n/a"/>
    <s v="Técnicas"/>
    <x v="1"/>
  </r>
  <r>
    <x v="3"/>
    <s v="RS.AN-1"/>
    <s v="A.16.1.5 "/>
    <s v="n/a"/>
    <s v="n/a"/>
    <s v="Técnicas"/>
    <x v="1"/>
  </r>
  <r>
    <x v="3"/>
    <s v="RS.MI-2"/>
    <s v="A.16.1.5 "/>
    <s v="n/a"/>
    <s v="n/a"/>
    <s v="Técnicas"/>
    <x v="1"/>
  </r>
  <r>
    <x v="4"/>
    <s v="RC.RP-1"/>
    <s v="A.16.1.5 "/>
    <s v="n/a"/>
    <s v="n/a"/>
    <s v="Técnicas"/>
    <x v="1"/>
  </r>
  <r>
    <x v="2"/>
    <s v="DE.DP-5"/>
    <s v="A.16.1.6 "/>
    <s v="n/a"/>
    <s v="n/a"/>
    <s v="Técnicas"/>
    <x v="1"/>
  </r>
  <r>
    <x v="3"/>
    <s v="RS.AN-2"/>
    <s v="A.16.1.6 "/>
    <s v="n/a"/>
    <s v="n/a"/>
    <s v="Técnicas"/>
    <x v="1"/>
  </r>
  <r>
    <x v="3"/>
    <s v="RS.IM-1"/>
    <s v="A.16.1.6 "/>
    <s v="n/a"/>
    <s v="n/a"/>
    <s v="Técnicas"/>
    <x v="1"/>
  </r>
  <r>
    <x v="3"/>
    <s v="RS.AN-3"/>
    <s v="A.16.1.7 "/>
    <s v="n/a"/>
    <s v="n/a"/>
    <s v="Técnicas"/>
    <x v="1"/>
  </r>
  <r>
    <x v="0"/>
    <s v="ID.BE-5"/>
    <s v="A.17.1.1"/>
    <s v="n/a"/>
    <s v="n/a"/>
    <s v="Administrativas"/>
    <x v="5"/>
  </r>
  <r>
    <x v="1"/>
    <s v="PR.IP-9"/>
    <s v="A.17.1.1"/>
    <s v="n/a"/>
    <s v="n/a"/>
    <s v="Administrativas"/>
    <x v="5"/>
  </r>
  <r>
    <x v="0"/>
    <s v="ID.BE-5"/>
    <s v="A.17.1.2"/>
    <s v="n/a"/>
    <s v="n/a"/>
    <s v="Administrativas"/>
    <x v="5"/>
  </r>
  <r>
    <x v="1"/>
    <s v="PR.IP-4"/>
    <s v="A.17.1.2"/>
    <s v="n/a"/>
    <s v="n/a"/>
    <s v="Administrativas"/>
    <x v="5"/>
  </r>
  <r>
    <x v="1"/>
    <s v="PR.IP-9"/>
    <s v="A.17.1.2"/>
    <s v="n/a"/>
    <s v="n/a"/>
    <s v="Administrativas"/>
    <x v="5"/>
  </r>
  <r>
    <x v="1"/>
    <s v="PR.IP-9"/>
    <s v="A.17.1.2"/>
    <s v="n/a"/>
    <s v="n/a"/>
    <s v="Administrativas"/>
    <x v="5"/>
  </r>
  <r>
    <x v="1"/>
    <s v="PR.IP-4"/>
    <s v="A.17.1.3"/>
    <s v="n/a"/>
    <s v="n/a"/>
    <s v="Administrativas"/>
    <x v="5"/>
  </r>
  <r>
    <x v="1"/>
    <s v="PR.IP-10"/>
    <s v="A.17.1.3"/>
    <s v="n/a"/>
    <s v="n/a"/>
    <s v="Administrativas"/>
    <x v="5"/>
  </r>
  <r>
    <x v="0"/>
    <s v="ID.BE-5"/>
    <s v="A.17.2.1"/>
    <s v="n/a"/>
    <s v="n/a"/>
    <s v="Administrativas"/>
    <x v="5"/>
  </r>
  <r>
    <x v="0"/>
    <s v="ID.GV-3"/>
    <s v="A.18.1 "/>
    <s v="n/a"/>
    <s v="n/a"/>
    <s v="Administrativas"/>
    <x v="5"/>
  </r>
  <r>
    <x v="1"/>
    <s v="PR.IP-4"/>
    <s v="A.18.1.3"/>
    <s v="n/a"/>
    <s v="n/a"/>
    <s v="Administrativas"/>
    <x v="5"/>
  </r>
  <r>
    <x v="2"/>
    <s v="DE.DP-2"/>
    <s v="A.18.1.4"/>
    <s v="n/a"/>
    <s v="n/a"/>
    <s v="Administrativas"/>
    <x v="5"/>
  </r>
  <r>
    <x v="1"/>
    <s v="PR.IP-12"/>
    <s v="A.18.2.2"/>
    <s v="n/a"/>
    <s v="n/a"/>
    <s v="Administrativas"/>
    <x v="5"/>
  </r>
  <r>
    <x v="0"/>
    <s v="ID.RA-1"/>
    <s v="A.18.2.3"/>
    <s v="n/a"/>
    <s v="n/a"/>
    <s v="Administrativas"/>
    <x v="5"/>
  </r>
  <r>
    <x v="0"/>
    <s v="ID.BE-1"/>
    <s v="A.15.1"/>
    <s v="n/a"/>
    <s v="n/a"/>
    <s v="Administrativas"/>
    <x v="5"/>
  </r>
  <r>
    <x v="0"/>
    <s v="ID.BE-1"/>
    <s v="A.15.2"/>
    <s v="n/a"/>
    <s v="n/a"/>
    <s v="Administrativas"/>
    <x v="5"/>
  </r>
  <r>
    <x v="1"/>
    <s v="PR.MA-2"/>
    <s v="A.15.1"/>
    <s v="n/a"/>
    <s v="n/a"/>
    <s v="Administrativas"/>
    <x v="5"/>
  </r>
  <r>
    <x v="1"/>
    <s v="PR.MA-2"/>
    <s v="A.15.2"/>
    <s v="n/a"/>
    <s v="n/a"/>
    <s v="Administrativas"/>
    <x v="5"/>
  </r>
  <r>
    <x v="2"/>
    <s v="DE.CM-6"/>
    <s v="A.15.2"/>
    <s v="n/a"/>
    <s v="n/a"/>
    <s v="Administrativas"/>
    <x v="5"/>
  </r>
  <r>
    <x v="0"/>
    <s v="ID.BE-2"/>
    <s v="n/a"/>
    <s v="Responsable de SI"/>
    <s v="The organization’s place in critical infrastructure and its industry sector is identified and communicated"/>
    <s v="n/a"/>
    <x v="0"/>
  </r>
  <r>
    <x v="0"/>
    <s v="ID.BE-3"/>
    <s v="n/a"/>
    <s v="Responsable de SI"/>
    <s v="Priorities for organizational mission, objectives, and activities are established and communicated"/>
    <s v="n/a"/>
    <x v="0"/>
  </r>
  <r>
    <x v="0"/>
    <s v="ID.GV-4"/>
    <s v="n/a"/>
    <s v="Responsable de SI"/>
    <s v="Governance and risk management processes address cybersecurity risks"/>
    <s v="n/a"/>
    <x v="1"/>
  </r>
  <r>
    <x v="0"/>
    <s v="ID.RA-3"/>
    <s v="n/a"/>
    <s v="Responsable de SI"/>
    <s v="Threats, both internal and external, are identified and documented"/>
    <s v="n/a"/>
    <x v="3"/>
  </r>
  <r>
    <x v="0"/>
    <s v="ID.RA-4"/>
    <s v="n/a"/>
    <s v="Responsable de SI"/>
    <s v="Potential business impacts and likelihoods are identified"/>
    <s v="n/a"/>
    <x v="0"/>
  </r>
  <r>
    <x v="1"/>
    <s v="PR.IP-7"/>
    <s v="n/a"/>
    <s v="Responsable de SI"/>
    <s v="Protection processes are continuously improved"/>
    <s v="n/a"/>
    <x v="0"/>
  </r>
  <r>
    <x v="2"/>
    <s v="DE.AE-1"/>
    <s v="n/a"/>
    <s v="Responsable de SI"/>
    <s v=" Effectiveness of protection technologies is shared with appropriate parties"/>
    <s v="n/a"/>
    <x v="0"/>
  </r>
  <r>
    <x v="2"/>
    <s v="DE.AE-1, DE.AE-3, DE.AE-4, DE.AE-5"/>
    <s v="n/a"/>
    <s v="Responsable de SI"/>
    <s v="Anomalous activity is detected in a timely manner and the potential impact of events is understood:_x000a_1) A baseline of network operations and expected data flows for users and systems is established and managed_x000a_2) Event data are aggregated and correlated from multiple sources and sensors_x000a_3) Impact of events is determined_x000a_4)  Incident alert thresholds are established"/>
    <s v="n/a"/>
    <x v="7"/>
  </r>
  <r>
    <x v="2"/>
    <s v="DE.CM-1, DE.CM-2, DE.CM-7"/>
    <s v="n/a"/>
    <s v="Responsable de SI"/>
    <s v="The information system and assets are monitored at discrete intervals to identify cybersecurity events and verify the effectiveness of protective measures:_x000a_1)  The network is monitored to detect potential cybersecurity events_x000a_2) The physical environment is monitored to detect potential cybersecurity events_x000a_3) Monitoring for unauthorized personnel, connections, devices, and software is performed"/>
    <s v="n/a"/>
    <x v="0"/>
  </r>
  <r>
    <x v="3"/>
    <s v="RS.CO-4, RS.CO-5"/>
    <s v="n/a"/>
    <s v="Responsable de SI"/>
    <s v="Response activities are coordinated with internal and external stakeholders, as appropriate, to include external support from law enforcement agencies:_x000a_1) Coordination with stakeholders occurs consistent with response plans_x000a_2) Voluntary information sharing occurs with external stakeholders to achieve broader cybersecurity situational awareness "/>
    <s v="n/a"/>
    <x v="6"/>
  </r>
  <r>
    <x v="3"/>
    <s v="RS.IM-2"/>
    <s v="n/a"/>
    <s v="Responsable de SI"/>
    <s v="Response strategies are updated"/>
    <s v="n/a"/>
    <x v="0"/>
  </r>
  <r>
    <x v="4"/>
    <s v="RC.IM-1, RC.IM-2"/>
    <s v="n/a"/>
    <s v="Responsable de SI"/>
    <s v="Recovery planning and processes are improved by incorporating lessons learned into future activities.:_x000a_1) Recovery plans incorporate lessons learned_x000a_2)  Recovery strategies are updated"/>
    <s v="n/a"/>
    <x v="0"/>
  </r>
  <r>
    <x v="4"/>
    <s v="RC.CO-1, RC.CO-2, RC.CO-3"/>
    <s v="n/a"/>
    <s v="Responsable de SI"/>
    <s v="Restoration activities are coordinated with internal and external parties, such as coordinating centers, Internet Service Providers, owners of attacking systems, victims, other CSIRTs, and vendors:_x000a_1) Public relations are managed_x000a_2) Reputation after an event is repaired_x000a_3) Recovery activities are communicated to internal stakeholders and executive and management teams"/>
    <s v="n/a"/>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5" minRefreshableVersion="3" useAutoFormatting="1" rowGrandTotals="0" colGrandTotals="0" itemPrintTitles="1" createdVersion="5" indent="0" outline="1" outlineData="1" multipleFieldFilters="0" chartFormat="48">
  <location ref="B94:D99" firstHeaderRow="0" firstDataRow="1" firstDataCol="1"/>
  <pivotFields count="3">
    <pivotField dataField="1" showAll="0"/>
    <pivotField axis="axisRow" showAll="0">
      <items count="6">
        <item x="1"/>
        <item n="PROTEGER" x="4"/>
        <item x="0"/>
        <item x="2"/>
        <item x="3"/>
        <item t="default"/>
      </items>
    </pivotField>
    <pivotField dataField="1" showAll="0"/>
  </pivotFields>
  <rowFields count="1">
    <field x="1"/>
  </rowFields>
  <rowItems count="5">
    <i>
      <x/>
    </i>
    <i>
      <x v="1"/>
    </i>
    <i>
      <x v="2"/>
    </i>
    <i>
      <x v="3"/>
    </i>
    <i>
      <x v="4"/>
    </i>
  </rowItems>
  <colFields count="1">
    <field x="-2"/>
  </colFields>
  <colItems count="2">
    <i>
      <x/>
    </i>
    <i i="1">
      <x v="1"/>
    </i>
  </colItems>
  <dataFields count="2">
    <dataField name="CALIFICACIÓN ENTIDAD" fld="0" subtotal="average" baseField="1" baseItem="0" numFmtId="1"/>
    <dataField name="NIVEL IDEAL CSF" fld="2" subtotal="average" baseField="1" baseItem="0"/>
  </dataFields>
  <formats count="18">
    <format dxfId="25">
      <pivotArea outline="0" collapsedLevelsAreSubtotals="1" fieldPosition="0">
        <references count="1">
          <reference field="4294967294" count="1" selected="0">
            <x v="0"/>
          </reference>
        </references>
      </pivotArea>
    </format>
    <format dxfId="24">
      <pivotArea outline="0" collapsedLevelsAreSubtotals="1" fieldPosition="0"/>
    </format>
    <format dxfId="23">
      <pivotArea dataOnly="0" labelOnly="1" fieldPosition="0">
        <references count="1">
          <reference field="1" count="0"/>
        </references>
      </pivotArea>
    </format>
    <format dxfId="22">
      <pivotArea outline="0" collapsedLevelsAreSubtotals="1" fieldPosition="0"/>
    </format>
    <format dxfId="21">
      <pivotArea dataOnly="0" labelOnly="1" fieldPosition="0">
        <references count="1">
          <reference field="1" count="0"/>
        </references>
      </pivotArea>
    </format>
    <format dxfId="20">
      <pivotArea field="1" type="button" dataOnly="0" labelOnly="1" outline="0" axis="axisRow" fieldPosition="0"/>
    </format>
    <format dxfId="19">
      <pivotArea dataOnly="0" labelOnly="1" outline="0" fieldPosition="0">
        <references count="1">
          <reference field="4294967294" count="2">
            <x v="0"/>
            <x v="1"/>
          </reference>
        </references>
      </pivotArea>
    </format>
    <format dxfId="18">
      <pivotArea outline="0" collapsedLevelsAreSubtotals="1" fieldPosition="0"/>
    </format>
    <format dxfId="17">
      <pivotArea dataOnly="0" labelOnly="1" fieldPosition="0">
        <references count="1">
          <reference field="1" count="0"/>
        </references>
      </pivotArea>
    </format>
    <format dxfId="16">
      <pivotArea field="1" type="button" dataOnly="0" labelOnly="1" outline="0" axis="axisRow" fieldPosition="0"/>
    </format>
    <format dxfId="15">
      <pivotArea dataOnly="0" labelOnly="1" outline="0" fieldPosition="0">
        <references count="1">
          <reference field="4294967294" count="2">
            <x v="0"/>
            <x v="1"/>
          </reference>
        </references>
      </pivotArea>
    </format>
    <format dxfId="14">
      <pivotArea field="1" type="button" dataOnly="0" labelOnly="1" outline="0" axis="axisRow" fieldPosition="0"/>
    </format>
    <format dxfId="13">
      <pivotArea dataOnly="0" labelOnly="1" outline="0" fieldPosition="0">
        <references count="1">
          <reference field="4294967294" count="2">
            <x v="0"/>
            <x v="1"/>
          </reference>
        </references>
      </pivotArea>
    </format>
    <format dxfId="12">
      <pivotArea field="1" type="button" dataOnly="0" labelOnly="1" outline="0" axis="axisRow" fieldPosition="0"/>
    </format>
    <format dxfId="11">
      <pivotArea dataOnly="0" labelOnly="1" outline="0" fieldPosition="0">
        <references count="1">
          <reference field="4294967294" count="2">
            <x v="0"/>
            <x v="1"/>
          </reference>
        </references>
      </pivotArea>
    </format>
    <format dxfId="10">
      <pivotArea field="1" type="button" dataOnly="0" labelOnly="1" outline="0" axis="axisRow" fieldPosition="0"/>
    </format>
    <format dxfId="9">
      <pivotArea dataOnly="0" labelOnly="1" outline="0" fieldPosition="0">
        <references count="1">
          <reference field="4294967294" count="2">
            <x v="0"/>
            <x v="1"/>
          </reference>
        </references>
      </pivotArea>
    </format>
    <format dxfId="8">
      <pivotArea dataOnly="0" labelOnly="1" outline="0" fieldPosition="0">
        <references count="1">
          <reference field="4294967294" count="1">
            <x v="0"/>
          </reference>
        </references>
      </pivotArea>
    </format>
  </formats>
  <chartFormats count="2">
    <chartFormat chart="17" format="0" series="1">
      <pivotArea type="data" outline="0" fieldPosition="0">
        <references count="1">
          <reference field="4294967294" count="1" selected="0">
            <x v="0"/>
          </reference>
        </references>
      </pivotArea>
    </chartFormat>
    <chartFormat chart="17"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11" rowHeaderCaption="FUNCION CIBERSEGURIDAD">
  <location ref="B71:C77" firstHeaderRow="1" firstDataRow="1" firstDataCol="1"/>
  <pivotFields count="7">
    <pivotField axis="axisRow" showAll="0">
      <items count="6">
        <item x="2"/>
        <item x="0"/>
        <item x="1"/>
        <item x="4"/>
        <item x="3"/>
        <item t="default"/>
      </items>
    </pivotField>
    <pivotField showAll="0"/>
    <pivotField showAll="0"/>
    <pivotField showAll="0"/>
    <pivotField showAll="0"/>
    <pivotField showAll="0"/>
    <pivotField dataField="1" showAll="0"/>
  </pivotFields>
  <rowFields count="1">
    <field x="0"/>
  </rowFields>
  <rowItems count="6">
    <i>
      <x/>
    </i>
    <i>
      <x v="1"/>
    </i>
    <i>
      <x v="2"/>
    </i>
    <i>
      <x v="3"/>
    </i>
    <i>
      <x v="4"/>
    </i>
    <i t="grand">
      <x/>
    </i>
  </rowItems>
  <colItems count="1">
    <i/>
  </colItems>
  <dataFields count="1">
    <dataField name="Promedio de CALIFICACIÓN CMMI " fld="6" subtotal="average" baseField="0" baseItem="0" numFmtId="4"/>
  </dataFields>
  <formats count="20">
    <format dxfId="45">
      <pivotArea field="0" type="button" dataOnly="0" labelOnly="1" outline="0" axis="axisRow" fieldPosition="0"/>
    </format>
    <format dxfId="44">
      <pivotArea dataOnly="0" labelOnly="1" outline="0" axis="axisValues" fieldPosition="0"/>
    </format>
    <format dxfId="43">
      <pivotArea field="0" type="button" dataOnly="0" labelOnly="1" outline="0" axis="axisRow" fieldPosition="0"/>
    </format>
    <format dxfId="42">
      <pivotArea dataOnly="0" labelOnly="1" outline="0" axis="axisValues" fieldPosition="0"/>
    </format>
    <format dxfId="41">
      <pivotArea field="0" type="button" dataOnly="0" labelOnly="1" outline="0" axis="axisRow" fieldPosition="0"/>
    </format>
    <format dxfId="40">
      <pivotArea dataOnly="0" labelOnly="1" outline="0" axis="axisValues" fieldPosition="0"/>
    </format>
    <format dxfId="39">
      <pivotArea field="0" type="button" dataOnly="0" labelOnly="1" outline="0" axis="axisRow" fieldPosition="0"/>
    </format>
    <format dxfId="38">
      <pivotArea dataOnly="0" labelOnly="1" outline="0" axis="axisValues" fieldPosition="0"/>
    </format>
    <format dxfId="37">
      <pivotArea grandRow="1" outline="0" collapsedLevelsAreSubtotals="1" fieldPosition="0"/>
    </format>
    <format dxfId="36">
      <pivotArea dataOnly="0" labelOnly="1" grandRow="1" outline="0" fieldPosition="0"/>
    </format>
    <format dxfId="35">
      <pivotArea grandRow="1" outline="0" collapsedLevelsAreSubtotals="1" fieldPosition="0"/>
    </format>
    <format dxfId="34">
      <pivotArea dataOnly="0" labelOnly="1" grandRow="1" outline="0" fieldPosition="0"/>
    </format>
    <format dxfId="33">
      <pivotArea grandRow="1" outline="0" collapsedLevelsAreSubtotals="1" fieldPosition="0"/>
    </format>
    <format dxfId="32">
      <pivotArea dataOnly="0" labelOnly="1" grandRow="1" outline="0" fieldPosition="0"/>
    </format>
    <format dxfId="31">
      <pivotArea type="all" dataOnly="0" outline="0" fieldPosition="0"/>
    </format>
    <format dxfId="30">
      <pivotArea outline="0" collapsedLevelsAreSubtotals="1" fieldPosition="0"/>
    </format>
    <format dxfId="29">
      <pivotArea field="0" type="button" dataOnly="0" labelOnly="1" outline="0" axis="axisRow" fieldPosition="0"/>
    </format>
    <format dxfId="28">
      <pivotArea dataOnly="0" labelOnly="1" outline="0" axis="axisValues" fieldPosition="0"/>
    </format>
    <format dxfId="27">
      <pivotArea dataOnly="0" labelOnly="1" fieldPosition="0">
        <references count="1">
          <reference field="0" count="0"/>
        </references>
      </pivotArea>
    </format>
    <format dxfId="2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3" displayName="Tabla13" ref="B3:D10" totalsRowShown="0" headerRowDxfId="7" dataDxfId="5" headerRowBorderDxfId="6" tableBorderDxfId="4" totalsRowBorderDxfId="3">
  <autoFilter ref="B3:D10"/>
  <tableColumns count="3">
    <tableColumn id="1" name="Descripción" dataDxfId="2"/>
    <tableColumn id="2" name="Calificación" dataDxfId="1"/>
    <tableColumn id="3" name="Criterio" dataDxfId="0"/>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awa/gina/base/client?soa=4&amp;lang=es" TargetMode="External"/><Relationship Id="rId7" Type="http://schemas.openxmlformats.org/officeDocument/2006/relationships/vmlDrawing" Target="../drawings/vmlDrawing1.vml"/><Relationship Id="rId2" Type="http://schemas.openxmlformats.org/officeDocument/2006/relationships/hyperlink" Target="http://awa/gina/base/presentation;jsessionid=5263F0E0A1ACB073D048690176213FBB?soa=7&amp;_sveVrs=6010e7080a481c7a03c253b37d7e76587e1068b1&amp;id=55093&amp;current=0&amp;&amp;float=t&amp;exploreFloat=1" TargetMode="External"/><Relationship Id="rId1" Type="http://schemas.openxmlformats.org/officeDocument/2006/relationships/hyperlink" Target="http://awa/gina/base/presentation;jsessionid=5263F0E0A1ACB073D048690176213FBB?soa=7&amp;_sveVrs=6010e7080a481c7a03c253b37d7e76587e1068b1&amp;id=55093&amp;current=0&amp;&amp;float=t&amp;exploreFloat=1" TargetMode="External"/><Relationship Id="rId6" Type="http://schemas.openxmlformats.org/officeDocument/2006/relationships/drawing" Target="../drawings/drawing2.xml"/><Relationship Id="rId5" Type="http://schemas.openxmlformats.org/officeDocument/2006/relationships/hyperlink" Target="http://www.colciencias.gov.co/colciencias/sobre_colciencias/mision-vision" TargetMode="External"/><Relationship Id="rId4" Type="http://schemas.openxmlformats.org/officeDocument/2006/relationships/hyperlink" Target="http://www.colciencias.gov.co/colciencias/sobre_colciencias/organigrama"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9"/>
  <sheetViews>
    <sheetView topLeftCell="A26" zoomScale="80" zoomScaleNormal="80" workbookViewId="0">
      <selection activeCell="D14" sqref="D14"/>
    </sheetView>
  </sheetViews>
  <sheetFormatPr baseColWidth="10" defaultRowHeight="15" x14ac:dyDescent="0.25"/>
  <cols>
    <col min="1" max="1" width="4.42578125" customWidth="1"/>
    <col min="2" max="2" width="17.7109375" customWidth="1"/>
    <col min="3" max="3" width="22.42578125" customWidth="1"/>
    <col min="4" max="4" width="12.85546875" customWidth="1"/>
    <col min="5" max="15" width="15.42578125" customWidth="1"/>
    <col min="16" max="16" width="5.7109375" customWidth="1"/>
    <col min="24" max="24" width="0" hidden="1" customWidth="1"/>
  </cols>
  <sheetData>
    <row r="1" spans="2:16" ht="15" customHeight="1" thickBot="1" x14ac:dyDescent="0.3">
      <c r="C1" s="1"/>
      <c r="M1" s="2"/>
      <c r="N1" s="3"/>
      <c r="O1" s="3"/>
      <c r="P1" s="2"/>
    </row>
    <row r="2" spans="2:16" ht="15" customHeight="1" x14ac:dyDescent="0.25">
      <c r="B2" s="4"/>
      <c r="C2" s="5"/>
      <c r="D2" s="382" t="s">
        <v>0</v>
      </c>
      <c r="E2" s="382"/>
      <c r="F2" s="382"/>
      <c r="G2" s="382"/>
      <c r="H2" s="382"/>
      <c r="I2" s="382"/>
      <c r="J2" s="382"/>
      <c r="K2" s="382"/>
      <c r="L2" s="382"/>
      <c r="M2" s="383"/>
      <c r="N2" s="4"/>
      <c r="O2" s="6"/>
    </row>
    <row r="3" spans="2:16" x14ac:dyDescent="0.25">
      <c r="B3" s="7"/>
      <c r="C3" s="3"/>
      <c r="D3" s="384"/>
      <c r="E3" s="384"/>
      <c r="F3" s="384"/>
      <c r="G3" s="384"/>
      <c r="H3" s="384"/>
      <c r="I3" s="384"/>
      <c r="J3" s="384"/>
      <c r="K3" s="384"/>
      <c r="L3" s="384"/>
      <c r="M3" s="385"/>
      <c r="N3" s="7"/>
      <c r="O3" s="8"/>
    </row>
    <row r="4" spans="2:16" x14ac:dyDescent="0.25">
      <c r="B4" s="7"/>
      <c r="C4" s="3"/>
      <c r="D4" s="384"/>
      <c r="E4" s="384"/>
      <c r="F4" s="384"/>
      <c r="G4" s="384"/>
      <c r="H4" s="384"/>
      <c r="I4" s="384"/>
      <c r="J4" s="384"/>
      <c r="K4" s="384"/>
      <c r="L4" s="384"/>
      <c r="M4" s="385"/>
      <c r="N4" s="7"/>
      <c r="O4" s="8"/>
    </row>
    <row r="5" spans="2:16" x14ac:dyDescent="0.25">
      <c r="B5" s="7"/>
      <c r="C5" s="3"/>
      <c r="D5" s="384"/>
      <c r="E5" s="384"/>
      <c r="F5" s="384"/>
      <c r="G5" s="384"/>
      <c r="H5" s="384"/>
      <c r="I5" s="384"/>
      <c r="J5" s="384"/>
      <c r="K5" s="384"/>
      <c r="L5" s="384"/>
      <c r="M5" s="385"/>
      <c r="N5" s="7"/>
      <c r="O5" s="8"/>
    </row>
    <row r="6" spans="2:16" ht="15" customHeight="1" x14ac:dyDescent="0.25">
      <c r="B6" s="7"/>
      <c r="C6" s="3"/>
      <c r="D6" s="384"/>
      <c r="E6" s="384"/>
      <c r="F6" s="384"/>
      <c r="G6" s="384"/>
      <c r="H6" s="384"/>
      <c r="I6" s="384"/>
      <c r="J6" s="384"/>
      <c r="K6" s="384"/>
      <c r="L6" s="384"/>
      <c r="M6" s="385"/>
      <c r="N6" s="7"/>
      <c r="O6" s="8"/>
    </row>
    <row r="7" spans="2:16" x14ac:dyDescent="0.25">
      <c r="B7" s="7"/>
      <c r="C7" s="3"/>
      <c r="D7" s="384"/>
      <c r="E7" s="384"/>
      <c r="F7" s="384"/>
      <c r="G7" s="384"/>
      <c r="H7" s="384"/>
      <c r="I7" s="384"/>
      <c r="J7" s="384"/>
      <c r="K7" s="384"/>
      <c r="L7" s="384"/>
      <c r="M7" s="385"/>
      <c r="N7" s="7"/>
      <c r="O7" s="8"/>
    </row>
    <row r="8" spans="2:16" x14ac:dyDescent="0.25">
      <c r="B8" s="7"/>
      <c r="C8" s="3"/>
      <c r="D8" s="384"/>
      <c r="E8" s="384"/>
      <c r="F8" s="384"/>
      <c r="G8" s="384"/>
      <c r="H8" s="384"/>
      <c r="I8" s="384"/>
      <c r="J8" s="384"/>
      <c r="K8" s="384"/>
      <c r="L8" s="384"/>
      <c r="M8" s="385"/>
      <c r="N8" s="7"/>
      <c r="O8" s="8"/>
    </row>
    <row r="9" spans="2:16" x14ac:dyDescent="0.25">
      <c r="B9" s="7"/>
      <c r="C9" s="3"/>
      <c r="D9" s="384"/>
      <c r="E9" s="384"/>
      <c r="F9" s="384"/>
      <c r="G9" s="384"/>
      <c r="H9" s="384"/>
      <c r="I9" s="384"/>
      <c r="J9" s="384"/>
      <c r="K9" s="384"/>
      <c r="L9" s="384"/>
      <c r="M9" s="385"/>
      <c r="N9" s="7"/>
      <c r="O9" s="8"/>
    </row>
    <row r="10" spans="2:16" ht="30" customHeight="1" x14ac:dyDescent="0.25">
      <c r="B10" s="378" t="s">
        <v>1</v>
      </c>
      <c r="C10" s="379"/>
      <c r="D10" s="386" t="s">
        <v>2</v>
      </c>
      <c r="E10" s="386"/>
      <c r="F10" s="386"/>
      <c r="G10" s="386"/>
      <c r="H10" s="386"/>
      <c r="I10" s="386"/>
      <c r="J10" s="386"/>
      <c r="K10" s="386"/>
      <c r="L10" s="386"/>
      <c r="M10" s="386"/>
      <c r="N10" s="386"/>
      <c r="O10" s="387"/>
    </row>
    <row r="11" spans="2:16" ht="30" customHeight="1" x14ac:dyDescent="0.25">
      <c r="B11" s="378" t="s">
        <v>3</v>
      </c>
      <c r="C11" s="379"/>
      <c r="D11" s="388" t="s">
        <v>4</v>
      </c>
      <c r="E11" s="388"/>
      <c r="F11" s="388"/>
      <c r="G11" s="388"/>
      <c r="H11" s="388"/>
      <c r="I11" s="388"/>
      <c r="J11" s="388"/>
      <c r="K11" s="388"/>
      <c r="L11" s="388"/>
      <c r="M11" s="388"/>
      <c r="N11" s="388"/>
      <c r="O11" s="389"/>
    </row>
    <row r="12" spans="2:16" ht="69.75" customHeight="1" x14ac:dyDescent="0.25">
      <c r="B12" s="378" t="s">
        <v>5</v>
      </c>
      <c r="C12" s="379"/>
      <c r="D12" s="380" t="s">
        <v>6</v>
      </c>
      <c r="E12" s="380"/>
      <c r="F12" s="380"/>
      <c r="G12" s="380"/>
      <c r="H12" s="380"/>
      <c r="I12" s="380"/>
      <c r="J12" s="380"/>
      <c r="K12" s="380"/>
      <c r="L12" s="380"/>
      <c r="M12" s="380"/>
      <c r="N12" s="380"/>
      <c r="O12" s="381"/>
    </row>
    <row r="13" spans="2:16" ht="30" customHeight="1" thickBot="1" x14ac:dyDescent="0.3">
      <c r="B13" s="390" t="s">
        <v>7</v>
      </c>
      <c r="C13" s="391"/>
      <c r="D13" s="392" t="s">
        <v>1506</v>
      </c>
      <c r="E13" s="392"/>
      <c r="F13" s="392"/>
      <c r="G13" s="392"/>
      <c r="H13" s="392"/>
      <c r="I13" s="392"/>
      <c r="J13" s="392"/>
      <c r="K13" s="392"/>
      <c r="L13" s="392"/>
      <c r="M13" s="392"/>
      <c r="N13" s="392"/>
      <c r="O13" s="393"/>
    </row>
    <row r="14" spans="2:16" ht="15.75" thickBot="1" x14ac:dyDescent="0.3"/>
    <row r="15" spans="2:16" ht="22.5" customHeight="1" thickBot="1" x14ac:dyDescent="0.4">
      <c r="B15" s="394" t="s">
        <v>9</v>
      </c>
      <c r="C15" s="395"/>
      <c r="D15" s="395"/>
      <c r="E15" s="395"/>
      <c r="F15" s="395"/>
      <c r="G15" s="395"/>
      <c r="H15" s="395"/>
      <c r="I15" s="395"/>
      <c r="J15" s="395"/>
      <c r="K15" s="395"/>
      <c r="L15" s="395"/>
      <c r="M15" s="395"/>
      <c r="N15" s="395"/>
      <c r="O15" s="396"/>
    </row>
    <row r="16" spans="2:16" ht="15.75" thickBot="1" x14ac:dyDescent="0.3"/>
    <row r="17" spans="2:24" ht="16.5" customHeight="1" x14ac:dyDescent="0.25">
      <c r="B17" s="397" t="s">
        <v>10</v>
      </c>
      <c r="C17" s="399" t="s">
        <v>11</v>
      </c>
      <c r="D17" s="399"/>
      <c r="E17" s="399"/>
      <c r="F17" s="399"/>
      <c r="G17" s="400"/>
    </row>
    <row r="18" spans="2:24" ht="51.75" customHeight="1" x14ac:dyDescent="0.25">
      <c r="B18" s="398"/>
      <c r="C18" s="401" t="s">
        <v>12</v>
      </c>
      <c r="D18" s="401"/>
      <c r="E18" s="401"/>
      <c r="F18" s="9" t="s">
        <v>13</v>
      </c>
      <c r="G18" s="10" t="s">
        <v>14</v>
      </c>
      <c r="H18" s="9" t="s">
        <v>15</v>
      </c>
    </row>
    <row r="19" spans="2:24" x14ac:dyDescent="0.25">
      <c r="B19" s="11" t="s">
        <v>16</v>
      </c>
      <c r="C19" s="402" t="str">
        <f>[1]ADMINISTRATIVAS!D13</f>
        <v>POLITICAS DE SEGURIDAD DE LA INFORMACIÓN</v>
      </c>
      <c r="D19" s="402"/>
      <c r="E19" s="402"/>
      <c r="F19" s="12">
        <f>VLOOKUP(B19,[1]ADMINISTRATIVAS!$F$12:$L$76,7,FALSE)</f>
        <v>100</v>
      </c>
      <c r="G19" s="13">
        <v>60</v>
      </c>
      <c r="H19" s="14" t="str">
        <f>IF(F19&lt;=1,"INEXISTENTE",IF(F19&lt;=20,"INICIAL",IF(F19&lt;=40,"REPETIBLE",IF(F19&lt;=60,"EFECTIVO",IF(F19&lt;=80,"GESTIONADO","OPTIMIZADO")))))</f>
        <v>OPTIMIZADO</v>
      </c>
    </row>
    <row r="20" spans="2:24" x14ac:dyDescent="0.25">
      <c r="B20" s="11" t="s">
        <v>17</v>
      </c>
      <c r="C20" s="402" t="str">
        <f>[1]ADMINISTRATIVAS!D17</f>
        <v>ORGANIZACIÓN DE LA SEGURIDAD DE LA INFORMACIÓN</v>
      </c>
      <c r="D20" s="402"/>
      <c r="E20" s="402"/>
      <c r="F20" s="12">
        <f>VLOOKUP(B20,[1]ADMINISTRATIVAS!$F$12:$L$76,7,FALSE)</f>
        <v>82</v>
      </c>
      <c r="G20" s="13">
        <v>60</v>
      </c>
      <c r="H20" s="14" t="str">
        <f t="shared" ref="H20:H32" si="0">IF(F20&lt;=1,"INEXISTENTE",IF(F20&lt;=20,"INICIAL",IF(F20&lt;=40,"REPETIBLE",IF(F20&lt;=60,"EFECTIVO",IF(F20&lt;=80,"GESTIONADO","OPTIMIZADO")))))</f>
        <v>OPTIMIZADO</v>
      </c>
    </row>
    <row r="21" spans="2:24" x14ac:dyDescent="0.25">
      <c r="B21" s="11" t="s">
        <v>18</v>
      </c>
      <c r="C21" s="402" t="str">
        <f>[1]ADMINISTRATIVAS!D28</f>
        <v>SEGURIDAD DE LOS RECURSOS HUMANOS</v>
      </c>
      <c r="D21" s="402"/>
      <c r="E21" s="402"/>
      <c r="F21" s="12">
        <f>VLOOKUP(B21,[1]ADMINISTRATIVAS!$F$12:$L$76,7,FALSE)</f>
        <v>86</v>
      </c>
      <c r="G21" s="13">
        <v>60</v>
      </c>
      <c r="H21" s="14" t="str">
        <f t="shared" si="0"/>
        <v>OPTIMIZADO</v>
      </c>
      <c r="X21">
        <v>0</v>
      </c>
    </row>
    <row r="22" spans="2:24" x14ac:dyDescent="0.25">
      <c r="B22" s="11" t="s">
        <v>19</v>
      </c>
      <c r="C22" s="402" t="str">
        <f>[1]ADMINISTRATIVAS!D39</f>
        <v>GESTIÓN DE ACTIVOS</v>
      </c>
      <c r="D22" s="402"/>
      <c r="E22" s="402"/>
      <c r="F22" s="12">
        <f>VLOOKUP(B22,[1]ADMINISTRATIVAS!$F$12:$L$76,7,FALSE)</f>
        <v>77</v>
      </c>
      <c r="G22" s="13">
        <v>60</v>
      </c>
      <c r="H22" s="14" t="str">
        <f t="shared" si="0"/>
        <v>GESTIONADO</v>
      </c>
      <c r="X22">
        <v>20</v>
      </c>
    </row>
    <row r="23" spans="2:24" x14ac:dyDescent="0.25">
      <c r="B23" s="11" t="s">
        <v>20</v>
      </c>
      <c r="C23" s="402" t="s">
        <v>21</v>
      </c>
      <c r="D23" s="402"/>
      <c r="E23" s="402"/>
      <c r="F23" s="12">
        <f>VLOOKUP(B23,[1]TECNICAS!$E$12:$K$117,7,FALSE)</f>
        <v>77</v>
      </c>
      <c r="G23" s="13">
        <v>60</v>
      </c>
      <c r="H23" s="14" t="str">
        <f t="shared" si="0"/>
        <v>GESTIONADO</v>
      </c>
      <c r="X23">
        <v>40</v>
      </c>
    </row>
    <row r="24" spans="2:24" x14ac:dyDescent="0.25">
      <c r="B24" s="11" t="s">
        <v>22</v>
      </c>
      <c r="C24" s="402" t="s">
        <v>23</v>
      </c>
      <c r="D24" s="402"/>
      <c r="E24" s="402"/>
      <c r="F24" s="12">
        <f>VLOOKUP(B24,[1]TECNICAS!$E$12:$K$117,7,FALSE)</f>
        <v>60</v>
      </c>
      <c r="G24" s="13">
        <v>60</v>
      </c>
      <c r="H24" s="14" t="str">
        <f t="shared" si="0"/>
        <v>EFECTIVO</v>
      </c>
      <c r="X24">
        <v>60</v>
      </c>
    </row>
    <row r="25" spans="2:24" x14ac:dyDescent="0.25">
      <c r="B25" s="11" t="s">
        <v>24</v>
      </c>
      <c r="C25" s="402" t="s">
        <v>25</v>
      </c>
      <c r="D25" s="402"/>
      <c r="E25" s="402"/>
      <c r="F25" s="12">
        <f>VLOOKUP(B25,[1]TECNICAS!$E$12:$K$117,7,FALSE)</f>
        <v>92</v>
      </c>
      <c r="G25" s="13">
        <v>60</v>
      </c>
      <c r="H25" s="14" t="str">
        <f t="shared" si="0"/>
        <v>OPTIMIZADO</v>
      </c>
      <c r="X25">
        <v>80</v>
      </c>
    </row>
    <row r="26" spans="2:24" x14ac:dyDescent="0.25">
      <c r="B26" s="11" t="s">
        <v>26</v>
      </c>
      <c r="C26" s="402" t="s">
        <v>27</v>
      </c>
      <c r="D26" s="402"/>
      <c r="E26" s="402"/>
      <c r="F26" s="12">
        <f>VLOOKUP(B26,[1]TECNICAS!$E$12:$K$117,7,FALSE)</f>
        <v>82</v>
      </c>
      <c r="G26" s="13">
        <v>60</v>
      </c>
      <c r="H26" s="14" t="str">
        <f t="shared" si="0"/>
        <v>OPTIMIZADO</v>
      </c>
      <c r="X26">
        <v>100</v>
      </c>
    </row>
    <row r="27" spans="2:24" x14ac:dyDescent="0.25">
      <c r="B27" s="11" t="s">
        <v>28</v>
      </c>
      <c r="C27" s="402" t="s">
        <v>29</v>
      </c>
      <c r="D27" s="402"/>
      <c r="E27" s="402"/>
      <c r="F27" s="12">
        <f>VLOOKUP(B27,[1]TECNICAS!$E$12:$K$117,7,FALSE)</f>
        <v>80</v>
      </c>
      <c r="G27" s="13">
        <v>60</v>
      </c>
      <c r="H27" s="14" t="str">
        <f t="shared" si="0"/>
        <v>GESTIONADO</v>
      </c>
    </row>
    <row r="28" spans="2:24" x14ac:dyDescent="0.25">
      <c r="B28" s="11" t="s">
        <v>30</v>
      </c>
      <c r="C28" s="402" t="s">
        <v>31</v>
      </c>
      <c r="D28" s="402"/>
      <c r="E28" s="402"/>
      <c r="F28" s="12">
        <f>VLOOKUP(B28,[1]TECNICAS!$E$12:$K$117,7,FALSE)</f>
        <v>75</v>
      </c>
      <c r="G28" s="13">
        <v>60</v>
      </c>
      <c r="H28" s="14" t="str">
        <f t="shared" si="0"/>
        <v>GESTIONADO</v>
      </c>
    </row>
    <row r="29" spans="2:24" x14ac:dyDescent="0.25">
      <c r="B29" s="11" t="s">
        <v>32</v>
      </c>
      <c r="C29" s="403" t="s">
        <v>33</v>
      </c>
      <c r="D29" s="404"/>
      <c r="E29" s="405"/>
      <c r="F29" s="12">
        <f>VLOOKUP(B29,[1]ADMINISTRATIVAS!$F$12:$L$76,7,FALSE)</f>
        <v>80</v>
      </c>
      <c r="G29" s="13">
        <v>60</v>
      </c>
      <c r="H29" s="14" t="str">
        <f t="shared" si="0"/>
        <v>GESTIONADO</v>
      </c>
    </row>
    <row r="30" spans="2:24" x14ac:dyDescent="0.25">
      <c r="B30" s="11" t="s">
        <v>34</v>
      </c>
      <c r="C30" s="402" t="s">
        <v>35</v>
      </c>
      <c r="D30" s="402"/>
      <c r="E30" s="402"/>
      <c r="F30" s="12">
        <f>VLOOKUP(B30,[1]TECNICAS!$E$12:$K$117,7,FALSE)</f>
        <v>66</v>
      </c>
      <c r="G30" s="13">
        <v>60</v>
      </c>
      <c r="H30" s="14" t="str">
        <f t="shared" si="0"/>
        <v>GESTIONADO</v>
      </c>
    </row>
    <row r="31" spans="2:24" ht="31.5" customHeight="1" x14ac:dyDescent="0.25">
      <c r="B31" s="11" t="s">
        <v>36</v>
      </c>
      <c r="C31" s="409" t="str">
        <f>[1]ADMINISTRATIVAS!D54</f>
        <v>ASPECTOS DE SEGURIDAD DE LA INFORMACIÓN DE LA GESTIÓN DE LA CONTINUIDAD DEL NEGOCIO</v>
      </c>
      <c r="D31" s="409"/>
      <c r="E31" s="409"/>
      <c r="F31" s="15">
        <f>VLOOKUP(B31,[1]ADMINISTRATIVAS!$F$12:$L$76,7,FALSE)</f>
        <v>40</v>
      </c>
      <c r="G31" s="13">
        <v>60</v>
      </c>
      <c r="H31" s="14" t="str">
        <f t="shared" si="0"/>
        <v>REPETIBLE</v>
      </c>
    </row>
    <row r="32" spans="2:24" x14ac:dyDescent="0.25">
      <c r="B32" s="11" t="s">
        <v>37</v>
      </c>
      <c r="C32" s="402" t="str">
        <f>[1]ADMINISTRATIVAS!D62</f>
        <v>CUMPLIMIENTO</v>
      </c>
      <c r="D32" s="402"/>
      <c r="E32" s="402"/>
      <c r="F32" s="12">
        <f>VLOOKUP(B32,[1]ADMINISTRATIVAS!$F$12:$L$76,7,FALSE)</f>
        <v>80</v>
      </c>
      <c r="G32" s="13">
        <v>60</v>
      </c>
      <c r="H32" s="14" t="str">
        <f t="shared" si="0"/>
        <v>GESTIONADO</v>
      </c>
    </row>
    <row r="33" spans="2:15" ht="15.75" thickBot="1" x14ac:dyDescent="0.3">
      <c r="B33" s="410" t="s">
        <v>38</v>
      </c>
      <c r="C33" s="411"/>
      <c r="D33" s="411"/>
      <c r="E33" s="411"/>
      <c r="F33" s="16">
        <f>AVERAGE(F19:F32)</f>
        <v>76.928571428571431</v>
      </c>
      <c r="G33" s="17">
        <f>AVERAGE(G19:G32)</f>
        <v>60</v>
      </c>
      <c r="H33" s="14" t="str">
        <f>IF(F33&lt;=1,"INEXISTENTE",IF(F33&lt;=20,"INICIAL",IF(F33&lt;=40,"REPETIBLE",IF(F33&lt;=60,"EFECTIVO",IF(F33&lt;=80,"GESTIONADO","OPTIMIZADO")))))</f>
        <v>GESTIONADO</v>
      </c>
    </row>
    <row r="34" spans="2:15" ht="15.75" thickBot="1" x14ac:dyDescent="0.3"/>
    <row r="35" spans="2:15" ht="23.25" customHeight="1" thickBot="1" x14ac:dyDescent="0.3">
      <c r="B35" s="406" t="s">
        <v>39</v>
      </c>
      <c r="C35" s="407"/>
      <c r="D35" s="407"/>
      <c r="E35" s="407"/>
      <c r="F35" s="407"/>
      <c r="G35" s="407"/>
      <c r="H35" s="407"/>
      <c r="I35" s="407"/>
      <c r="J35" s="407"/>
      <c r="K35" s="407"/>
      <c r="L35" s="407"/>
      <c r="M35" s="407"/>
      <c r="N35" s="407"/>
      <c r="O35" s="408"/>
    </row>
    <row r="36" spans="2:15" ht="15.75" thickBot="1" x14ac:dyDescent="0.3">
      <c r="H36" s="18"/>
    </row>
    <row r="37" spans="2:15" ht="15.75" customHeight="1" x14ac:dyDescent="0.25">
      <c r="B37" s="412" t="s">
        <v>40</v>
      </c>
      <c r="C37" s="414" t="s">
        <v>41</v>
      </c>
      <c r="D37" s="415"/>
      <c r="E37" s="415"/>
      <c r="F37" s="415"/>
      <c r="G37" s="416"/>
      <c r="H37" s="19"/>
    </row>
    <row r="38" spans="2:15" ht="84" x14ac:dyDescent="0.25">
      <c r="B38" s="413"/>
      <c r="C38" s="417" t="s">
        <v>42</v>
      </c>
      <c r="D38" s="418"/>
      <c r="E38" s="20" t="s">
        <v>43</v>
      </c>
      <c r="F38" s="20" t="s">
        <v>44</v>
      </c>
      <c r="G38" s="21" t="s">
        <v>45</v>
      </c>
      <c r="H38" s="22"/>
    </row>
    <row r="39" spans="2:15" ht="18.75" x14ac:dyDescent="0.3">
      <c r="B39" s="23">
        <v>2015</v>
      </c>
      <c r="C39" s="419" t="s">
        <v>46</v>
      </c>
      <c r="D39" s="420"/>
      <c r="E39" s="24">
        <f>IF([1]PHVA!L27&gt;=40,40,[1]PHVA!L27)/100</f>
        <v>0.38400000000000001</v>
      </c>
      <c r="F39" s="25">
        <v>0.3</v>
      </c>
      <c r="G39" s="26">
        <v>0.4</v>
      </c>
    </row>
    <row r="40" spans="2:15" ht="18.75" x14ac:dyDescent="0.3">
      <c r="B40" s="27">
        <v>2016</v>
      </c>
      <c r="C40" s="419" t="s">
        <v>47</v>
      </c>
      <c r="D40" s="420"/>
      <c r="E40" s="24">
        <f>IF([1]PHVA!L33&gt;=40,40,[1]PHVA!L33)/100</f>
        <v>0.128</v>
      </c>
      <c r="F40" s="25">
        <v>0.2</v>
      </c>
      <c r="G40" s="26">
        <v>0.2</v>
      </c>
    </row>
    <row r="41" spans="2:15" ht="18.75" x14ac:dyDescent="0.3">
      <c r="B41" s="27">
        <v>2017</v>
      </c>
      <c r="C41" s="419" t="s">
        <v>48</v>
      </c>
      <c r="D41" s="420"/>
      <c r="E41" s="24">
        <f>IF([1]PHVA!L37&gt;=40,40,[1]PHVA!L37)/100</f>
        <v>0.18666666666666665</v>
      </c>
      <c r="F41" s="25">
        <v>0.1</v>
      </c>
      <c r="G41" s="26">
        <v>0.2</v>
      </c>
      <c r="H41" s="18"/>
    </row>
    <row r="42" spans="2:15" ht="18.75" x14ac:dyDescent="0.3">
      <c r="B42" s="27">
        <v>2018</v>
      </c>
      <c r="C42" s="419" t="s">
        <v>49</v>
      </c>
      <c r="D42" s="420"/>
      <c r="E42" s="24">
        <f>IF([1]PHVA!L40&gt;=40,40,[1]PHVA!L40)/100</f>
        <v>0.18</v>
      </c>
      <c r="F42" s="25">
        <v>0.1</v>
      </c>
      <c r="G42" s="26">
        <v>0.2</v>
      </c>
      <c r="H42" s="18"/>
    </row>
    <row r="43" spans="2:15" ht="21.75" thickBot="1" x14ac:dyDescent="0.3">
      <c r="B43" s="421" t="s">
        <v>50</v>
      </c>
      <c r="C43" s="422"/>
      <c r="D43" s="422"/>
      <c r="E43" s="28">
        <f>SUM(E39:E42)</f>
        <v>0.87866666666666671</v>
      </c>
      <c r="F43" s="29">
        <f>SUM(F39:F42)</f>
        <v>0.7</v>
      </c>
      <c r="G43" s="30">
        <f>SUM(G39:G42)</f>
        <v>1</v>
      </c>
    </row>
    <row r="44" spans="2:15" x14ac:dyDescent="0.25">
      <c r="E44" s="31"/>
    </row>
    <row r="46" spans="2:15" x14ac:dyDescent="0.25">
      <c r="D46" s="32"/>
      <c r="E46" s="32"/>
    </row>
    <row r="47" spans="2:15" x14ac:dyDescent="0.25">
      <c r="D47" s="32"/>
    </row>
    <row r="52" spans="2:15" ht="15.75" thickBot="1" x14ac:dyDescent="0.3"/>
    <row r="53" spans="2:15" ht="24" customHeight="1" thickBot="1" x14ac:dyDescent="0.3">
      <c r="B53" s="406" t="s">
        <v>51</v>
      </c>
      <c r="C53" s="407"/>
      <c r="D53" s="407"/>
      <c r="E53" s="407"/>
      <c r="F53" s="407"/>
      <c r="G53" s="407"/>
      <c r="H53" s="407"/>
      <c r="I53" s="407"/>
      <c r="J53" s="407"/>
      <c r="K53" s="407"/>
      <c r="L53" s="407"/>
      <c r="M53" s="407"/>
      <c r="N53" s="407"/>
      <c r="O53" s="408"/>
    </row>
    <row r="54" spans="2:15" ht="21" x14ac:dyDescent="0.35">
      <c r="C54" s="33"/>
      <c r="D54" s="34"/>
      <c r="E54" s="34"/>
      <c r="F54" s="34"/>
      <c r="G54" s="34"/>
      <c r="H54" s="34"/>
      <c r="I54" s="34"/>
      <c r="J54" s="34"/>
      <c r="K54" s="34"/>
      <c r="L54" s="34"/>
      <c r="M54" s="34"/>
      <c r="N54" s="34"/>
      <c r="O54" s="34"/>
    </row>
    <row r="55" spans="2:15" ht="21" x14ac:dyDescent="0.35">
      <c r="D55" s="35"/>
      <c r="E55" s="423" t="s">
        <v>52</v>
      </c>
      <c r="F55" s="424" t="s">
        <v>53</v>
      </c>
      <c r="G55" s="424" t="s">
        <v>54</v>
      </c>
      <c r="K55" s="34"/>
      <c r="L55" s="34"/>
      <c r="M55" s="425" t="s">
        <v>55</v>
      </c>
      <c r="N55" s="425"/>
      <c r="O55" s="34"/>
    </row>
    <row r="56" spans="2:15" ht="21" customHeight="1" x14ac:dyDescent="0.35">
      <c r="D56" s="35"/>
      <c r="E56" s="423"/>
      <c r="F56" s="424"/>
      <c r="G56" s="424"/>
      <c r="K56" s="34"/>
      <c r="L56" s="34"/>
      <c r="M56" s="426"/>
      <c r="N56" s="426"/>
      <c r="O56" s="34"/>
    </row>
    <row r="57" spans="2:15" ht="21" x14ac:dyDescent="0.35">
      <c r="C57" s="427" t="s">
        <v>56</v>
      </c>
      <c r="D57" s="428" t="s">
        <v>57</v>
      </c>
      <c r="E57" s="429" t="e">
        <f>IF(F57&lt;3,"SUFICIENTE",IF(F57&lt;7,"INTERMEDIO","CRITICO"))</f>
        <v>#VALUE!</v>
      </c>
      <c r="F57" s="430" t="e">
        <f>COUNTIF('[1]MADUREZ MSPI'!H12:H21,"MENOR")</f>
        <v>#VALUE!</v>
      </c>
      <c r="G57" s="431">
        <v>10</v>
      </c>
      <c r="K57" s="34"/>
      <c r="L57" s="34"/>
      <c r="M57" s="36" t="s">
        <v>58</v>
      </c>
      <c r="N57" s="36" t="s">
        <v>59</v>
      </c>
      <c r="O57" s="34"/>
    </row>
    <row r="58" spans="2:15" ht="21" x14ac:dyDescent="0.35">
      <c r="C58" s="427"/>
      <c r="D58" s="428"/>
      <c r="E58" s="429"/>
      <c r="F58" s="430"/>
      <c r="G58" s="431"/>
      <c r="K58" s="34"/>
      <c r="L58" s="34"/>
      <c r="M58" s="36" t="s">
        <v>60</v>
      </c>
      <c r="N58" s="37" t="s">
        <v>61</v>
      </c>
      <c r="O58" s="34"/>
    </row>
    <row r="59" spans="2:15" ht="21" x14ac:dyDescent="0.35">
      <c r="C59" s="427"/>
      <c r="D59" s="432" t="s">
        <v>62</v>
      </c>
      <c r="E59" s="429" t="e">
        <f>IF(F59&lt;7,"SUFICIENTE",IF(F59&lt;15,"INTERMEDIO","CRÍTICO"))</f>
        <v>#VALUE!</v>
      </c>
      <c r="F59" s="430" t="e">
        <f>COUNTIF('[1]MADUREZ MSPI'!J12:J33,"MENOR")</f>
        <v>#VALUE!</v>
      </c>
      <c r="G59" s="431">
        <v>21</v>
      </c>
      <c r="K59" s="34"/>
      <c r="L59" s="34"/>
      <c r="M59" s="36" t="s">
        <v>63</v>
      </c>
      <c r="N59" s="36" t="s">
        <v>64</v>
      </c>
      <c r="O59" s="34"/>
    </row>
    <row r="60" spans="2:15" ht="21" x14ac:dyDescent="0.35">
      <c r="C60" s="427"/>
      <c r="D60" s="433"/>
      <c r="E60" s="429"/>
      <c r="F60" s="430"/>
      <c r="G60" s="431"/>
      <c r="K60" s="34"/>
      <c r="L60" s="34"/>
      <c r="M60" s="34"/>
      <c r="N60" s="34"/>
      <c r="O60" s="34"/>
    </row>
    <row r="61" spans="2:15" ht="21" x14ac:dyDescent="0.35">
      <c r="C61" s="427"/>
      <c r="D61" s="434" t="s">
        <v>65</v>
      </c>
      <c r="E61" s="429" t="e">
        <f>IF(F61&lt;14,"SUFICIENTE",IF(F61&lt;30,"INTERMEDIO","CRÍTICO"))</f>
        <v>#VALUE!</v>
      </c>
      <c r="F61" s="430" t="e">
        <f>COUNTIF('[1]MADUREZ MSPI'!L12:L55,"MENOR")</f>
        <v>#VALUE!</v>
      </c>
      <c r="G61" s="431">
        <v>42</v>
      </c>
      <c r="K61" s="34"/>
      <c r="L61" s="34"/>
      <c r="M61" s="34"/>
      <c r="N61" s="34"/>
      <c r="O61" s="34"/>
    </row>
    <row r="62" spans="2:15" ht="21" x14ac:dyDescent="0.35">
      <c r="C62" s="427"/>
      <c r="D62" s="435"/>
      <c r="E62" s="429"/>
      <c r="F62" s="430"/>
      <c r="G62" s="431"/>
      <c r="K62" s="34"/>
      <c r="L62" s="34"/>
      <c r="M62" s="34"/>
      <c r="N62" s="34"/>
      <c r="O62" s="34"/>
    </row>
    <row r="63" spans="2:15" ht="21" customHeight="1" x14ac:dyDescent="0.35">
      <c r="B63" s="2"/>
      <c r="C63" s="427"/>
      <c r="D63" s="437" t="s">
        <v>66</v>
      </c>
      <c r="E63" s="429" t="e">
        <f>IF(F63&lt;20,"SUFICIENTE",IF(F63&lt;40,"INTERMEDIO","CRÍTICO"))</f>
        <v>#VALUE!</v>
      </c>
      <c r="F63" s="430" t="e">
        <f>COUNTIF('[1]MADUREZ MSPI'!N12:N73,"MENOR")</f>
        <v>#VALUE!</v>
      </c>
      <c r="G63" s="431">
        <v>59</v>
      </c>
      <c r="K63" s="34"/>
      <c r="L63" s="34"/>
      <c r="M63" s="34"/>
      <c r="N63" s="34"/>
      <c r="O63" s="34"/>
    </row>
    <row r="64" spans="2:15" ht="21" x14ac:dyDescent="0.35">
      <c r="B64" s="2"/>
      <c r="C64" s="427"/>
      <c r="D64" s="438"/>
      <c r="E64" s="429"/>
      <c r="F64" s="430"/>
      <c r="G64" s="431"/>
      <c r="K64" s="34"/>
      <c r="L64" s="34"/>
      <c r="M64" s="34"/>
      <c r="N64" s="34"/>
      <c r="O64" s="34"/>
    </row>
    <row r="65" spans="2:15" ht="21" x14ac:dyDescent="0.35">
      <c r="B65" s="2"/>
      <c r="C65" s="427"/>
      <c r="D65" s="439" t="s">
        <v>67</v>
      </c>
      <c r="E65" s="429" t="e">
        <f>IF(F65&lt;20,"SUFICIENTE",IF(F65&lt;20,"INTERMEDIO","CRÍTICO"))</f>
        <v>#VALUE!</v>
      </c>
      <c r="F65" s="430" t="e">
        <f>COUNTIF('[1]MADUREZ MSPI'!P12:P75,"MENOR")</f>
        <v>#VALUE!</v>
      </c>
      <c r="G65" s="431">
        <v>60</v>
      </c>
      <c r="K65" s="34"/>
      <c r="L65" s="34"/>
      <c r="M65" s="34"/>
      <c r="N65" s="34"/>
      <c r="O65" s="34"/>
    </row>
    <row r="66" spans="2:15" ht="21" customHeight="1" x14ac:dyDescent="0.35">
      <c r="B66" s="2"/>
      <c r="C66" s="427"/>
      <c r="D66" s="440"/>
      <c r="E66" s="429"/>
      <c r="F66" s="430"/>
      <c r="G66" s="431"/>
      <c r="K66" s="34"/>
      <c r="L66" s="34"/>
      <c r="M66" s="34"/>
      <c r="N66" s="34"/>
      <c r="O66" s="34"/>
    </row>
    <row r="67" spans="2:15" ht="21" x14ac:dyDescent="0.35">
      <c r="C67" s="33"/>
      <c r="D67" s="34"/>
      <c r="E67" s="34"/>
      <c r="F67" s="34"/>
      <c r="G67" s="34"/>
      <c r="H67" s="34"/>
      <c r="I67" s="34"/>
      <c r="J67" s="34"/>
      <c r="K67" s="34"/>
      <c r="L67" s="34"/>
      <c r="M67" s="34"/>
      <c r="N67" s="34"/>
      <c r="O67" s="34"/>
    </row>
    <row r="68" spans="2:15" ht="15.75" thickBot="1" x14ac:dyDescent="0.3"/>
    <row r="69" spans="2:15" ht="24.75" customHeight="1" thickBot="1" x14ac:dyDescent="0.3">
      <c r="B69" s="406" t="s">
        <v>68</v>
      </c>
      <c r="C69" s="407"/>
      <c r="D69" s="407"/>
      <c r="E69" s="407"/>
      <c r="F69" s="407"/>
      <c r="G69" s="407"/>
      <c r="H69" s="407"/>
      <c r="I69" s="407"/>
      <c r="J69" s="407"/>
      <c r="K69" s="407"/>
      <c r="L69" s="407"/>
      <c r="M69" s="407"/>
      <c r="N69" s="407"/>
      <c r="O69" s="408"/>
    </row>
    <row r="71" spans="2:15" hidden="1" x14ac:dyDescent="0.25">
      <c r="B71" s="59" t="s">
        <v>69</v>
      </c>
      <c r="C71" s="60" t="s">
        <v>70</v>
      </c>
      <c r="D71" s="59" t="s">
        <v>71</v>
      </c>
      <c r="E71" s="56"/>
      <c r="F71" s="56"/>
      <c r="G71" s="56"/>
      <c r="H71" s="56"/>
      <c r="I71" s="56"/>
      <c r="J71" s="56"/>
      <c r="K71" s="56"/>
      <c r="L71" s="56"/>
      <c r="M71" s="56"/>
      <c r="N71" s="56"/>
      <c r="O71" s="56"/>
    </row>
    <row r="72" spans="2:15" hidden="1" x14ac:dyDescent="0.25">
      <c r="B72" s="38" t="s">
        <v>72</v>
      </c>
      <c r="C72" s="39">
        <v>51.25</v>
      </c>
      <c r="D72" s="40">
        <v>60</v>
      </c>
    </row>
    <row r="73" spans="2:15" hidden="1" x14ac:dyDescent="0.25">
      <c r="B73" s="38" t="s">
        <v>73</v>
      </c>
      <c r="C73" s="39">
        <v>41</v>
      </c>
      <c r="D73" s="40">
        <v>60</v>
      </c>
    </row>
    <row r="74" spans="2:15" hidden="1" x14ac:dyDescent="0.25">
      <c r="B74" s="38" t="s">
        <v>74</v>
      </c>
      <c r="C74" s="39">
        <v>42.540983606557376</v>
      </c>
      <c r="D74" s="40">
        <v>60</v>
      </c>
    </row>
    <row r="75" spans="2:15" hidden="1" x14ac:dyDescent="0.25">
      <c r="B75" s="38" t="s">
        <v>75</v>
      </c>
      <c r="C75" s="39">
        <v>26.666666666666668</v>
      </c>
      <c r="D75" s="40">
        <v>60</v>
      </c>
    </row>
    <row r="76" spans="2:15" hidden="1" x14ac:dyDescent="0.25">
      <c r="B76" s="38" t="s">
        <v>76</v>
      </c>
      <c r="C76" s="39">
        <v>51.111111111111114</v>
      </c>
      <c r="D76" s="40">
        <v>60</v>
      </c>
    </row>
    <row r="77" spans="2:15" ht="15.75" hidden="1" thickBot="1" x14ac:dyDescent="0.3">
      <c r="B77" s="41" t="s">
        <v>77</v>
      </c>
      <c r="C77" s="42">
        <v>43.597883597883595</v>
      </c>
      <c r="D77" s="43"/>
    </row>
    <row r="78" spans="2:15" s="47" customFormat="1" x14ac:dyDescent="0.25">
      <c r="B78" s="44"/>
      <c r="C78" s="45"/>
      <c r="D78" s="46"/>
    </row>
    <row r="79" spans="2:15" s="47" customFormat="1" x14ac:dyDescent="0.25">
      <c r="B79" s="44"/>
      <c r="C79" s="45"/>
      <c r="D79" s="46"/>
    </row>
    <row r="80" spans="2:15" s="47" customFormat="1" x14ac:dyDescent="0.25">
      <c r="B80" s="44"/>
      <c r="C80" s="45"/>
      <c r="D80" s="46"/>
    </row>
    <row r="81" spans="2:13" s="47" customFormat="1" x14ac:dyDescent="0.25">
      <c r="B81" s="44"/>
      <c r="C81" s="45"/>
      <c r="D81" s="46"/>
    </row>
    <row r="82" spans="2:13" s="47" customFormat="1" x14ac:dyDescent="0.25">
      <c r="B82" s="44"/>
      <c r="C82" s="45"/>
      <c r="D82" s="46"/>
    </row>
    <row r="83" spans="2:13" s="47" customFormat="1" x14ac:dyDescent="0.25">
      <c r="B83" s="44"/>
      <c r="C83" s="45"/>
      <c r="D83" s="46"/>
    </row>
    <row r="84" spans="2:13" s="47" customFormat="1" x14ac:dyDescent="0.25">
      <c r="B84" s="44"/>
      <c r="C84" s="45"/>
      <c r="D84" s="46"/>
    </row>
    <row r="85" spans="2:13" s="47" customFormat="1" x14ac:dyDescent="0.25">
      <c r="B85" s="44"/>
      <c r="C85" s="45"/>
      <c r="D85" s="46"/>
    </row>
    <row r="86" spans="2:13" s="47" customFormat="1" x14ac:dyDescent="0.25">
      <c r="B86" s="44"/>
      <c r="C86" s="45"/>
      <c r="D86" s="46"/>
    </row>
    <row r="87" spans="2:13" s="47" customFormat="1" x14ac:dyDescent="0.25">
      <c r="B87" s="44"/>
      <c r="C87" s="45"/>
      <c r="D87" s="46"/>
    </row>
    <row r="88" spans="2:13" s="47" customFormat="1" x14ac:dyDescent="0.25">
      <c r="B88" s="44"/>
      <c r="C88" s="45"/>
      <c r="D88" s="46"/>
    </row>
    <row r="89" spans="2:13" s="47" customFormat="1" x14ac:dyDescent="0.25">
      <c r="B89" s="44"/>
      <c r="C89" s="45"/>
      <c r="D89" s="46"/>
    </row>
    <row r="90" spans="2:13" s="48" customFormat="1" x14ac:dyDescent="0.25"/>
    <row r="93" spans="2:13" ht="36" customHeight="1" x14ac:dyDescent="0.25">
      <c r="B93" s="436" t="s">
        <v>78</v>
      </c>
      <c r="C93" s="436"/>
      <c r="D93" s="436"/>
      <c r="K93" s="49"/>
      <c r="L93" s="50"/>
      <c r="M93" s="50"/>
    </row>
    <row r="94" spans="2:13" ht="24" x14ac:dyDescent="0.25">
      <c r="B94" s="54" t="s">
        <v>79</v>
      </c>
      <c r="C94" s="55" t="s">
        <v>80</v>
      </c>
      <c r="D94" s="54" t="s">
        <v>81</v>
      </c>
      <c r="E94" s="56"/>
      <c r="F94" s="56"/>
      <c r="G94" s="56"/>
      <c r="H94" s="56"/>
      <c r="I94" s="56"/>
      <c r="J94" s="56"/>
      <c r="K94" s="57"/>
      <c r="L94" s="58"/>
      <c r="M94" s="58"/>
    </row>
    <row r="95" spans="2:13" ht="36" customHeight="1" x14ac:dyDescent="0.25">
      <c r="B95" s="51" t="s">
        <v>73</v>
      </c>
      <c r="C95" s="52">
        <v>4.666666666666667</v>
      </c>
      <c r="D95" s="53">
        <v>60</v>
      </c>
      <c r="K95" s="49"/>
      <c r="L95" s="50"/>
      <c r="M95" s="50"/>
    </row>
    <row r="96" spans="2:13" ht="36" customHeight="1" x14ac:dyDescent="0.25">
      <c r="B96" s="51" t="s">
        <v>82</v>
      </c>
      <c r="C96" s="52">
        <v>0.32786885245901637</v>
      </c>
      <c r="D96" s="53">
        <v>60</v>
      </c>
      <c r="K96" s="49"/>
      <c r="L96" s="50"/>
      <c r="M96" s="50"/>
    </row>
    <row r="97" spans="2:13" ht="36" customHeight="1" x14ac:dyDescent="0.25">
      <c r="B97" s="51" t="s">
        <v>72</v>
      </c>
      <c r="C97" s="52">
        <v>5</v>
      </c>
      <c r="D97" s="53">
        <v>60</v>
      </c>
      <c r="K97" s="49"/>
      <c r="L97" s="50"/>
      <c r="M97" s="50"/>
    </row>
    <row r="98" spans="2:13" ht="36" customHeight="1" x14ac:dyDescent="0.25">
      <c r="B98" s="51" t="s">
        <v>76</v>
      </c>
      <c r="C98" s="52">
        <v>3.3333333333333335</v>
      </c>
      <c r="D98" s="53">
        <v>60</v>
      </c>
      <c r="K98" s="49"/>
      <c r="L98" s="50"/>
      <c r="M98" s="50"/>
    </row>
    <row r="99" spans="2:13" ht="36" customHeight="1" x14ac:dyDescent="0.25">
      <c r="B99" s="51" t="s">
        <v>75</v>
      </c>
      <c r="C99" s="52">
        <v>26.666666666666668</v>
      </c>
      <c r="D99" s="53">
        <v>60</v>
      </c>
    </row>
  </sheetData>
  <mergeCells count="65">
    <mergeCell ref="G61:G62"/>
    <mergeCell ref="B69:O69"/>
    <mergeCell ref="B93:D93"/>
    <mergeCell ref="D63:D64"/>
    <mergeCell ref="E63:E64"/>
    <mergeCell ref="F63:F64"/>
    <mergeCell ref="G63:G64"/>
    <mergeCell ref="D65:D66"/>
    <mergeCell ref="E65:E66"/>
    <mergeCell ref="F65:F66"/>
    <mergeCell ref="G65:G66"/>
    <mergeCell ref="E55:E56"/>
    <mergeCell ref="F55:F56"/>
    <mergeCell ref="G55:G56"/>
    <mergeCell ref="M55:N56"/>
    <mergeCell ref="C57:C66"/>
    <mergeCell ref="D57:D58"/>
    <mergeCell ref="E57:E58"/>
    <mergeCell ref="F57:F58"/>
    <mergeCell ref="G57:G58"/>
    <mergeCell ref="D59:D60"/>
    <mergeCell ref="E59:E60"/>
    <mergeCell ref="F59:F60"/>
    <mergeCell ref="G59:G60"/>
    <mergeCell ref="D61:D62"/>
    <mergeCell ref="E61:E62"/>
    <mergeCell ref="F61:F62"/>
    <mergeCell ref="B53:O53"/>
    <mergeCell ref="C31:E31"/>
    <mergeCell ref="C32:E32"/>
    <mergeCell ref="B33:E33"/>
    <mergeCell ref="B35:O35"/>
    <mergeCell ref="B37:B38"/>
    <mergeCell ref="C37:G37"/>
    <mergeCell ref="C38:D38"/>
    <mergeCell ref="C39:D39"/>
    <mergeCell ref="C40:D40"/>
    <mergeCell ref="C41:D41"/>
    <mergeCell ref="C42:D42"/>
    <mergeCell ref="B43:D43"/>
    <mergeCell ref="C30:E30"/>
    <mergeCell ref="C19:E19"/>
    <mergeCell ref="C20:E20"/>
    <mergeCell ref="C21:E21"/>
    <mergeCell ref="C22:E22"/>
    <mergeCell ref="C23:E23"/>
    <mergeCell ref="C24:E24"/>
    <mergeCell ref="C25:E25"/>
    <mergeCell ref="C26:E26"/>
    <mergeCell ref="C27:E27"/>
    <mergeCell ref="C28:E28"/>
    <mergeCell ref="C29:E29"/>
    <mergeCell ref="B13:C13"/>
    <mergeCell ref="D13:O13"/>
    <mergeCell ref="B15:O15"/>
    <mergeCell ref="B17:B18"/>
    <mergeCell ref="C17:G17"/>
    <mergeCell ref="C18:E18"/>
    <mergeCell ref="B12:C12"/>
    <mergeCell ref="D12:O12"/>
    <mergeCell ref="D2:M9"/>
    <mergeCell ref="B10:C10"/>
    <mergeCell ref="D10:O10"/>
    <mergeCell ref="B11:C11"/>
    <mergeCell ref="D11:O11"/>
  </mergeCell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showGridLines="0" tabSelected="1" topLeftCell="G17" zoomScale="90" zoomScaleNormal="90" workbookViewId="0">
      <selection activeCell="H17" sqref="H17"/>
    </sheetView>
  </sheetViews>
  <sheetFormatPr baseColWidth="10" defaultRowHeight="18" x14ac:dyDescent="0.25"/>
  <cols>
    <col min="1" max="1" width="40.28515625" style="358" customWidth="1"/>
    <col min="2" max="2" width="57.28515625" style="358" customWidth="1"/>
    <col min="3" max="3" width="18.28515625" style="358" customWidth="1"/>
    <col min="4" max="4" width="23.42578125" style="358" customWidth="1"/>
    <col min="5" max="5" width="35.7109375" style="358" customWidth="1"/>
    <col min="6" max="6" width="25.42578125" style="358" customWidth="1"/>
    <col min="7" max="7" width="34.7109375" style="358" customWidth="1"/>
    <col min="8" max="8" width="60.28515625" style="358" customWidth="1"/>
    <col min="9" max="9" width="26" style="358" customWidth="1"/>
    <col min="10" max="10" width="27.5703125" style="358" customWidth="1"/>
    <col min="11" max="11" width="32.85546875" style="358" customWidth="1"/>
    <col min="12" max="12" width="41.85546875" style="358" customWidth="1"/>
    <col min="13" max="259" width="11.42578125" style="358"/>
    <col min="260" max="260" width="27.5703125" style="358" customWidth="1"/>
    <col min="261" max="261" width="57.28515625" style="358" customWidth="1"/>
    <col min="262" max="262" width="21" style="358" customWidth="1"/>
    <col min="263" max="263" width="17.5703125" style="358" customWidth="1"/>
    <col min="264" max="264" width="18.140625" style="358" customWidth="1"/>
    <col min="265" max="265" width="35.7109375" style="358" customWidth="1"/>
    <col min="266" max="266" width="34.7109375" style="358" customWidth="1"/>
    <col min="267" max="267" width="25.28515625" style="358" customWidth="1"/>
    <col min="268" max="268" width="33" style="358" customWidth="1"/>
    <col min="269" max="515" width="11.42578125" style="358"/>
    <col min="516" max="516" width="27.5703125" style="358" customWidth="1"/>
    <col min="517" max="517" width="57.28515625" style="358" customWidth="1"/>
    <col min="518" max="518" width="21" style="358" customWidth="1"/>
    <col min="519" max="519" width="17.5703125" style="358" customWidth="1"/>
    <col min="520" max="520" width="18.140625" style="358" customWidth="1"/>
    <col min="521" max="521" width="35.7109375" style="358" customWidth="1"/>
    <col min="522" max="522" width="34.7109375" style="358" customWidth="1"/>
    <col min="523" max="523" width="25.28515625" style="358" customWidth="1"/>
    <col min="524" max="524" width="33" style="358" customWidth="1"/>
    <col min="525" max="771" width="11.42578125" style="358"/>
    <col min="772" max="772" width="27.5703125" style="358" customWidth="1"/>
    <col min="773" max="773" width="57.28515625" style="358" customWidth="1"/>
    <col min="774" max="774" width="21" style="358" customWidth="1"/>
    <col min="775" max="775" width="17.5703125" style="358" customWidth="1"/>
    <col min="776" max="776" width="18.140625" style="358" customWidth="1"/>
    <col min="777" max="777" width="35.7109375" style="358" customWidth="1"/>
    <col min="778" max="778" width="34.7109375" style="358" customWidth="1"/>
    <col min="779" max="779" width="25.28515625" style="358" customWidth="1"/>
    <col min="780" max="780" width="33" style="358" customWidth="1"/>
    <col min="781" max="1027" width="11.42578125" style="358"/>
    <col min="1028" max="1028" width="27.5703125" style="358" customWidth="1"/>
    <col min="1029" max="1029" width="57.28515625" style="358" customWidth="1"/>
    <col min="1030" max="1030" width="21" style="358" customWidth="1"/>
    <col min="1031" max="1031" width="17.5703125" style="358" customWidth="1"/>
    <col min="1032" max="1032" width="18.140625" style="358" customWidth="1"/>
    <col min="1033" max="1033" width="35.7109375" style="358" customWidth="1"/>
    <col min="1034" max="1034" width="34.7109375" style="358" customWidth="1"/>
    <col min="1035" max="1035" width="25.28515625" style="358" customWidth="1"/>
    <col min="1036" max="1036" width="33" style="358" customWidth="1"/>
    <col min="1037" max="1283" width="11.42578125" style="358"/>
    <col min="1284" max="1284" width="27.5703125" style="358" customWidth="1"/>
    <col min="1285" max="1285" width="57.28515625" style="358" customWidth="1"/>
    <col min="1286" max="1286" width="21" style="358" customWidth="1"/>
    <col min="1287" max="1287" width="17.5703125" style="358" customWidth="1"/>
    <col min="1288" max="1288" width="18.140625" style="358" customWidth="1"/>
    <col min="1289" max="1289" width="35.7109375" style="358" customWidth="1"/>
    <col min="1290" max="1290" width="34.7109375" style="358" customWidth="1"/>
    <col min="1291" max="1291" width="25.28515625" style="358" customWidth="1"/>
    <col min="1292" max="1292" width="33" style="358" customWidth="1"/>
    <col min="1293" max="1539" width="11.42578125" style="358"/>
    <col min="1540" max="1540" width="27.5703125" style="358" customWidth="1"/>
    <col min="1541" max="1541" width="57.28515625" style="358" customWidth="1"/>
    <col min="1542" max="1542" width="21" style="358" customWidth="1"/>
    <col min="1543" max="1543" width="17.5703125" style="358" customWidth="1"/>
    <col min="1544" max="1544" width="18.140625" style="358" customWidth="1"/>
    <col min="1545" max="1545" width="35.7109375" style="358" customWidth="1"/>
    <col min="1546" max="1546" width="34.7109375" style="358" customWidth="1"/>
    <col min="1547" max="1547" width="25.28515625" style="358" customWidth="1"/>
    <col min="1548" max="1548" width="33" style="358" customWidth="1"/>
    <col min="1549" max="1795" width="11.42578125" style="358"/>
    <col min="1796" max="1796" width="27.5703125" style="358" customWidth="1"/>
    <col min="1797" max="1797" width="57.28515625" style="358" customWidth="1"/>
    <col min="1798" max="1798" width="21" style="358" customWidth="1"/>
    <col min="1799" max="1799" width="17.5703125" style="358" customWidth="1"/>
    <col min="1800" max="1800" width="18.140625" style="358" customWidth="1"/>
    <col min="1801" max="1801" width="35.7109375" style="358" customWidth="1"/>
    <col min="1802" max="1802" width="34.7109375" style="358" customWidth="1"/>
    <col min="1803" max="1803" width="25.28515625" style="358" customWidth="1"/>
    <col min="1804" max="1804" width="33" style="358" customWidth="1"/>
    <col min="1805" max="2051" width="11.42578125" style="358"/>
    <col min="2052" max="2052" width="27.5703125" style="358" customWidth="1"/>
    <col min="2053" max="2053" width="57.28515625" style="358" customWidth="1"/>
    <col min="2054" max="2054" width="21" style="358" customWidth="1"/>
    <col min="2055" max="2055" width="17.5703125" style="358" customWidth="1"/>
    <col min="2056" max="2056" width="18.140625" style="358" customWidth="1"/>
    <col min="2057" max="2057" width="35.7109375" style="358" customWidth="1"/>
    <col min="2058" max="2058" width="34.7109375" style="358" customWidth="1"/>
    <col min="2059" max="2059" width="25.28515625" style="358" customWidth="1"/>
    <col min="2060" max="2060" width="33" style="358" customWidth="1"/>
    <col min="2061" max="2307" width="11.42578125" style="358"/>
    <col min="2308" max="2308" width="27.5703125" style="358" customWidth="1"/>
    <col min="2309" max="2309" width="57.28515625" style="358" customWidth="1"/>
    <col min="2310" max="2310" width="21" style="358" customWidth="1"/>
    <col min="2311" max="2311" width="17.5703125" style="358" customWidth="1"/>
    <col min="2312" max="2312" width="18.140625" style="358" customWidth="1"/>
    <col min="2313" max="2313" width="35.7109375" style="358" customWidth="1"/>
    <col min="2314" max="2314" width="34.7109375" style="358" customWidth="1"/>
    <col min="2315" max="2315" width="25.28515625" style="358" customWidth="1"/>
    <col min="2316" max="2316" width="33" style="358" customWidth="1"/>
    <col min="2317" max="2563" width="11.42578125" style="358"/>
    <col min="2564" max="2564" width="27.5703125" style="358" customWidth="1"/>
    <col min="2565" max="2565" width="57.28515625" style="358" customWidth="1"/>
    <col min="2566" max="2566" width="21" style="358" customWidth="1"/>
    <col min="2567" max="2567" width="17.5703125" style="358" customWidth="1"/>
    <col min="2568" max="2568" width="18.140625" style="358" customWidth="1"/>
    <col min="2569" max="2569" width="35.7109375" style="358" customWidth="1"/>
    <col min="2570" max="2570" width="34.7109375" style="358" customWidth="1"/>
    <col min="2571" max="2571" width="25.28515625" style="358" customWidth="1"/>
    <col min="2572" max="2572" width="33" style="358" customWidth="1"/>
    <col min="2573" max="2819" width="11.42578125" style="358"/>
    <col min="2820" max="2820" width="27.5703125" style="358" customWidth="1"/>
    <col min="2821" max="2821" width="57.28515625" style="358" customWidth="1"/>
    <col min="2822" max="2822" width="21" style="358" customWidth="1"/>
    <col min="2823" max="2823" width="17.5703125" style="358" customWidth="1"/>
    <col min="2824" max="2824" width="18.140625" style="358" customWidth="1"/>
    <col min="2825" max="2825" width="35.7109375" style="358" customWidth="1"/>
    <col min="2826" max="2826" width="34.7109375" style="358" customWidth="1"/>
    <col min="2827" max="2827" width="25.28515625" style="358" customWidth="1"/>
    <col min="2828" max="2828" width="33" style="358" customWidth="1"/>
    <col min="2829" max="3075" width="11.42578125" style="358"/>
    <col min="3076" max="3076" width="27.5703125" style="358" customWidth="1"/>
    <col min="3077" max="3077" width="57.28515625" style="358" customWidth="1"/>
    <col min="3078" max="3078" width="21" style="358" customWidth="1"/>
    <col min="3079" max="3079" width="17.5703125" style="358" customWidth="1"/>
    <col min="3080" max="3080" width="18.140625" style="358" customWidth="1"/>
    <col min="3081" max="3081" width="35.7109375" style="358" customWidth="1"/>
    <col min="3082" max="3082" width="34.7109375" style="358" customWidth="1"/>
    <col min="3083" max="3083" width="25.28515625" style="358" customWidth="1"/>
    <col min="3084" max="3084" width="33" style="358" customWidth="1"/>
    <col min="3085" max="3331" width="11.42578125" style="358"/>
    <col min="3332" max="3332" width="27.5703125" style="358" customWidth="1"/>
    <col min="3333" max="3333" width="57.28515625" style="358" customWidth="1"/>
    <col min="3334" max="3334" width="21" style="358" customWidth="1"/>
    <col min="3335" max="3335" width="17.5703125" style="358" customWidth="1"/>
    <col min="3336" max="3336" width="18.140625" style="358" customWidth="1"/>
    <col min="3337" max="3337" width="35.7109375" style="358" customWidth="1"/>
    <col min="3338" max="3338" width="34.7109375" style="358" customWidth="1"/>
    <col min="3339" max="3339" width="25.28515625" style="358" customWidth="1"/>
    <col min="3340" max="3340" width="33" style="358" customWidth="1"/>
    <col min="3341" max="3587" width="11.42578125" style="358"/>
    <col min="3588" max="3588" width="27.5703125" style="358" customWidth="1"/>
    <col min="3589" max="3589" width="57.28515625" style="358" customWidth="1"/>
    <col min="3590" max="3590" width="21" style="358" customWidth="1"/>
    <col min="3591" max="3591" width="17.5703125" style="358" customWidth="1"/>
    <col min="3592" max="3592" width="18.140625" style="358" customWidth="1"/>
    <col min="3593" max="3593" width="35.7109375" style="358" customWidth="1"/>
    <col min="3594" max="3594" width="34.7109375" style="358" customWidth="1"/>
    <col min="3595" max="3595" width="25.28515625" style="358" customWidth="1"/>
    <col min="3596" max="3596" width="33" style="358" customWidth="1"/>
    <col min="3597" max="3843" width="11.42578125" style="358"/>
    <col min="3844" max="3844" width="27.5703125" style="358" customWidth="1"/>
    <col min="3845" max="3845" width="57.28515625" style="358" customWidth="1"/>
    <col min="3846" max="3846" width="21" style="358" customWidth="1"/>
    <col min="3847" max="3847" width="17.5703125" style="358" customWidth="1"/>
    <col min="3848" max="3848" width="18.140625" style="358" customWidth="1"/>
    <col min="3849" max="3849" width="35.7109375" style="358" customWidth="1"/>
    <col min="3850" max="3850" width="34.7109375" style="358" customWidth="1"/>
    <col min="3851" max="3851" width="25.28515625" style="358" customWidth="1"/>
    <col min="3852" max="3852" width="33" style="358" customWidth="1"/>
    <col min="3853" max="4099" width="11.42578125" style="358"/>
    <col min="4100" max="4100" width="27.5703125" style="358" customWidth="1"/>
    <col min="4101" max="4101" width="57.28515625" style="358" customWidth="1"/>
    <col min="4102" max="4102" width="21" style="358" customWidth="1"/>
    <col min="4103" max="4103" width="17.5703125" style="358" customWidth="1"/>
    <col min="4104" max="4104" width="18.140625" style="358" customWidth="1"/>
    <col min="4105" max="4105" width="35.7109375" style="358" customWidth="1"/>
    <col min="4106" max="4106" width="34.7109375" style="358" customWidth="1"/>
    <col min="4107" max="4107" width="25.28515625" style="358" customWidth="1"/>
    <col min="4108" max="4108" width="33" style="358" customWidth="1"/>
    <col min="4109" max="4355" width="11.42578125" style="358"/>
    <col min="4356" max="4356" width="27.5703125" style="358" customWidth="1"/>
    <col min="4357" max="4357" width="57.28515625" style="358" customWidth="1"/>
    <col min="4358" max="4358" width="21" style="358" customWidth="1"/>
    <col min="4359" max="4359" width="17.5703125" style="358" customWidth="1"/>
    <col min="4360" max="4360" width="18.140625" style="358" customWidth="1"/>
    <col min="4361" max="4361" width="35.7109375" style="358" customWidth="1"/>
    <col min="4362" max="4362" width="34.7109375" style="358" customWidth="1"/>
    <col min="4363" max="4363" width="25.28515625" style="358" customWidth="1"/>
    <col min="4364" max="4364" width="33" style="358" customWidth="1"/>
    <col min="4365" max="4611" width="11.42578125" style="358"/>
    <col min="4612" max="4612" width="27.5703125" style="358" customWidth="1"/>
    <col min="4613" max="4613" width="57.28515625" style="358" customWidth="1"/>
    <col min="4614" max="4614" width="21" style="358" customWidth="1"/>
    <col min="4615" max="4615" width="17.5703125" style="358" customWidth="1"/>
    <col min="4616" max="4616" width="18.140625" style="358" customWidth="1"/>
    <col min="4617" max="4617" width="35.7109375" style="358" customWidth="1"/>
    <col min="4618" max="4618" width="34.7109375" style="358" customWidth="1"/>
    <col min="4619" max="4619" width="25.28515625" style="358" customWidth="1"/>
    <col min="4620" max="4620" width="33" style="358" customWidth="1"/>
    <col min="4621" max="4867" width="11.42578125" style="358"/>
    <col min="4868" max="4868" width="27.5703125" style="358" customWidth="1"/>
    <col min="4869" max="4869" width="57.28515625" style="358" customWidth="1"/>
    <col min="4870" max="4870" width="21" style="358" customWidth="1"/>
    <col min="4871" max="4871" width="17.5703125" style="358" customWidth="1"/>
    <col min="4872" max="4872" width="18.140625" style="358" customWidth="1"/>
    <col min="4873" max="4873" width="35.7109375" style="358" customWidth="1"/>
    <col min="4874" max="4874" width="34.7109375" style="358" customWidth="1"/>
    <col min="4875" max="4875" width="25.28515625" style="358" customWidth="1"/>
    <col min="4876" max="4876" width="33" style="358" customWidth="1"/>
    <col min="4877" max="5123" width="11.42578125" style="358"/>
    <col min="5124" max="5124" width="27.5703125" style="358" customWidth="1"/>
    <col min="5125" max="5125" width="57.28515625" style="358" customWidth="1"/>
    <col min="5126" max="5126" width="21" style="358" customWidth="1"/>
    <col min="5127" max="5127" width="17.5703125" style="358" customWidth="1"/>
    <col min="5128" max="5128" width="18.140625" style="358" customWidth="1"/>
    <col min="5129" max="5129" width="35.7109375" style="358" customWidth="1"/>
    <col min="5130" max="5130" width="34.7109375" style="358" customWidth="1"/>
    <col min="5131" max="5131" width="25.28515625" style="358" customWidth="1"/>
    <col min="5132" max="5132" width="33" style="358" customWidth="1"/>
    <col min="5133" max="5379" width="11.42578125" style="358"/>
    <col min="5380" max="5380" width="27.5703125" style="358" customWidth="1"/>
    <col min="5381" max="5381" width="57.28515625" style="358" customWidth="1"/>
    <col min="5382" max="5382" width="21" style="358" customWidth="1"/>
    <col min="5383" max="5383" width="17.5703125" style="358" customWidth="1"/>
    <col min="5384" max="5384" width="18.140625" style="358" customWidth="1"/>
    <col min="5385" max="5385" width="35.7109375" style="358" customWidth="1"/>
    <col min="5386" max="5386" width="34.7109375" style="358" customWidth="1"/>
    <col min="5387" max="5387" width="25.28515625" style="358" customWidth="1"/>
    <col min="5388" max="5388" width="33" style="358" customWidth="1"/>
    <col min="5389" max="5635" width="11.42578125" style="358"/>
    <col min="5636" max="5636" width="27.5703125" style="358" customWidth="1"/>
    <col min="5637" max="5637" width="57.28515625" style="358" customWidth="1"/>
    <col min="5638" max="5638" width="21" style="358" customWidth="1"/>
    <col min="5639" max="5639" width="17.5703125" style="358" customWidth="1"/>
    <col min="5640" max="5640" width="18.140625" style="358" customWidth="1"/>
    <col min="5641" max="5641" width="35.7109375" style="358" customWidth="1"/>
    <col min="5642" max="5642" width="34.7109375" style="358" customWidth="1"/>
    <col min="5643" max="5643" width="25.28515625" style="358" customWidth="1"/>
    <col min="5644" max="5644" width="33" style="358" customWidth="1"/>
    <col min="5645" max="5891" width="11.42578125" style="358"/>
    <col min="5892" max="5892" width="27.5703125" style="358" customWidth="1"/>
    <col min="5893" max="5893" width="57.28515625" style="358" customWidth="1"/>
    <col min="5894" max="5894" width="21" style="358" customWidth="1"/>
    <col min="5895" max="5895" width="17.5703125" style="358" customWidth="1"/>
    <col min="5896" max="5896" width="18.140625" style="358" customWidth="1"/>
    <col min="5897" max="5897" width="35.7109375" style="358" customWidth="1"/>
    <col min="5898" max="5898" width="34.7109375" style="358" customWidth="1"/>
    <col min="5899" max="5899" width="25.28515625" style="358" customWidth="1"/>
    <col min="5900" max="5900" width="33" style="358" customWidth="1"/>
    <col min="5901" max="6147" width="11.42578125" style="358"/>
    <col min="6148" max="6148" width="27.5703125" style="358" customWidth="1"/>
    <col min="6149" max="6149" width="57.28515625" style="358" customWidth="1"/>
    <col min="6150" max="6150" width="21" style="358" customWidth="1"/>
    <col min="6151" max="6151" width="17.5703125" style="358" customWidth="1"/>
    <col min="6152" max="6152" width="18.140625" style="358" customWidth="1"/>
    <col min="6153" max="6153" width="35.7109375" style="358" customWidth="1"/>
    <col min="6154" max="6154" width="34.7109375" style="358" customWidth="1"/>
    <col min="6155" max="6155" width="25.28515625" style="358" customWidth="1"/>
    <col min="6156" max="6156" width="33" style="358" customWidth="1"/>
    <col min="6157" max="6403" width="11.42578125" style="358"/>
    <col min="6404" max="6404" width="27.5703125" style="358" customWidth="1"/>
    <col min="6405" max="6405" width="57.28515625" style="358" customWidth="1"/>
    <col min="6406" max="6406" width="21" style="358" customWidth="1"/>
    <col min="6407" max="6407" width="17.5703125" style="358" customWidth="1"/>
    <col min="6408" max="6408" width="18.140625" style="358" customWidth="1"/>
    <col min="6409" max="6409" width="35.7109375" style="358" customWidth="1"/>
    <col min="6410" max="6410" width="34.7109375" style="358" customWidth="1"/>
    <col min="6411" max="6411" width="25.28515625" style="358" customWidth="1"/>
    <col min="6412" max="6412" width="33" style="358" customWidth="1"/>
    <col min="6413" max="6659" width="11.42578125" style="358"/>
    <col min="6660" max="6660" width="27.5703125" style="358" customWidth="1"/>
    <col min="6661" max="6661" width="57.28515625" style="358" customWidth="1"/>
    <col min="6662" max="6662" width="21" style="358" customWidth="1"/>
    <col min="6663" max="6663" width="17.5703125" style="358" customWidth="1"/>
    <col min="6664" max="6664" width="18.140625" style="358" customWidth="1"/>
    <col min="6665" max="6665" width="35.7109375" style="358" customWidth="1"/>
    <col min="6666" max="6666" width="34.7109375" style="358" customWidth="1"/>
    <col min="6667" max="6667" width="25.28515625" style="358" customWidth="1"/>
    <col min="6668" max="6668" width="33" style="358" customWidth="1"/>
    <col min="6669" max="6915" width="11.42578125" style="358"/>
    <col min="6916" max="6916" width="27.5703125" style="358" customWidth="1"/>
    <col min="6917" max="6917" width="57.28515625" style="358" customWidth="1"/>
    <col min="6918" max="6918" width="21" style="358" customWidth="1"/>
    <col min="6919" max="6919" width="17.5703125" style="358" customWidth="1"/>
    <col min="6920" max="6920" width="18.140625" style="358" customWidth="1"/>
    <col min="6921" max="6921" width="35.7109375" style="358" customWidth="1"/>
    <col min="6922" max="6922" width="34.7109375" style="358" customWidth="1"/>
    <col min="6923" max="6923" width="25.28515625" style="358" customWidth="1"/>
    <col min="6924" max="6924" width="33" style="358" customWidth="1"/>
    <col min="6925" max="7171" width="11.42578125" style="358"/>
    <col min="7172" max="7172" width="27.5703125" style="358" customWidth="1"/>
    <col min="7173" max="7173" width="57.28515625" style="358" customWidth="1"/>
    <col min="7174" max="7174" width="21" style="358" customWidth="1"/>
    <col min="7175" max="7175" width="17.5703125" style="358" customWidth="1"/>
    <col min="7176" max="7176" width="18.140625" style="358" customWidth="1"/>
    <col min="7177" max="7177" width="35.7109375" style="358" customWidth="1"/>
    <col min="7178" max="7178" width="34.7109375" style="358" customWidth="1"/>
    <col min="7179" max="7179" width="25.28515625" style="358" customWidth="1"/>
    <col min="7180" max="7180" width="33" style="358" customWidth="1"/>
    <col min="7181" max="7427" width="11.42578125" style="358"/>
    <col min="7428" max="7428" width="27.5703125" style="358" customWidth="1"/>
    <col min="7429" max="7429" width="57.28515625" style="358" customWidth="1"/>
    <col min="7430" max="7430" width="21" style="358" customWidth="1"/>
    <col min="7431" max="7431" width="17.5703125" style="358" customWidth="1"/>
    <col min="7432" max="7432" width="18.140625" style="358" customWidth="1"/>
    <col min="7433" max="7433" width="35.7109375" style="358" customWidth="1"/>
    <col min="7434" max="7434" width="34.7109375" style="358" customWidth="1"/>
    <col min="7435" max="7435" width="25.28515625" style="358" customWidth="1"/>
    <col min="7436" max="7436" width="33" style="358" customWidth="1"/>
    <col min="7437" max="7683" width="11.42578125" style="358"/>
    <col min="7684" max="7684" width="27.5703125" style="358" customWidth="1"/>
    <col min="7685" max="7685" width="57.28515625" style="358" customWidth="1"/>
    <col min="7686" max="7686" width="21" style="358" customWidth="1"/>
    <col min="7687" max="7687" width="17.5703125" style="358" customWidth="1"/>
    <col min="7688" max="7688" width="18.140625" style="358" customWidth="1"/>
    <col min="7689" max="7689" width="35.7109375" style="358" customWidth="1"/>
    <col min="7690" max="7690" width="34.7109375" style="358" customWidth="1"/>
    <col min="7691" max="7691" width="25.28515625" style="358" customWidth="1"/>
    <col min="7692" max="7692" width="33" style="358" customWidth="1"/>
    <col min="7693" max="7939" width="11.42578125" style="358"/>
    <col min="7940" max="7940" width="27.5703125" style="358" customWidth="1"/>
    <col min="7941" max="7941" width="57.28515625" style="358" customWidth="1"/>
    <col min="7942" max="7942" width="21" style="358" customWidth="1"/>
    <col min="7943" max="7943" width="17.5703125" style="358" customWidth="1"/>
    <col min="7944" max="7944" width="18.140625" style="358" customWidth="1"/>
    <col min="7945" max="7945" width="35.7109375" style="358" customWidth="1"/>
    <col min="7946" max="7946" width="34.7109375" style="358" customWidth="1"/>
    <col min="7947" max="7947" width="25.28515625" style="358" customWidth="1"/>
    <col min="7948" max="7948" width="33" style="358" customWidth="1"/>
    <col min="7949" max="8195" width="11.42578125" style="358"/>
    <col min="8196" max="8196" width="27.5703125" style="358" customWidth="1"/>
    <col min="8197" max="8197" width="57.28515625" style="358" customWidth="1"/>
    <col min="8198" max="8198" width="21" style="358" customWidth="1"/>
    <col min="8199" max="8199" width="17.5703125" style="358" customWidth="1"/>
    <col min="8200" max="8200" width="18.140625" style="358" customWidth="1"/>
    <col min="8201" max="8201" width="35.7109375" style="358" customWidth="1"/>
    <col min="8202" max="8202" width="34.7109375" style="358" customWidth="1"/>
    <col min="8203" max="8203" width="25.28515625" style="358" customWidth="1"/>
    <col min="8204" max="8204" width="33" style="358" customWidth="1"/>
    <col min="8205" max="8451" width="11.42578125" style="358"/>
    <col min="8452" max="8452" width="27.5703125" style="358" customWidth="1"/>
    <col min="8453" max="8453" width="57.28515625" style="358" customWidth="1"/>
    <col min="8454" max="8454" width="21" style="358" customWidth="1"/>
    <col min="8455" max="8455" width="17.5703125" style="358" customWidth="1"/>
    <col min="8456" max="8456" width="18.140625" style="358" customWidth="1"/>
    <col min="8457" max="8457" width="35.7109375" style="358" customWidth="1"/>
    <col min="8458" max="8458" width="34.7109375" style="358" customWidth="1"/>
    <col min="8459" max="8459" width="25.28515625" style="358" customWidth="1"/>
    <col min="8460" max="8460" width="33" style="358" customWidth="1"/>
    <col min="8461" max="8707" width="11.42578125" style="358"/>
    <col min="8708" max="8708" width="27.5703125" style="358" customWidth="1"/>
    <col min="8709" max="8709" width="57.28515625" style="358" customWidth="1"/>
    <col min="8710" max="8710" width="21" style="358" customWidth="1"/>
    <col min="8711" max="8711" width="17.5703125" style="358" customWidth="1"/>
    <col min="8712" max="8712" width="18.140625" style="358" customWidth="1"/>
    <col min="8713" max="8713" width="35.7109375" style="358" customWidth="1"/>
    <col min="8714" max="8714" width="34.7109375" style="358" customWidth="1"/>
    <col min="8715" max="8715" width="25.28515625" style="358" customWidth="1"/>
    <col min="8716" max="8716" width="33" style="358" customWidth="1"/>
    <col min="8717" max="8963" width="11.42578125" style="358"/>
    <col min="8964" max="8964" width="27.5703125" style="358" customWidth="1"/>
    <col min="8965" max="8965" width="57.28515625" style="358" customWidth="1"/>
    <col min="8966" max="8966" width="21" style="358" customWidth="1"/>
    <col min="8967" max="8967" width="17.5703125" style="358" customWidth="1"/>
    <col min="8968" max="8968" width="18.140625" style="358" customWidth="1"/>
    <col min="8969" max="8969" width="35.7109375" style="358" customWidth="1"/>
    <col min="8970" max="8970" width="34.7109375" style="358" customWidth="1"/>
    <col min="8971" max="8971" width="25.28515625" style="358" customWidth="1"/>
    <col min="8972" max="8972" width="33" style="358" customWidth="1"/>
    <col min="8973" max="9219" width="11.42578125" style="358"/>
    <col min="9220" max="9220" width="27.5703125" style="358" customWidth="1"/>
    <col min="9221" max="9221" width="57.28515625" style="358" customWidth="1"/>
    <col min="9222" max="9222" width="21" style="358" customWidth="1"/>
    <col min="9223" max="9223" width="17.5703125" style="358" customWidth="1"/>
    <col min="9224" max="9224" width="18.140625" style="358" customWidth="1"/>
    <col min="9225" max="9225" width="35.7109375" style="358" customWidth="1"/>
    <col min="9226" max="9226" width="34.7109375" style="358" customWidth="1"/>
    <col min="9227" max="9227" width="25.28515625" style="358" customWidth="1"/>
    <col min="9228" max="9228" width="33" style="358" customWidth="1"/>
    <col min="9229" max="9475" width="11.42578125" style="358"/>
    <col min="9476" max="9476" width="27.5703125" style="358" customWidth="1"/>
    <col min="9477" max="9477" width="57.28515625" style="358" customWidth="1"/>
    <col min="9478" max="9478" width="21" style="358" customWidth="1"/>
    <col min="9479" max="9479" width="17.5703125" style="358" customWidth="1"/>
    <col min="9480" max="9480" width="18.140625" style="358" customWidth="1"/>
    <col min="9481" max="9481" width="35.7109375" style="358" customWidth="1"/>
    <col min="9482" max="9482" width="34.7109375" style="358" customWidth="1"/>
    <col min="9483" max="9483" width="25.28515625" style="358" customWidth="1"/>
    <col min="9484" max="9484" width="33" style="358" customWidth="1"/>
    <col min="9485" max="9731" width="11.42578125" style="358"/>
    <col min="9732" max="9732" width="27.5703125" style="358" customWidth="1"/>
    <col min="9733" max="9733" width="57.28515625" style="358" customWidth="1"/>
    <col min="9734" max="9734" width="21" style="358" customWidth="1"/>
    <col min="9735" max="9735" width="17.5703125" style="358" customWidth="1"/>
    <col min="9736" max="9736" width="18.140625" style="358" customWidth="1"/>
    <col min="9737" max="9737" width="35.7109375" style="358" customWidth="1"/>
    <col min="9738" max="9738" width="34.7109375" style="358" customWidth="1"/>
    <col min="9739" max="9739" width="25.28515625" style="358" customWidth="1"/>
    <col min="9740" max="9740" width="33" style="358" customWidth="1"/>
    <col min="9741" max="9987" width="11.42578125" style="358"/>
    <col min="9988" max="9988" width="27.5703125" style="358" customWidth="1"/>
    <col min="9989" max="9989" width="57.28515625" style="358" customWidth="1"/>
    <col min="9990" max="9990" width="21" style="358" customWidth="1"/>
    <col min="9991" max="9991" width="17.5703125" style="358" customWidth="1"/>
    <col min="9992" max="9992" width="18.140625" style="358" customWidth="1"/>
    <col min="9993" max="9993" width="35.7109375" style="358" customWidth="1"/>
    <col min="9994" max="9994" width="34.7109375" style="358" customWidth="1"/>
    <col min="9995" max="9995" width="25.28515625" style="358" customWidth="1"/>
    <col min="9996" max="9996" width="33" style="358" customWidth="1"/>
    <col min="9997" max="10243" width="11.42578125" style="358"/>
    <col min="10244" max="10244" width="27.5703125" style="358" customWidth="1"/>
    <col min="10245" max="10245" width="57.28515625" style="358" customWidth="1"/>
    <col min="10246" max="10246" width="21" style="358" customWidth="1"/>
    <col min="10247" max="10247" width="17.5703125" style="358" customWidth="1"/>
    <col min="10248" max="10248" width="18.140625" style="358" customWidth="1"/>
    <col min="10249" max="10249" width="35.7109375" style="358" customWidth="1"/>
    <col min="10250" max="10250" width="34.7109375" style="358" customWidth="1"/>
    <col min="10251" max="10251" width="25.28515625" style="358" customWidth="1"/>
    <col min="10252" max="10252" width="33" style="358" customWidth="1"/>
    <col min="10253" max="10499" width="11.42578125" style="358"/>
    <col min="10500" max="10500" width="27.5703125" style="358" customWidth="1"/>
    <col min="10501" max="10501" width="57.28515625" style="358" customWidth="1"/>
    <col min="10502" max="10502" width="21" style="358" customWidth="1"/>
    <col min="10503" max="10503" width="17.5703125" style="358" customWidth="1"/>
    <col min="10504" max="10504" width="18.140625" style="358" customWidth="1"/>
    <col min="10505" max="10505" width="35.7109375" style="358" customWidth="1"/>
    <col min="10506" max="10506" width="34.7109375" style="358" customWidth="1"/>
    <col min="10507" max="10507" width="25.28515625" style="358" customWidth="1"/>
    <col min="10508" max="10508" width="33" style="358" customWidth="1"/>
    <col min="10509" max="10755" width="11.42578125" style="358"/>
    <col min="10756" max="10756" width="27.5703125" style="358" customWidth="1"/>
    <col min="10757" max="10757" width="57.28515625" style="358" customWidth="1"/>
    <col min="10758" max="10758" width="21" style="358" customWidth="1"/>
    <col min="10759" max="10759" width="17.5703125" style="358" customWidth="1"/>
    <col min="10760" max="10760" width="18.140625" style="358" customWidth="1"/>
    <col min="10761" max="10761" width="35.7109375" style="358" customWidth="1"/>
    <col min="10762" max="10762" width="34.7109375" style="358" customWidth="1"/>
    <col min="10763" max="10763" width="25.28515625" style="358" customWidth="1"/>
    <col min="10764" max="10764" width="33" style="358" customWidth="1"/>
    <col min="10765" max="11011" width="11.42578125" style="358"/>
    <col min="11012" max="11012" width="27.5703125" style="358" customWidth="1"/>
    <col min="11013" max="11013" width="57.28515625" style="358" customWidth="1"/>
    <col min="11014" max="11014" width="21" style="358" customWidth="1"/>
    <col min="11015" max="11015" width="17.5703125" style="358" customWidth="1"/>
    <col min="11016" max="11016" width="18.140625" style="358" customWidth="1"/>
    <col min="11017" max="11017" width="35.7109375" style="358" customWidth="1"/>
    <col min="11018" max="11018" width="34.7109375" style="358" customWidth="1"/>
    <col min="11019" max="11019" width="25.28515625" style="358" customWidth="1"/>
    <col min="11020" max="11020" width="33" style="358" customWidth="1"/>
    <col min="11021" max="11267" width="11.42578125" style="358"/>
    <col min="11268" max="11268" width="27.5703125" style="358" customWidth="1"/>
    <col min="11269" max="11269" width="57.28515625" style="358" customWidth="1"/>
    <col min="11270" max="11270" width="21" style="358" customWidth="1"/>
    <col min="11271" max="11271" width="17.5703125" style="358" customWidth="1"/>
    <col min="11272" max="11272" width="18.140625" style="358" customWidth="1"/>
    <col min="11273" max="11273" width="35.7109375" style="358" customWidth="1"/>
    <col min="11274" max="11274" width="34.7109375" style="358" customWidth="1"/>
    <col min="11275" max="11275" width="25.28515625" style="358" customWidth="1"/>
    <col min="11276" max="11276" width="33" style="358" customWidth="1"/>
    <col min="11277" max="11523" width="11.42578125" style="358"/>
    <col min="11524" max="11524" width="27.5703125" style="358" customWidth="1"/>
    <col min="11525" max="11525" width="57.28515625" style="358" customWidth="1"/>
    <col min="11526" max="11526" width="21" style="358" customWidth="1"/>
    <col min="11527" max="11527" width="17.5703125" style="358" customWidth="1"/>
    <col min="11528" max="11528" width="18.140625" style="358" customWidth="1"/>
    <col min="11529" max="11529" width="35.7109375" style="358" customWidth="1"/>
    <col min="11530" max="11530" width="34.7109375" style="358" customWidth="1"/>
    <col min="11531" max="11531" width="25.28515625" style="358" customWidth="1"/>
    <col min="11532" max="11532" width="33" style="358" customWidth="1"/>
    <col min="11533" max="11779" width="11.42578125" style="358"/>
    <col min="11780" max="11780" width="27.5703125" style="358" customWidth="1"/>
    <col min="11781" max="11781" width="57.28515625" style="358" customWidth="1"/>
    <col min="11782" max="11782" width="21" style="358" customWidth="1"/>
    <col min="11783" max="11783" width="17.5703125" style="358" customWidth="1"/>
    <col min="11784" max="11784" width="18.140625" style="358" customWidth="1"/>
    <col min="11785" max="11785" width="35.7109375" style="358" customWidth="1"/>
    <col min="11786" max="11786" width="34.7109375" style="358" customWidth="1"/>
    <col min="11787" max="11787" width="25.28515625" style="358" customWidth="1"/>
    <col min="11788" max="11788" width="33" style="358" customWidth="1"/>
    <col min="11789" max="12035" width="11.42578125" style="358"/>
    <col min="12036" max="12036" width="27.5703125" style="358" customWidth="1"/>
    <col min="12037" max="12037" width="57.28515625" style="358" customWidth="1"/>
    <col min="12038" max="12038" width="21" style="358" customWidth="1"/>
    <col min="12039" max="12039" width="17.5703125" style="358" customWidth="1"/>
    <col min="12040" max="12040" width="18.140625" style="358" customWidth="1"/>
    <col min="12041" max="12041" width="35.7109375" style="358" customWidth="1"/>
    <col min="12042" max="12042" width="34.7109375" style="358" customWidth="1"/>
    <col min="12043" max="12043" width="25.28515625" style="358" customWidth="1"/>
    <col min="12044" max="12044" width="33" style="358" customWidth="1"/>
    <col min="12045" max="12291" width="11.42578125" style="358"/>
    <col min="12292" max="12292" width="27.5703125" style="358" customWidth="1"/>
    <col min="12293" max="12293" width="57.28515625" style="358" customWidth="1"/>
    <col min="12294" max="12294" width="21" style="358" customWidth="1"/>
    <col min="12295" max="12295" width="17.5703125" style="358" customWidth="1"/>
    <col min="12296" max="12296" width="18.140625" style="358" customWidth="1"/>
    <col min="12297" max="12297" width="35.7109375" style="358" customWidth="1"/>
    <col min="12298" max="12298" width="34.7109375" style="358" customWidth="1"/>
    <col min="12299" max="12299" width="25.28515625" style="358" customWidth="1"/>
    <col min="12300" max="12300" width="33" style="358" customWidth="1"/>
    <col min="12301" max="12547" width="11.42578125" style="358"/>
    <col min="12548" max="12548" width="27.5703125" style="358" customWidth="1"/>
    <col min="12549" max="12549" width="57.28515625" style="358" customWidth="1"/>
    <col min="12550" max="12550" width="21" style="358" customWidth="1"/>
    <col min="12551" max="12551" width="17.5703125" style="358" customWidth="1"/>
    <col min="12552" max="12552" width="18.140625" style="358" customWidth="1"/>
    <col min="12553" max="12553" width="35.7109375" style="358" customWidth="1"/>
    <col min="12554" max="12554" width="34.7109375" style="358" customWidth="1"/>
    <col min="12555" max="12555" width="25.28515625" style="358" customWidth="1"/>
    <col min="12556" max="12556" width="33" style="358" customWidth="1"/>
    <col min="12557" max="12803" width="11.42578125" style="358"/>
    <col min="12804" max="12804" width="27.5703125" style="358" customWidth="1"/>
    <col min="12805" max="12805" width="57.28515625" style="358" customWidth="1"/>
    <col min="12806" max="12806" width="21" style="358" customWidth="1"/>
    <col min="12807" max="12807" width="17.5703125" style="358" customWidth="1"/>
    <col min="12808" max="12808" width="18.140625" style="358" customWidth="1"/>
    <col min="12809" max="12809" width="35.7109375" style="358" customWidth="1"/>
    <col min="12810" max="12810" width="34.7109375" style="358" customWidth="1"/>
    <col min="12811" max="12811" width="25.28515625" style="358" customWidth="1"/>
    <col min="12812" max="12812" width="33" style="358" customWidth="1"/>
    <col min="12813" max="13059" width="11.42578125" style="358"/>
    <col min="13060" max="13060" width="27.5703125" style="358" customWidth="1"/>
    <col min="13061" max="13061" width="57.28515625" style="358" customWidth="1"/>
    <col min="13062" max="13062" width="21" style="358" customWidth="1"/>
    <col min="13063" max="13063" width="17.5703125" style="358" customWidth="1"/>
    <col min="13064" max="13064" width="18.140625" style="358" customWidth="1"/>
    <col min="13065" max="13065" width="35.7109375" style="358" customWidth="1"/>
    <col min="13066" max="13066" width="34.7109375" style="358" customWidth="1"/>
    <col min="13067" max="13067" width="25.28515625" style="358" customWidth="1"/>
    <col min="13068" max="13068" width="33" style="358" customWidth="1"/>
    <col min="13069" max="13315" width="11.42578125" style="358"/>
    <col min="13316" max="13316" width="27.5703125" style="358" customWidth="1"/>
    <col min="13317" max="13317" width="57.28515625" style="358" customWidth="1"/>
    <col min="13318" max="13318" width="21" style="358" customWidth="1"/>
    <col min="13319" max="13319" width="17.5703125" style="358" customWidth="1"/>
    <col min="13320" max="13320" width="18.140625" style="358" customWidth="1"/>
    <col min="13321" max="13321" width="35.7109375" style="358" customWidth="1"/>
    <col min="13322" max="13322" width="34.7109375" style="358" customWidth="1"/>
    <col min="13323" max="13323" width="25.28515625" style="358" customWidth="1"/>
    <col min="13324" max="13324" width="33" style="358" customWidth="1"/>
    <col min="13325" max="13571" width="11.42578125" style="358"/>
    <col min="13572" max="13572" width="27.5703125" style="358" customWidth="1"/>
    <col min="13573" max="13573" width="57.28515625" style="358" customWidth="1"/>
    <col min="13574" max="13574" width="21" style="358" customWidth="1"/>
    <col min="13575" max="13575" width="17.5703125" style="358" customWidth="1"/>
    <col min="13576" max="13576" width="18.140625" style="358" customWidth="1"/>
    <col min="13577" max="13577" width="35.7109375" style="358" customWidth="1"/>
    <col min="13578" max="13578" width="34.7109375" style="358" customWidth="1"/>
    <col min="13579" max="13579" width="25.28515625" style="358" customWidth="1"/>
    <col min="13580" max="13580" width="33" style="358" customWidth="1"/>
    <col min="13581" max="13827" width="11.42578125" style="358"/>
    <col min="13828" max="13828" width="27.5703125" style="358" customWidth="1"/>
    <col min="13829" max="13829" width="57.28515625" style="358" customWidth="1"/>
    <col min="13830" max="13830" width="21" style="358" customWidth="1"/>
    <col min="13831" max="13831" width="17.5703125" style="358" customWidth="1"/>
    <col min="13832" max="13832" width="18.140625" style="358" customWidth="1"/>
    <col min="13833" max="13833" width="35.7109375" style="358" customWidth="1"/>
    <col min="13834" max="13834" width="34.7109375" style="358" customWidth="1"/>
    <col min="13835" max="13835" width="25.28515625" style="358" customWidth="1"/>
    <col min="13836" max="13836" width="33" style="358" customWidth="1"/>
    <col min="13837" max="14083" width="11.42578125" style="358"/>
    <col min="14084" max="14084" width="27.5703125" style="358" customWidth="1"/>
    <col min="14085" max="14085" width="57.28515625" style="358" customWidth="1"/>
    <col min="14086" max="14086" width="21" style="358" customWidth="1"/>
    <col min="14087" max="14087" width="17.5703125" style="358" customWidth="1"/>
    <col min="14088" max="14088" width="18.140625" style="358" customWidth="1"/>
    <col min="14089" max="14089" width="35.7109375" style="358" customWidth="1"/>
    <col min="14090" max="14090" width="34.7109375" style="358" customWidth="1"/>
    <col min="14091" max="14091" width="25.28515625" style="358" customWidth="1"/>
    <col min="14092" max="14092" width="33" style="358" customWidth="1"/>
    <col min="14093" max="14339" width="11.42578125" style="358"/>
    <col min="14340" max="14340" width="27.5703125" style="358" customWidth="1"/>
    <col min="14341" max="14341" width="57.28515625" style="358" customWidth="1"/>
    <col min="14342" max="14342" width="21" style="358" customWidth="1"/>
    <col min="14343" max="14343" width="17.5703125" style="358" customWidth="1"/>
    <col min="14344" max="14344" width="18.140625" style="358" customWidth="1"/>
    <col min="14345" max="14345" width="35.7109375" style="358" customWidth="1"/>
    <col min="14346" max="14346" width="34.7109375" style="358" customWidth="1"/>
    <col min="14347" max="14347" width="25.28515625" style="358" customWidth="1"/>
    <col min="14348" max="14348" width="33" style="358" customWidth="1"/>
    <col min="14349" max="14595" width="11.42578125" style="358"/>
    <col min="14596" max="14596" width="27.5703125" style="358" customWidth="1"/>
    <col min="14597" max="14597" width="57.28515625" style="358" customWidth="1"/>
    <col min="14598" max="14598" width="21" style="358" customWidth="1"/>
    <col min="14599" max="14599" width="17.5703125" style="358" customWidth="1"/>
    <col min="14600" max="14600" width="18.140625" style="358" customWidth="1"/>
    <col min="14601" max="14601" width="35.7109375" style="358" customWidth="1"/>
    <col min="14602" max="14602" width="34.7109375" style="358" customWidth="1"/>
    <col min="14603" max="14603" width="25.28515625" style="358" customWidth="1"/>
    <col min="14604" max="14604" width="33" style="358" customWidth="1"/>
    <col min="14605" max="14851" width="11.42578125" style="358"/>
    <col min="14852" max="14852" width="27.5703125" style="358" customWidth="1"/>
    <col min="14853" max="14853" width="57.28515625" style="358" customWidth="1"/>
    <col min="14854" max="14854" width="21" style="358" customWidth="1"/>
    <col min="14855" max="14855" width="17.5703125" style="358" customWidth="1"/>
    <col min="14856" max="14856" width="18.140625" style="358" customWidth="1"/>
    <col min="14857" max="14857" width="35.7109375" style="358" customWidth="1"/>
    <col min="14858" max="14858" width="34.7109375" style="358" customWidth="1"/>
    <col min="14859" max="14859" width="25.28515625" style="358" customWidth="1"/>
    <col min="14860" max="14860" width="33" style="358" customWidth="1"/>
    <col min="14861" max="15107" width="11.42578125" style="358"/>
    <col min="15108" max="15108" width="27.5703125" style="358" customWidth="1"/>
    <col min="15109" max="15109" width="57.28515625" style="358" customWidth="1"/>
    <col min="15110" max="15110" width="21" style="358" customWidth="1"/>
    <col min="15111" max="15111" width="17.5703125" style="358" customWidth="1"/>
    <col min="15112" max="15112" width="18.140625" style="358" customWidth="1"/>
    <col min="15113" max="15113" width="35.7109375" style="358" customWidth="1"/>
    <col min="15114" max="15114" width="34.7109375" style="358" customWidth="1"/>
    <col min="15115" max="15115" width="25.28515625" style="358" customWidth="1"/>
    <col min="15116" max="15116" width="33" style="358" customWidth="1"/>
    <col min="15117" max="15363" width="11.42578125" style="358"/>
    <col min="15364" max="15364" width="27.5703125" style="358" customWidth="1"/>
    <col min="15365" max="15365" width="57.28515625" style="358" customWidth="1"/>
    <col min="15366" max="15366" width="21" style="358" customWidth="1"/>
    <col min="15367" max="15367" width="17.5703125" style="358" customWidth="1"/>
    <col min="15368" max="15368" width="18.140625" style="358" customWidth="1"/>
    <col min="15369" max="15369" width="35.7109375" style="358" customWidth="1"/>
    <col min="15370" max="15370" width="34.7109375" style="358" customWidth="1"/>
    <col min="15371" max="15371" width="25.28515625" style="358" customWidth="1"/>
    <col min="15372" max="15372" width="33" style="358" customWidth="1"/>
    <col min="15373" max="15619" width="11.42578125" style="358"/>
    <col min="15620" max="15620" width="27.5703125" style="358" customWidth="1"/>
    <col min="15621" max="15621" width="57.28515625" style="358" customWidth="1"/>
    <col min="15622" max="15622" width="21" style="358" customWidth="1"/>
    <col min="15623" max="15623" width="17.5703125" style="358" customWidth="1"/>
    <col min="15624" max="15624" width="18.140625" style="358" customWidth="1"/>
    <col min="15625" max="15625" width="35.7109375" style="358" customWidth="1"/>
    <col min="15626" max="15626" width="34.7109375" style="358" customWidth="1"/>
    <col min="15627" max="15627" width="25.28515625" style="358" customWidth="1"/>
    <col min="15628" max="15628" width="33" style="358" customWidth="1"/>
    <col min="15629" max="15875" width="11.42578125" style="358"/>
    <col min="15876" max="15876" width="27.5703125" style="358" customWidth="1"/>
    <col min="15877" max="15877" width="57.28515625" style="358" customWidth="1"/>
    <col min="15878" max="15878" width="21" style="358" customWidth="1"/>
    <col min="15879" max="15879" width="17.5703125" style="358" customWidth="1"/>
    <col min="15880" max="15880" width="18.140625" style="358" customWidth="1"/>
    <col min="15881" max="15881" width="35.7109375" style="358" customWidth="1"/>
    <col min="15882" max="15882" width="34.7109375" style="358" customWidth="1"/>
    <col min="15883" max="15883" width="25.28515625" style="358" customWidth="1"/>
    <col min="15884" max="15884" width="33" style="358" customWidth="1"/>
    <col min="15885" max="16131" width="11.42578125" style="358"/>
    <col min="16132" max="16132" width="27.5703125" style="358" customWidth="1"/>
    <col min="16133" max="16133" width="57.28515625" style="358" customWidth="1"/>
    <col min="16134" max="16134" width="21" style="358" customWidth="1"/>
    <col min="16135" max="16135" width="17.5703125" style="358" customWidth="1"/>
    <col min="16136" max="16136" width="18.140625" style="358" customWidth="1"/>
    <col min="16137" max="16137" width="35.7109375" style="358" customWidth="1"/>
    <col min="16138" max="16138" width="34.7109375" style="358" customWidth="1"/>
    <col min="16139" max="16139" width="25.28515625" style="358" customWidth="1"/>
    <col min="16140" max="16140" width="33" style="358" customWidth="1"/>
    <col min="16141" max="16384" width="11.42578125" style="358"/>
  </cols>
  <sheetData>
    <row r="1" spans="1:12" ht="54" x14ac:dyDescent="0.25">
      <c r="A1" s="356"/>
      <c r="B1" s="635" t="s">
        <v>1438</v>
      </c>
      <c r="C1" s="636"/>
      <c r="D1" s="636"/>
      <c r="E1" s="636"/>
      <c r="F1" s="636"/>
      <c r="G1" s="636"/>
      <c r="H1" s="636"/>
      <c r="I1" s="636"/>
      <c r="J1" s="636"/>
      <c r="K1" s="636"/>
      <c r="L1" s="357" t="s">
        <v>1521</v>
      </c>
    </row>
    <row r="2" spans="1:12" x14ac:dyDescent="0.25">
      <c r="A2" s="359" t="s">
        <v>1439</v>
      </c>
      <c r="B2" s="637" t="s">
        <v>1440</v>
      </c>
      <c r="C2" s="637"/>
      <c r="D2" s="637"/>
      <c r="E2" s="637"/>
      <c r="F2" s="637"/>
      <c r="G2" s="637"/>
      <c r="H2" s="637"/>
      <c r="I2" s="637"/>
      <c r="J2" s="637"/>
      <c r="K2" s="637"/>
      <c r="L2" s="637"/>
    </row>
    <row r="3" spans="1:12" ht="36" x14ac:dyDescent="0.25">
      <c r="A3" s="359" t="s">
        <v>1441</v>
      </c>
      <c r="B3" s="633" t="s">
        <v>1442</v>
      </c>
      <c r="C3" s="633"/>
      <c r="D3" s="359" t="s">
        <v>1443</v>
      </c>
      <c r="E3" s="638" t="s">
        <v>1444</v>
      </c>
      <c r="F3" s="638"/>
      <c r="G3" s="638"/>
      <c r="H3" s="638"/>
      <c r="I3" s="638"/>
      <c r="J3" s="638"/>
      <c r="K3" s="638"/>
      <c r="L3" s="638"/>
    </row>
    <row r="4" spans="1:12" ht="144.75" customHeight="1" x14ac:dyDescent="0.25">
      <c r="A4" s="359" t="s">
        <v>1445</v>
      </c>
      <c r="B4" s="633" t="s">
        <v>1511</v>
      </c>
      <c r="C4" s="633"/>
      <c r="D4" s="359" t="s">
        <v>1446</v>
      </c>
      <c r="E4" s="639" t="s">
        <v>1512</v>
      </c>
      <c r="F4" s="639"/>
      <c r="G4" s="639"/>
      <c r="H4" s="639"/>
      <c r="I4" s="639"/>
      <c r="J4" s="639"/>
      <c r="K4" s="639"/>
      <c r="L4" s="639"/>
    </row>
    <row r="5" spans="1:12" s="360" customFormat="1" x14ac:dyDescent="0.25">
      <c r="A5" s="628" t="s">
        <v>1447</v>
      </c>
      <c r="B5" s="629"/>
      <c r="C5" s="629"/>
      <c r="D5" s="629"/>
      <c r="E5" s="629"/>
      <c r="F5" s="629"/>
      <c r="G5" s="629"/>
      <c r="H5" s="629"/>
      <c r="I5" s="629"/>
      <c r="J5" s="629"/>
      <c r="K5" s="629"/>
      <c r="L5" s="630"/>
    </row>
    <row r="6" spans="1:12" ht="25.5" customHeight="1" x14ac:dyDescent="0.25">
      <c r="A6" s="361" t="s">
        <v>328</v>
      </c>
      <c r="B6" s="631" t="s">
        <v>1448</v>
      </c>
      <c r="C6" s="631"/>
      <c r="D6" s="631"/>
      <c r="E6" s="631"/>
      <c r="F6" s="631"/>
      <c r="G6" s="631"/>
      <c r="H6" s="631"/>
      <c r="I6" s="631"/>
      <c r="J6" s="631"/>
      <c r="K6" s="631"/>
      <c r="L6" s="632"/>
    </row>
    <row r="7" spans="1:12" ht="25.5" customHeight="1" x14ac:dyDescent="0.25">
      <c r="A7" s="361" t="s">
        <v>1449</v>
      </c>
      <c r="B7" s="633" t="s">
        <v>1450</v>
      </c>
      <c r="C7" s="633"/>
      <c r="D7" s="633"/>
      <c r="E7" s="633"/>
      <c r="F7" s="633"/>
      <c r="G7" s="633"/>
      <c r="H7" s="633"/>
      <c r="I7" s="633"/>
      <c r="J7" s="633"/>
      <c r="K7" s="633"/>
      <c r="L7" s="634"/>
    </row>
    <row r="8" spans="1:12" ht="25.5" customHeight="1" x14ac:dyDescent="0.25">
      <c r="A8" s="361" t="s">
        <v>1451</v>
      </c>
      <c r="B8" s="633" t="s">
        <v>1452</v>
      </c>
      <c r="C8" s="633"/>
      <c r="D8" s="633"/>
      <c r="E8" s="633"/>
      <c r="F8" s="633"/>
      <c r="G8" s="633"/>
      <c r="H8" s="633"/>
      <c r="I8" s="633"/>
      <c r="J8" s="633"/>
      <c r="K8" s="633"/>
      <c r="L8" s="634"/>
    </row>
    <row r="9" spans="1:12" ht="25.5" customHeight="1" x14ac:dyDescent="0.25">
      <c r="A9" s="361" t="s">
        <v>1453</v>
      </c>
      <c r="B9" s="633" t="s">
        <v>1513</v>
      </c>
      <c r="C9" s="633"/>
      <c r="D9" s="633"/>
      <c r="E9" s="633"/>
      <c r="F9" s="633"/>
      <c r="G9" s="633"/>
      <c r="H9" s="633"/>
      <c r="I9" s="633"/>
      <c r="J9" s="633"/>
      <c r="K9" s="633"/>
      <c r="L9" s="634"/>
    </row>
    <row r="10" spans="1:12" ht="25.5" customHeight="1" thickBot="1" x14ac:dyDescent="0.3">
      <c r="A10" s="361" t="s">
        <v>1454</v>
      </c>
      <c r="B10" s="633" t="s">
        <v>1455</v>
      </c>
      <c r="C10" s="633"/>
      <c r="D10" s="633"/>
      <c r="E10" s="633"/>
      <c r="F10" s="633"/>
      <c r="G10" s="633"/>
      <c r="H10" s="633"/>
      <c r="I10" s="633"/>
      <c r="J10" s="633"/>
      <c r="K10" s="633"/>
      <c r="L10" s="634"/>
    </row>
    <row r="11" spans="1:12" s="360" customFormat="1" x14ac:dyDescent="0.25">
      <c r="A11" s="617" t="s">
        <v>1456</v>
      </c>
      <c r="B11" s="618"/>
      <c r="C11" s="618"/>
      <c r="D11" s="618"/>
      <c r="E11" s="618"/>
      <c r="F11" s="618"/>
      <c r="G11" s="618"/>
      <c r="H11" s="618"/>
      <c r="I11" s="618"/>
      <c r="J11" s="618"/>
      <c r="K11" s="618"/>
      <c r="L11" s="619"/>
    </row>
    <row r="12" spans="1:12" ht="123.75" customHeight="1" thickBot="1" x14ac:dyDescent="0.3">
      <c r="A12" s="620" t="s">
        <v>1524</v>
      </c>
      <c r="B12" s="621"/>
      <c r="C12" s="621"/>
      <c r="D12" s="621"/>
      <c r="E12" s="621"/>
      <c r="F12" s="621"/>
      <c r="G12" s="621"/>
      <c r="H12" s="621"/>
      <c r="I12" s="621"/>
      <c r="J12" s="621"/>
      <c r="K12" s="621"/>
      <c r="L12" s="622"/>
    </row>
    <row r="13" spans="1:12" s="360" customFormat="1" x14ac:dyDescent="0.25">
      <c r="A13" s="623" t="s">
        <v>1457</v>
      </c>
      <c r="B13" s="624"/>
      <c r="C13" s="624"/>
      <c r="D13" s="624"/>
      <c r="E13" s="624"/>
      <c r="F13" s="624"/>
      <c r="G13" s="624"/>
      <c r="H13" s="624"/>
      <c r="I13" s="624"/>
      <c r="J13" s="624"/>
      <c r="K13" s="624"/>
      <c r="L13" s="625"/>
    </row>
    <row r="14" spans="1:12" ht="76.5" customHeight="1" x14ac:dyDescent="0.25">
      <c r="A14" s="362" t="s">
        <v>1458</v>
      </c>
      <c r="B14" s="610" t="s">
        <v>1522</v>
      </c>
      <c r="C14" s="626"/>
      <c r="D14" s="626"/>
      <c r="E14" s="626"/>
      <c r="F14" s="626"/>
      <c r="G14" s="626"/>
      <c r="H14" s="626"/>
      <c r="I14" s="626"/>
      <c r="J14" s="626"/>
      <c r="K14" s="626"/>
      <c r="L14" s="627"/>
    </row>
    <row r="15" spans="1:12" ht="93.75" customHeight="1" x14ac:dyDescent="0.25">
      <c r="A15" s="362" t="s">
        <v>1459</v>
      </c>
      <c r="B15" s="610" t="s">
        <v>1460</v>
      </c>
      <c r="C15" s="610"/>
      <c r="D15" s="610"/>
      <c r="E15" s="610"/>
      <c r="F15" s="610"/>
      <c r="G15" s="610"/>
      <c r="H15" s="610"/>
      <c r="I15" s="610"/>
      <c r="J15" s="610"/>
      <c r="K15" s="610"/>
      <c r="L15" s="611"/>
    </row>
    <row r="16" spans="1:12" s="360" customFormat="1" x14ac:dyDescent="0.25">
      <c r="A16" s="612" t="s">
        <v>1461</v>
      </c>
      <c r="B16" s="612"/>
      <c r="C16" s="612"/>
      <c r="D16" s="612"/>
      <c r="E16" s="612"/>
      <c r="F16" s="612"/>
      <c r="G16" s="612"/>
      <c r="H16" s="613" t="s">
        <v>1462</v>
      </c>
      <c r="I16" s="613"/>
      <c r="J16" s="613"/>
      <c r="K16" s="613"/>
      <c r="L16" s="613"/>
    </row>
    <row r="17" spans="1:12" ht="54" x14ac:dyDescent="0.25">
      <c r="A17" s="366" t="s">
        <v>1463</v>
      </c>
      <c r="B17" s="366" t="s">
        <v>1464</v>
      </c>
      <c r="C17" s="366" t="s">
        <v>1465</v>
      </c>
      <c r="D17" s="366" t="s">
        <v>1466</v>
      </c>
      <c r="E17" s="359" t="s">
        <v>1467</v>
      </c>
      <c r="F17" s="366" t="s">
        <v>1468</v>
      </c>
      <c r="G17" s="366" t="s">
        <v>1469</v>
      </c>
      <c r="H17" s="363" t="s">
        <v>1470</v>
      </c>
      <c r="I17" s="363" t="s">
        <v>1471</v>
      </c>
      <c r="J17" s="363" t="s">
        <v>1472</v>
      </c>
      <c r="K17" s="363" t="s">
        <v>1473</v>
      </c>
      <c r="L17" s="363" t="s">
        <v>1474</v>
      </c>
    </row>
    <row r="18" spans="1:12" ht="219.75" customHeight="1" x14ac:dyDescent="0.25">
      <c r="A18" s="368" t="s">
        <v>1475</v>
      </c>
      <c r="B18" s="369" t="s">
        <v>1514</v>
      </c>
      <c r="C18" s="367">
        <v>43297</v>
      </c>
      <c r="D18" s="367">
        <v>43465</v>
      </c>
      <c r="E18" s="368" t="s">
        <v>1476</v>
      </c>
      <c r="F18" s="372">
        <v>0</v>
      </c>
      <c r="G18" s="369" t="s">
        <v>1477</v>
      </c>
      <c r="H18" s="369" t="s">
        <v>1525</v>
      </c>
      <c r="I18" s="370">
        <v>0.6</v>
      </c>
      <c r="J18" s="371">
        <v>43465</v>
      </c>
      <c r="K18" s="375">
        <v>0</v>
      </c>
      <c r="L18" s="374" t="s">
        <v>1530</v>
      </c>
    </row>
    <row r="19" spans="1:12" ht="173.25" customHeight="1" x14ac:dyDescent="0.25">
      <c r="A19" s="368" t="s">
        <v>1478</v>
      </c>
      <c r="B19" s="368" t="s">
        <v>1515</v>
      </c>
      <c r="C19" s="367">
        <v>43297</v>
      </c>
      <c r="D19" s="367">
        <v>43465</v>
      </c>
      <c r="E19" s="368" t="s">
        <v>1476</v>
      </c>
      <c r="F19" s="372">
        <v>0</v>
      </c>
      <c r="G19" s="369" t="s">
        <v>1477</v>
      </c>
      <c r="H19" s="376" t="s">
        <v>1525</v>
      </c>
      <c r="I19" s="370">
        <v>0.6</v>
      </c>
      <c r="J19" s="371">
        <v>43465</v>
      </c>
      <c r="K19" s="375">
        <v>0</v>
      </c>
      <c r="L19" s="374" t="s">
        <v>1531</v>
      </c>
    </row>
    <row r="20" spans="1:12" ht="141" customHeight="1" x14ac:dyDescent="0.25">
      <c r="A20" s="368" t="s">
        <v>1479</v>
      </c>
      <c r="B20" s="368" t="s">
        <v>1480</v>
      </c>
      <c r="C20" s="367">
        <v>43297</v>
      </c>
      <c r="D20" s="367">
        <v>43465</v>
      </c>
      <c r="E20" s="368" t="s">
        <v>1476</v>
      </c>
      <c r="F20" s="372">
        <v>0</v>
      </c>
      <c r="G20" s="369" t="s">
        <v>1477</v>
      </c>
      <c r="H20" s="369" t="s">
        <v>1546</v>
      </c>
      <c r="I20" s="370">
        <v>0</v>
      </c>
      <c r="J20" s="371">
        <v>43465</v>
      </c>
      <c r="K20" s="375">
        <v>0</v>
      </c>
      <c r="L20" s="364"/>
    </row>
    <row r="21" spans="1:12" ht="286.5" customHeight="1" x14ac:dyDescent="0.25">
      <c r="A21" s="369" t="s">
        <v>1481</v>
      </c>
      <c r="B21" s="369" t="s">
        <v>1482</v>
      </c>
      <c r="C21" s="367">
        <v>43297</v>
      </c>
      <c r="D21" s="367">
        <v>43454</v>
      </c>
      <c r="E21" s="368" t="s">
        <v>1476</v>
      </c>
      <c r="F21" s="372">
        <v>0</v>
      </c>
      <c r="G21" s="369" t="s">
        <v>1477</v>
      </c>
      <c r="H21" s="369" t="s">
        <v>1526</v>
      </c>
      <c r="I21" s="370">
        <v>1</v>
      </c>
      <c r="J21" s="371">
        <v>43465</v>
      </c>
      <c r="K21" s="375">
        <v>0</v>
      </c>
      <c r="L21" s="364" t="s">
        <v>1532</v>
      </c>
    </row>
    <row r="22" spans="1:12" ht="76.5" customHeight="1" x14ac:dyDescent="0.25">
      <c r="A22" s="368" t="s">
        <v>1483</v>
      </c>
      <c r="B22" s="373" t="s">
        <v>1483</v>
      </c>
      <c r="C22" s="367">
        <v>43297</v>
      </c>
      <c r="D22" s="367">
        <v>43465</v>
      </c>
      <c r="E22" s="368" t="s">
        <v>1476</v>
      </c>
      <c r="F22" s="372">
        <v>0</v>
      </c>
      <c r="G22" s="369" t="s">
        <v>1477</v>
      </c>
      <c r="H22" s="369" t="s">
        <v>1523</v>
      </c>
      <c r="I22" s="370">
        <v>1</v>
      </c>
      <c r="J22" s="371">
        <v>43465</v>
      </c>
      <c r="K22" s="375">
        <v>0</v>
      </c>
      <c r="L22" s="364" t="s">
        <v>1533</v>
      </c>
    </row>
    <row r="23" spans="1:12" ht="86.25" customHeight="1" x14ac:dyDescent="0.25">
      <c r="A23" s="614" t="s">
        <v>1484</v>
      </c>
      <c r="B23" s="369" t="s">
        <v>1485</v>
      </c>
      <c r="C23" s="602">
        <v>43374</v>
      </c>
      <c r="D23" s="602">
        <v>43465</v>
      </c>
      <c r="E23" s="601" t="s">
        <v>1486</v>
      </c>
      <c r="F23" s="603">
        <v>150000000</v>
      </c>
      <c r="G23" s="599" t="s">
        <v>1487</v>
      </c>
      <c r="H23" s="596" t="s">
        <v>1545</v>
      </c>
      <c r="I23" s="604">
        <v>0.4</v>
      </c>
      <c r="J23" s="607">
        <v>43465</v>
      </c>
      <c r="K23" s="375">
        <v>0</v>
      </c>
      <c r="L23" s="596" t="s">
        <v>1534</v>
      </c>
    </row>
    <row r="24" spans="1:12" ht="81.75" customHeight="1" x14ac:dyDescent="0.25">
      <c r="A24" s="615"/>
      <c r="B24" s="369" t="s">
        <v>1488</v>
      </c>
      <c r="C24" s="602"/>
      <c r="D24" s="602"/>
      <c r="E24" s="601"/>
      <c r="F24" s="603"/>
      <c r="G24" s="599"/>
      <c r="H24" s="597"/>
      <c r="I24" s="605"/>
      <c r="J24" s="608"/>
      <c r="K24" s="375">
        <v>0</v>
      </c>
      <c r="L24" s="597"/>
    </row>
    <row r="25" spans="1:12" ht="44.25" customHeight="1" x14ac:dyDescent="0.25">
      <c r="A25" s="615"/>
      <c r="B25" s="369" t="s">
        <v>1489</v>
      </c>
      <c r="C25" s="602"/>
      <c r="D25" s="602"/>
      <c r="E25" s="601"/>
      <c r="F25" s="603"/>
      <c r="G25" s="599"/>
      <c r="H25" s="597"/>
      <c r="I25" s="605"/>
      <c r="J25" s="608"/>
      <c r="K25" s="375">
        <v>0</v>
      </c>
      <c r="L25" s="597"/>
    </row>
    <row r="26" spans="1:12" ht="30.75" customHeight="1" x14ac:dyDescent="0.25">
      <c r="A26" s="616"/>
      <c r="B26" s="369" t="s">
        <v>1490</v>
      </c>
      <c r="C26" s="602"/>
      <c r="D26" s="602"/>
      <c r="E26" s="601"/>
      <c r="F26" s="603"/>
      <c r="G26" s="599"/>
      <c r="H26" s="597"/>
      <c r="I26" s="606"/>
      <c r="J26" s="608"/>
      <c r="K26" s="375">
        <v>0</v>
      </c>
      <c r="L26" s="598"/>
    </row>
    <row r="27" spans="1:12" ht="72" customHeight="1" x14ac:dyDescent="0.25">
      <c r="A27" s="368" t="s">
        <v>1491</v>
      </c>
      <c r="B27" s="369" t="s">
        <v>1516</v>
      </c>
      <c r="C27" s="602"/>
      <c r="D27" s="602"/>
      <c r="E27" s="601"/>
      <c r="F27" s="603"/>
      <c r="G27" s="599"/>
      <c r="H27" s="597" t="s">
        <v>1527</v>
      </c>
      <c r="I27" s="604">
        <v>1</v>
      </c>
      <c r="J27" s="608"/>
      <c r="K27" s="375">
        <v>0</v>
      </c>
      <c r="L27" s="596" t="s">
        <v>1535</v>
      </c>
    </row>
    <row r="28" spans="1:12" ht="72" customHeight="1" x14ac:dyDescent="0.25">
      <c r="A28" s="368" t="s">
        <v>1517</v>
      </c>
      <c r="B28" s="369" t="s">
        <v>1492</v>
      </c>
      <c r="C28" s="602"/>
      <c r="D28" s="602"/>
      <c r="E28" s="601"/>
      <c r="F28" s="603"/>
      <c r="G28" s="599"/>
      <c r="H28" s="597"/>
      <c r="I28" s="605"/>
      <c r="J28" s="608"/>
      <c r="K28" s="375">
        <v>0</v>
      </c>
      <c r="L28" s="597"/>
    </row>
    <row r="29" spans="1:12" ht="72" customHeight="1" x14ac:dyDescent="0.25">
      <c r="A29" s="368" t="s">
        <v>1493</v>
      </c>
      <c r="B29" s="369" t="s">
        <v>1494</v>
      </c>
      <c r="C29" s="602"/>
      <c r="D29" s="602"/>
      <c r="E29" s="601"/>
      <c r="F29" s="603"/>
      <c r="G29" s="599"/>
      <c r="H29" s="598"/>
      <c r="I29" s="606"/>
      <c r="J29" s="609"/>
      <c r="K29" s="375">
        <v>0</v>
      </c>
      <c r="L29" s="598"/>
    </row>
    <row r="30" spans="1:12" ht="73.5" customHeight="1" x14ac:dyDescent="0.25">
      <c r="A30" s="368" t="s">
        <v>1495</v>
      </c>
      <c r="B30" s="369" t="s">
        <v>1496</v>
      </c>
      <c r="C30" s="367">
        <v>43297</v>
      </c>
      <c r="D30" s="367">
        <v>43465</v>
      </c>
      <c r="E30" s="368" t="s">
        <v>1476</v>
      </c>
      <c r="F30" s="372">
        <v>0</v>
      </c>
      <c r="G30" s="369" t="s">
        <v>1477</v>
      </c>
      <c r="H30" s="369" t="s">
        <v>1528</v>
      </c>
      <c r="I30" s="370">
        <v>0.3</v>
      </c>
      <c r="J30" s="371">
        <v>43465</v>
      </c>
      <c r="K30" s="375">
        <v>0</v>
      </c>
      <c r="L30" s="377" t="s">
        <v>1536</v>
      </c>
    </row>
    <row r="31" spans="1:12" ht="108" x14ac:dyDescent="0.25">
      <c r="A31" s="373" t="s">
        <v>1497</v>
      </c>
      <c r="B31" s="369" t="s">
        <v>1498</v>
      </c>
      <c r="C31" s="367">
        <v>43160</v>
      </c>
      <c r="D31" s="367">
        <v>43292</v>
      </c>
      <c r="E31" s="368" t="s">
        <v>1476</v>
      </c>
      <c r="F31" s="372">
        <v>0</v>
      </c>
      <c r="G31" s="369" t="s">
        <v>1477</v>
      </c>
      <c r="H31" s="369" t="s">
        <v>1544</v>
      </c>
      <c r="I31" s="370">
        <v>1</v>
      </c>
      <c r="J31" s="371">
        <v>43465</v>
      </c>
      <c r="K31" s="375">
        <v>0</v>
      </c>
      <c r="L31" s="377" t="s">
        <v>1537</v>
      </c>
    </row>
    <row r="32" spans="1:12" ht="108" x14ac:dyDescent="0.25">
      <c r="A32" s="373" t="s">
        <v>1518</v>
      </c>
      <c r="B32" s="369" t="s">
        <v>1499</v>
      </c>
      <c r="C32" s="367">
        <v>43160</v>
      </c>
      <c r="D32" s="367">
        <v>43292</v>
      </c>
      <c r="E32" s="368" t="s">
        <v>1476</v>
      </c>
      <c r="F32" s="372">
        <v>0</v>
      </c>
      <c r="G32" s="369" t="s">
        <v>1477</v>
      </c>
      <c r="H32" s="369" t="s">
        <v>1543</v>
      </c>
      <c r="I32" s="370">
        <v>1</v>
      </c>
      <c r="J32" s="371">
        <v>43465</v>
      </c>
      <c r="K32" s="375">
        <v>0</v>
      </c>
      <c r="L32" s="377" t="s">
        <v>1538</v>
      </c>
    </row>
    <row r="33" spans="1:12" ht="34.5" customHeight="1" x14ac:dyDescent="0.25">
      <c r="A33" s="601" t="s">
        <v>1500</v>
      </c>
      <c r="B33" s="599" t="s">
        <v>1519</v>
      </c>
      <c r="C33" s="602">
        <v>43235</v>
      </c>
      <c r="D33" s="602">
        <v>43465</v>
      </c>
      <c r="E33" s="601" t="s">
        <v>1502</v>
      </c>
      <c r="F33" s="603">
        <v>49753162</v>
      </c>
      <c r="G33" s="599" t="s">
        <v>1477</v>
      </c>
      <c r="H33" s="596" t="s">
        <v>1542</v>
      </c>
      <c r="I33" s="604">
        <v>0.4</v>
      </c>
      <c r="J33" s="607">
        <v>43465</v>
      </c>
      <c r="K33" s="603">
        <v>49753162</v>
      </c>
      <c r="L33" s="596" t="s">
        <v>1539</v>
      </c>
    </row>
    <row r="34" spans="1:12" ht="29.25" customHeight="1" x14ac:dyDescent="0.25">
      <c r="A34" s="601"/>
      <c r="B34" s="599"/>
      <c r="C34" s="602"/>
      <c r="D34" s="602"/>
      <c r="E34" s="601"/>
      <c r="F34" s="603"/>
      <c r="G34" s="599"/>
      <c r="H34" s="597"/>
      <c r="I34" s="605"/>
      <c r="J34" s="608"/>
      <c r="K34" s="603"/>
      <c r="L34" s="597"/>
    </row>
    <row r="35" spans="1:12" ht="48.75" customHeight="1" x14ac:dyDescent="0.25">
      <c r="A35" s="601"/>
      <c r="B35" s="369" t="s">
        <v>1501</v>
      </c>
      <c r="C35" s="602"/>
      <c r="D35" s="602"/>
      <c r="E35" s="601"/>
      <c r="F35" s="603"/>
      <c r="G35" s="599"/>
      <c r="H35" s="597"/>
      <c r="I35" s="605"/>
      <c r="J35" s="608"/>
      <c r="K35" s="603"/>
      <c r="L35" s="597"/>
    </row>
    <row r="36" spans="1:12" ht="54.75" customHeight="1" x14ac:dyDescent="0.25">
      <c r="A36" s="601"/>
      <c r="B36" s="369" t="s">
        <v>1520</v>
      </c>
      <c r="C36" s="602"/>
      <c r="D36" s="602"/>
      <c r="E36" s="601"/>
      <c r="F36" s="603"/>
      <c r="G36" s="599"/>
      <c r="H36" s="597"/>
      <c r="I36" s="605"/>
      <c r="J36" s="608"/>
      <c r="K36" s="603"/>
      <c r="L36" s="597"/>
    </row>
    <row r="37" spans="1:12" ht="32.25" customHeight="1" x14ac:dyDescent="0.25">
      <c r="A37" s="601"/>
      <c r="B37" s="369" t="s">
        <v>1507</v>
      </c>
      <c r="C37" s="602"/>
      <c r="D37" s="602"/>
      <c r="E37" s="601"/>
      <c r="F37" s="603"/>
      <c r="G37" s="599"/>
      <c r="H37" s="597"/>
      <c r="I37" s="605"/>
      <c r="J37" s="608"/>
      <c r="K37" s="603"/>
      <c r="L37" s="597"/>
    </row>
    <row r="38" spans="1:12" ht="31.5" customHeight="1" x14ac:dyDescent="0.25">
      <c r="A38" s="601"/>
      <c r="B38" s="369" t="s">
        <v>1508</v>
      </c>
      <c r="C38" s="602"/>
      <c r="D38" s="602"/>
      <c r="E38" s="601"/>
      <c r="F38" s="603"/>
      <c r="G38" s="599"/>
      <c r="H38" s="597"/>
      <c r="I38" s="605"/>
      <c r="J38" s="608"/>
      <c r="K38" s="603"/>
      <c r="L38" s="597"/>
    </row>
    <row r="39" spans="1:12" ht="36" x14ac:dyDescent="0.25">
      <c r="A39" s="601"/>
      <c r="B39" s="369" t="s">
        <v>1503</v>
      </c>
      <c r="C39" s="602"/>
      <c r="D39" s="602"/>
      <c r="E39" s="601"/>
      <c r="F39" s="603"/>
      <c r="G39" s="599"/>
      <c r="H39" s="597"/>
      <c r="I39" s="605"/>
      <c r="J39" s="608"/>
      <c r="K39" s="603"/>
      <c r="L39" s="597"/>
    </row>
    <row r="40" spans="1:12" ht="32.25" customHeight="1" x14ac:dyDescent="0.25">
      <c r="A40" s="601"/>
      <c r="B40" s="369" t="s">
        <v>1504</v>
      </c>
      <c r="C40" s="602"/>
      <c r="D40" s="602"/>
      <c r="E40" s="601"/>
      <c r="F40" s="603"/>
      <c r="G40" s="599"/>
      <c r="H40" s="597"/>
      <c r="I40" s="605"/>
      <c r="J40" s="608"/>
      <c r="K40" s="603"/>
      <c r="L40" s="597"/>
    </row>
    <row r="41" spans="1:12" ht="42" customHeight="1" x14ac:dyDescent="0.25">
      <c r="A41" s="601"/>
      <c r="B41" s="369" t="s">
        <v>1509</v>
      </c>
      <c r="C41" s="602"/>
      <c r="D41" s="602"/>
      <c r="E41" s="601"/>
      <c r="F41" s="603"/>
      <c r="G41" s="599"/>
      <c r="H41" s="598"/>
      <c r="I41" s="606"/>
      <c r="J41" s="609"/>
      <c r="K41" s="603"/>
      <c r="L41" s="598"/>
    </row>
    <row r="42" spans="1:12" ht="87" customHeight="1" x14ac:dyDescent="0.25">
      <c r="A42" s="368" t="s">
        <v>1505</v>
      </c>
      <c r="B42" s="369" t="s">
        <v>1510</v>
      </c>
      <c r="C42" s="367">
        <v>43297</v>
      </c>
      <c r="D42" s="367">
        <v>43465</v>
      </c>
      <c r="E42" s="368" t="s">
        <v>1502</v>
      </c>
      <c r="F42" s="372">
        <v>0</v>
      </c>
      <c r="G42" s="369" t="s">
        <v>1477</v>
      </c>
      <c r="H42" s="369" t="s">
        <v>1529</v>
      </c>
      <c r="I42" s="370">
        <v>1</v>
      </c>
      <c r="J42" s="371">
        <v>43465</v>
      </c>
      <c r="K42" s="375">
        <v>0</v>
      </c>
      <c r="L42" s="376" t="s">
        <v>1540</v>
      </c>
    </row>
    <row r="43" spans="1:12" x14ac:dyDescent="0.25">
      <c r="A43" s="600"/>
      <c r="B43" s="600"/>
      <c r="C43" s="600"/>
      <c r="D43" s="600"/>
      <c r="E43" s="600"/>
      <c r="F43" s="365"/>
      <c r="G43" s="599" t="s">
        <v>1541</v>
      </c>
      <c r="H43" s="599"/>
      <c r="I43" s="599"/>
      <c r="J43" s="599"/>
      <c r="K43" s="599"/>
      <c r="L43" s="599"/>
    </row>
  </sheetData>
  <mergeCells count="46">
    <mergeCell ref="B1:K1"/>
    <mergeCell ref="B2:L2"/>
    <mergeCell ref="B3:C3"/>
    <mergeCell ref="E3:L3"/>
    <mergeCell ref="B4:C4"/>
    <mergeCell ref="E4:L4"/>
    <mergeCell ref="A11:L11"/>
    <mergeCell ref="A12:L12"/>
    <mergeCell ref="A13:L13"/>
    <mergeCell ref="B14:L14"/>
    <mergeCell ref="A5:L5"/>
    <mergeCell ref="B6:L6"/>
    <mergeCell ref="B7:L7"/>
    <mergeCell ref="B8:L8"/>
    <mergeCell ref="B9:L9"/>
    <mergeCell ref="B10:L10"/>
    <mergeCell ref="B15:L15"/>
    <mergeCell ref="A16:G16"/>
    <mergeCell ref="H16:L16"/>
    <mergeCell ref="A23:A26"/>
    <mergeCell ref="C23:C29"/>
    <mergeCell ref="D23:D29"/>
    <mergeCell ref="E23:E29"/>
    <mergeCell ref="F23:F29"/>
    <mergeCell ref="G23:G29"/>
    <mergeCell ref="J23:J29"/>
    <mergeCell ref="L23:L26"/>
    <mergeCell ref="L27:L29"/>
    <mergeCell ref="I23:I26"/>
    <mergeCell ref="I27:I29"/>
    <mergeCell ref="H23:H26"/>
    <mergeCell ref="H27:H29"/>
    <mergeCell ref="G33:G41"/>
    <mergeCell ref="A43:E43"/>
    <mergeCell ref="G43:L43"/>
    <mergeCell ref="A33:A41"/>
    <mergeCell ref="B33:B34"/>
    <mergeCell ref="C33:C41"/>
    <mergeCell ref="D33:D41"/>
    <mergeCell ref="E33:E41"/>
    <mergeCell ref="F33:F41"/>
    <mergeCell ref="H33:H41"/>
    <mergeCell ref="I33:I41"/>
    <mergeCell ref="J33:J41"/>
    <mergeCell ref="K33:K41"/>
    <mergeCell ref="L33:L4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
  <sheetViews>
    <sheetView zoomScale="80" zoomScaleNormal="80" workbookViewId="0">
      <selection sqref="A1:XFD1048576"/>
    </sheetView>
  </sheetViews>
  <sheetFormatPr baseColWidth="10" defaultColWidth="11.42578125" defaultRowHeight="12.75" x14ac:dyDescent="0.2"/>
  <cols>
    <col min="1" max="1" width="1.140625" style="61" customWidth="1"/>
    <col min="2" max="2" width="19.42578125" style="61" customWidth="1"/>
    <col min="3" max="3" width="11.85546875" style="61" customWidth="1"/>
    <col min="4" max="4" width="44.42578125" style="61" customWidth="1"/>
    <col min="5" max="5" width="3.42578125" style="61" customWidth="1"/>
    <col min="6" max="6" width="11.42578125" style="61"/>
    <col min="7" max="7" width="28.85546875" style="61" customWidth="1"/>
    <col min="8" max="256" width="11.42578125" style="61"/>
    <col min="257" max="257" width="1.140625" style="61" customWidth="1"/>
    <col min="258" max="258" width="19.42578125" style="61" customWidth="1"/>
    <col min="259" max="259" width="7.42578125" style="61" bestFit="1" customWidth="1"/>
    <col min="260" max="260" width="109" style="61" bestFit="1" customWidth="1"/>
    <col min="261" max="261" width="3.42578125" style="61" customWidth="1"/>
    <col min="262" max="262" width="11.42578125" style="61"/>
    <col min="263" max="263" width="28.85546875" style="61" customWidth="1"/>
    <col min="264" max="512" width="11.42578125" style="61"/>
    <col min="513" max="513" width="1.140625" style="61" customWidth="1"/>
    <col min="514" max="514" width="19.42578125" style="61" customWidth="1"/>
    <col min="515" max="515" width="7.42578125" style="61" bestFit="1" customWidth="1"/>
    <col min="516" max="516" width="109" style="61" bestFit="1" customWidth="1"/>
    <col min="517" max="517" width="3.42578125" style="61" customWidth="1"/>
    <col min="518" max="518" width="11.42578125" style="61"/>
    <col min="519" max="519" width="28.85546875" style="61" customWidth="1"/>
    <col min="520" max="768" width="11.42578125" style="61"/>
    <col min="769" max="769" width="1.140625" style="61" customWidth="1"/>
    <col min="770" max="770" width="19.42578125" style="61" customWidth="1"/>
    <col min="771" max="771" width="7.42578125" style="61" bestFit="1" customWidth="1"/>
    <col min="772" max="772" width="109" style="61" bestFit="1" customWidth="1"/>
    <col min="773" max="773" width="3.42578125" style="61" customWidth="1"/>
    <col min="774" max="774" width="11.42578125" style="61"/>
    <col min="775" max="775" width="28.85546875" style="61" customWidth="1"/>
    <col min="776" max="1024" width="11.42578125" style="61"/>
    <col min="1025" max="1025" width="1.140625" style="61" customWidth="1"/>
    <col min="1026" max="1026" width="19.42578125" style="61" customWidth="1"/>
    <col min="1027" max="1027" width="7.42578125" style="61" bestFit="1" customWidth="1"/>
    <col min="1028" max="1028" width="109" style="61" bestFit="1" customWidth="1"/>
    <col min="1029" max="1029" width="3.42578125" style="61" customWidth="1"/>
    <col min="1030" max="1030" width="11.42578125" style="61"/>
    <col min="1031" max="1031" width="28.85546875" style="61" customWidth="1"/>
    <col min="1032" max="1280" width="11.42578125" style="61"/>
    <col min="1281" max="1281" width="1.140625" style="61" customWidth="1"/>
    <col min="1282" max="1282" width="19.42578125" style="61" customWidth="1"/>
    <col min="1283" max="1283" width="7.42578125" style="61" bestFit="1" customWidth="1"/>
    <col min="1284" max="1284" width="109" style="61" bestFit="1" customWidth="1"/>
    <col min="1285" max="1285" width="3.42578125" style="61" customWidth="1"/>
    <col min="1286" max="1286" width="11.42578125" style="61"/>
    <col min="1287" max="1287" width="28.85546875" style="61" customWidth="1"/>
    <col min="1288" max="1536" width="11.42578125" style="61"/>
    <col min="1537" max="1537" width="1.140625" style="61" customWidth="1"/>
    <col min="1538" max="1538" width="19.42578125" style="61" customWidth="1"/>
    <col min="1539" max="1539" width="7.42578125" style="61" bestFit="1" customWidth="1"/>
    <col min="1540" max="1540" width="109" style="61" bestFit="1" customWidth="1"/>
    <col min="1541" max="1541" width="3.42578125" style="61" customWidth="1"/>
    <col min="1542" max="1542" width="11.42578125" style="61"/>
    <col min="1543" max="1543" width="28.85546875" style="61" customWidth="1"/>
    <col min="1544" max="1792" width="11.42578125" style="61"/>
    <col min="1793" max="1793" width="1.140625" style="61" customWidth="1"/>
    <col min="1794" max="1794" width="19.42578125" style="61" customWidth="1"/>
    <col min="1795" max="1795" width="7.42578125" style="61" bestFit="1" customWidth="1"/>
    <col min="1796" max="1796" width="109" style="61" bestFit="1" customWidth="1"/>
    <col min="1797" max="1797" width="3.42578125" style="61" customWidth="1"/>
    <col min="1798" max="1798" width="11.42578125" style="61"/>
    <col min="1799" max="1799" width="28.85546875" style="61" customWidth="1"/>
    <col min="1800" max="2048" width="11.42578125" style="61"/>
    <col min="2049" max="2049" width="1.140625" style="61" customWidth="1"/>
    <col min="2050" max="2050" width="19.42578125" style="61" customWidth="1"/>
    <col min="2051" max="2051" width="7.42578125" style="61" bestFit="1" customWidth="1"/>
    <col min="2052" max="2052" width="109" style="61" bestFit="1" customWidth="1"/>
    <col min="2053" max="2053" width="3.42578125" style="61" customWidth="1"/>
    <col min="2054" max="2054" width="11.42578125" style="61"/>
    <col min="2055" max="2055" width="28.85546875" style="61" customWidth="1"/>
    <col min="2056" max="2304" width="11.42578125" style="61"/>
    <col min="2305" max="2305" width="1.140625" style="61" customWidth="1"/>
    <col min="2306" max="2306" width="19.42578125" style="61" customWidth="1"/>
    <col min="2307" max="2307" width="7.42578125" style="61" bestFit="1" customWidth="1"/>
    <col min="2308" max="2308" width="109" style="61" bestFit="1" customWidth="1"/>
    <col min="2309" max="2309" width="3.42578125" style="61" customWidth="1"/>
    <col min="2310" max="2310" width="11.42578125" style="61"/>
    <col min="2311" max="2311" width="28.85546875" style="61" customWidth="1"/>
    <col min="2312" max="2560" width="11.42578125" style="61"/>
    <col min="2561" max="2561" width="1.140625" style="61" customWidth="1"/>
    <col min="2562" max="2562" width="19.42578125" style="61" customWidth="1"/>
    <col min="2563" max="2563" width="7.42578125" style="61" bestFit="1" customWidth="1"/>
    <col min="2564" max="2564" width="109" style="61" bestFit="1" customWidth="1"/>
    <col min="2565" max="2565" width="3.42578125" style="61" customWidth="1"/>
    <col min="2566" max="2566" width="11.42578125" style="61"/>
    <col min="2567" max="2567" width="28.85546875" style="61" customWidth="1"/>
    <col min="2568" max="2816" width="11.42578125" style="61"/>
    <col min="2817" max="2817" width="1.140625" style="61" customWidth="1"/>
    <col min="2818" max="2818" width="19.42578125" style="61" customWidth="1"/>
    <col min="2819" max="2819" width="7.42578125" style="61" bestFit="1" customWidth="1"/>
    <col min="2820" max="2820" width="109" style="61" bestFit="1" customWidth="1"/>
    <col min="2821" max="2821" width="3.42578125" style="61" customWidth="1"/>
    <col min="2822" max="2822" width="11.42578125" style="61"/>
    <col min="2823" max="2823" width="28.85546875" style="61" customWidth="1"/>
    <col min="2824" max="3072" width="11.42578125" style="61"/>
    <col min="3073" max="3073" width="1.140625" style="61" customWidth="1"/>
    <col min="3074" max="3074" width="19.42578125" style="61" customWidth="1"/>
    <col min="3075" max="3075" width="7.42578125" style="61" bestFit="1" customWidth="1"/>
    <col min="3076" max="3076" width="109" style="61" bestFit="1" customWidth="1"/>
    <col min="3077" max="3077" width="3.42578125" style="61" customWidth="1"/>
    <col min="3078" max="3078" width="11.42578125" style="61"/>
    <col min="3079" max="3079" width="28.85546875" style="61" customWidth="1"/>
    <col min="3080" max="3328" width="11.42578125" style="61"/>
    <col min="3329" max="3329" width="1.140625" style="61" customWidth="1"/>
    <col min="3330" max="3330" width="19.42578125" style="61" customWidth="1"/>
    <col min="3331" max="3331" width="7.42578125" style="61" bestFit="1" customWidth="1"/>
    <col min="3332" max="3332" width="109" style="61" bestFit="1" customWidth="1"/>
    <col min="3333" max="3333" width="3.42578125" style="61" customWidth="1"/>
    <col min="3334" max="3334" width="11.42578125" style="61"/>
    <col min="3335" max="3335" width="28.85546875" style="61" customWidth="1"/>
    <col min="3336" max="3584" width="11.42578125" style="61"/>
    <col min="3585" max="3585" width="1.140625" style="61" customWidth="1"/>
    <col min="3586" max="3586" width="19.42578125" style="61" customWidth="1"/>
    <col min="3587" max="3587" width="7.42578125" style="61" bestFit="1" customWidth="1"/>
    <col min="3588" max="3588" width="109" style="61" bestFit="1" customWidth="1"/>
    <col min="3589" max="3589" width="3.42578125" style="61" customWidth="1"/>
    <col min="3590" max="3590" width="11.42578125" style="61"/>
    <col min="3591" max="3591" width="28.85546875" style="61" customWidth="1"/>
    <col min="3592" max="3840" width="11.42578125" style="61"/>
    <col min="3841" max="3841" width="1.140625" style="61" customWidth="1"/>
    <col min="3842" max="3842" width="19.42578125" style="61" customWidth="1"/>
    <col min="3843" max="3843" width="7.42578125" style="61" bestFit="1" customWidth="1"/>
    <col min="3844" max="3844" width="109" style="61" bestFit="1" customWidth="1"/>
    <col min="3845" max="3845" width="3.42578125" style="61" customWidth="1"/>
    <col min="3846" max="3846" width="11.42578125" style="61"/>
    <col min="3847" max="3847" width="28.85546875" style="61" customWidth="1"/>
    <col min="3848" max="4096" width="11.42578125" style="61"/>
    <col min="4097" max="4097" width="1.140625" style="61" customWidth="1"/>
    <col min="4098" max="4098" width="19.42578125" style="61" customWidth="1"/>
    <col min="4099" max="4099" width="7.42578125" style="61" bestFit="1" customWidth="1"/>
    <col min="4100" max="4100" width="109" style="61" bestFit="1" customWidth="1"/>
    <col min="4101" max="4101" width="3.42578125" style="61" customWidth="1"/>
    <col min="4102" max="4102" width="11.42578125" style="61"/>
    <col min="4103" max="4103" width="28.85546875" style="61" customWidth="1"/>
    <col min="4104" max="4352" width="11.42578125" style="61"/>
    <col min="4353" max="4353" width="1.140625" style="61" customWidth="1"/>
    <col min="4354" max="4354" width="19.42578125" style="61" customWidth="1"/>
    <col min="4355" max="4355" width="7.42578125" style="61" bestFit="1" customWidth="1"/>
    <col min="4356" max="4356" width="109" style="61" bestFit="1" customWidth="1"/>
    <col min="4357" max="4357" width="3.42578125" style="61" customWidth="1"/>
    <col min="4358" max="4358" width="11.42578125" style="61"/>
    <col min="4359" max="4359" width="28.85546875" style="61" customWidth="1"/>
    <col min="4360" max="4608" width="11.42578125" style="61"/>
    <col min="4609" max="4609" width="1.140625" style="61" customWidth="1"/>
    <col min="4610" max="4610" width="19.42578125" style="61" customWidth="1"/>
    <col min="4611" max="4611" width="7.42578125" style="61" bestFit="1" customWidth="1"/>
    <col min="4612" max="4612" width="109" style="61" bestFit="1" customWidth="1"/>
    <col min="4613" max="4613" width="3.42578125" style="61" customWidth="1"/>
    <col min="4614" max="4614" width="11.42578125" style="61"/>
    <col min="4615" max="4615" width="28.85546875" style="61" customWidth="1"/>
    <col min="4616" max="4864" width="11.42578125" style="61"/>
    <col min="4865" max="4865" width="1.140625" style="61" customWidth="1"/>
    <col min="4866" max="4866" width="19.42578125" style="61" customWidth="1"/>
    <col min="4867" max="4867" width="7.42578125" style="61" bestFit="1" customWidth="1"/>
    <col min="4868" max="4868" width="109" style="61" bestFit="1" customWidth="1"/>
    <col min="4869" max="4869" width="3.42578125" style="61" customWidth="1"/>
    <col min="4870" max="4870" width="11.42578125" style="61"/>
    <col min="4871" max="4871" width="28.85546875" style="61" customWidth="1"/>
    <col min="4872" max="5120" width="11.42578125" style="61"/>
    <col min="5121" max="5121" width="1.140625" style="61" customWidth="1"/>
    <col min="5122" max="5122" width="19.42578125" style="61" customWidth="1"/>
    <col min="5123" max="5123" width="7.42578125" style="61" bestFit="1" customWidth="1"/>
    <col min="5124" max="5124" width="109" style="61" bestFit="1" customWidth="1"/>
    <col min="5125" max="5125" width="3.42578125" style="61" customWidth="1"/>
    <col min="5126" max="5126" width="11.42578125" style="61"/>
    <col min="5127" max="5127" width="28.85546875" style="61" customWidth="1"/>
    <col min="5128" max="5376" width="11.42578125" style="61"/>
    <col min="5377" max="5377" width="1.140625" style="61" customWidth="1"/>
    <col min="5378" max="5378" width="19.42578125" style="61" customWidth="1"/>
    <col min="5379" max="5379" width="7.42578125" style="61" bestFit="1" customWidth="1"/>
    <col min="5380" max="5380" width="109" style="61" bestFit="1" customWidth="1"/>
    <col min="5381" max="5381" width="3.42578125" style="61" customWidth="1"/>
    <col min="5382" max="5382" width="11.42578125" style="61"/>
    <col min="5383" max="5383" width="28.85546875" style="61" customWidth="1"/>
    <col min="5384" max="5632" width="11.42578125" style="61"/>
    <col min="5633" max="5633" width="1.140625" style="61" customWidth="1"/>
    <col min="5634" max="5634" width="19.42578125" style="61" customWidth="1"/>
    <col min="5635" max="5635" width="7.42578125" style="61" bestFit="1" customWidth="1"/>
    <col min="5636" max="5636" width="109" style="61" bestFit="1" customWidth="1"/>
    <col min="5637" max="5637" width="3.42578125" style="61" customWidth="1"/>
    <col min="5638" max="5638" width="11.42578125" style="61"/>
    <col min="5639" max="5639" width="28.85546875" style="61" customWidth="1"/>
    <col min="5640" max="5888" width="11.42578125" style="61"/>
    <col min="5889" max="5889" width="1.140625" style="61" customWidth="1"/>
    <col min="5890" max="5890" width="19.42578125" style="61" customWidth="1"/>
    <col min="5891" max="5891" width="7.42578125" style="61" bestFit="1" customWidth="1"/>
    <col min="5892" max="5892" width="109" style="61" bestFit="1" customWidth="1"/>
    <col min="5893" max="5893" width="3.42578125" style="61" customWidth="1"/>
    <col min="5894" max="5894" width="11.42578125" style="61"/>
    <col min="5895" max="5895" width="28.85546875" style="61" customWidth="1"/>
    <col min="5896" max="6144" width="11.42578125" style="61"/>
    <col min="6145" max="6145" width="1.140625" style="61" customWidth="1"/>
    <col min="6146" max="6146" width="19.42578125" style="61" customWidth="1"/>
    <col min="6147" max="6147" width="7.42578125" style="61" bestFit="1" customWidth="1"/>
    <col min="6148" max="6148" width="109" style="61" bestFit="1" customWidth="1"/>
    <col min="6149" max="6149" width="3.42578125" style="61" customWidth="1"/>
    <col min="6150" max="6150" width="11.42578125" style="61"/>
    <col min="6151" max="6151" width="28.85546875" style="61" customWidth="1"/>
    <col min="6152" max="6400" width="11.42578125" style="61"/>
    <col min="6401" max="6401" width="1.140625" style="61" customWidth="1"/>
    <col min="6402" max="6402" width="19.42578125" style="61" customWidth="1"/>
    <col min="6403" max="6403" width="7.42578125" style="61" bestFit="1" customWidth="1"/>
    <col min="6404" max="6404" width="109" style="61" bestFit="1" customWidth="1"/>
    <col min="6405" max="6405" width="3.42578125" style="61" customWidth="1"/>
    <col min="6406" max="6406" width="11.42578125" style="61"/>
    <col min="6407" max="6407" width="28.85546875" style="61" customWidth="1"/>
    <col min="6408" max="6656" width="11.42578125" style="61"/>
    <col min="6657" max="6657" width="1.140625" style="61" customWidth="1"/>
    <col min="6658" max="6658" width="19.42578125" style="61" customWidth="1"/>
    <col min="6659" max="6659" width="7.42578125" style="61" bestFit="1" customWidth="1"/>
    <col min="6660" max="6660" width="109" style="61" bestFit="1" customWidth="1"/>
    <col min="6661" max="6661" width="3.42578125" style="61" customWidth="1"/>
    <col min="6662" max="6662" width="11.42578125" style="61"/>
    <col min="6663" max="6663" width="28.85546875" style="61" customWidth="1"/>
    <col min="6664" max="6912" width="11.42578125" style="61"/>
    <col min="6913" max="6913" width="1.140625" style="61" customWidth="1"/>
    <col min="6914" max="6914" width="19.42578125" style="61" customWidth="1"/>
    <col min="6915" max="6915" width="7.42578125" style="61" bestFit="1" customWidth="1"/>
    <col min="6916" max="6916" width="109" style="61" bestFit="1" customWidth="1"/>
    <col min="6917" max="6917" width="3.42578125" style="61" customWidth="1"/>
    <col min="6918" max="6918" width="11.42578125" style="61"/>
    <col min="6919" max="6919" width="28.85546875" style="61" customWidth="1"/>
    <col min="6920" max="7168" width="11.42578125" style="61"/>
    <col min="7169" max="7169" width="1.140625" style="61" customWidth="1"/>
    <col min="7170" max="7170" width="19.42578125" style="61" customWidth="1"/>
    <col min="7171" max="7171" width="7.42578125" style="61" bestFit="1" customWidth="1"/>
    <col min="7172" max="7172" width="109" style="61" bestFit="1" customWidth="1"/>
    <col min="7173" max="7173" width="3.42578125" style="61" customWidth="1"/>
    <col min="7174" max="7174" width="11.42578125" style="61"/>
    <col min="7175" max="7175" width="28.85546875" style="61" customWidth="1"/>
    <col min="7176" max="7424" width="11.42578125" style="61"/>
    <col min="7425" max="7425" width="1.140625" style="61" customWidth="1"/>
    <col min="7426" max="7426" width="19.42578125" style="61" customWidth="1"/>
    <col min="7427" max="7427" width="7.42578125" style="61" bestFit="1" customWidth="1"/>
    <col min="7428" max="7428" width="109" style="61" bestFit="1" customWidth="1"/>
    <col min="7429" max="7429" width="3.42578125" style="61" customWidth="1"/>
    <col min="7430" max="7430" width="11.42578125" style="61"/>
    <col min="7431" max="7431" width="28.85546875" style="61" customWidth="1"/>
    <col min="7432" max="7680" width="11.42578125" style="61"/>
    <col min="7681" max="7681" width="1.140625" style="61" customWidth="1"/>
    <col min="7682" max="7682" width="19.42578125" style="61" customWidth="1"/>
    <col min="7683" max="7683" width="7.42578125" style="61" bestFit="1" customWidth="1"/>
    <col min="7684" max="7684" width="109" style="61" bestFit="1" customWidth="1"/>
    <col min="7685" max="7685" width="3.42578125" style="61" customWidth="1"/>
    <col min="7686" max="7686" width="11.42578125" style="61"/>
    <col min="7687" max="7687" width="28.85546875" style="61" customWidth="1"/>
    <col min="7688" max="7936" width="11.42578125" style="61"/>
    <col min="7937" max="7937" width="1.140625" style="61" customWidth="1"/>
    <col min="7938" max="7938" width="19.42578125" style="61" customWidth="1"/>
    <col min="7939" max="7939" width="7.42578125" style="61" bestFit="1" customWidth="1"/>
    <col min="7940" max="7940" width="109" style="61" bestFit="1" customWidth="1"/>
    <col min="7941" max="7941" width="3.42578125" style="61" customWidth="1"/>
    <col min="7942" max="7942" width="11.42578125" style="61"/>
    <col min="7943" max="7943" width="28.85546875" style="61" customWidth="1"/>
    <col min="7944" max="8192" width="11.42578125" style="61"/>
    <col min="8193" max="8193" width="1.140625" style="61" customWidth="1"/>
    <col min="8194" max="8194" width="19.42578125" style="61" customWidth="1"/>
    <col min="8195" max="8195" width="7.42578125" style="61" bestFit="1" customWidth="1"/>
    <col min="8196" max="8196" width="109" style="61" bestFit="1" customWidth="1"/>
    <col min="8197" max="8197" width="3.42578125" style="61" customWidth="1"/>
    <col min="8198" max="8198" width="11.42578125" style="61"/>
    <col min="8199" max="8199" width="28.85546875" style="61" customWidth="1"/>
    <col min="8200" max="8448" width="11.42578125" style="61"/>
    <col min="8449" max="8449" width="1.140625" style="61" customWidth="1"/>
    <col min="8450" max="8450" width="19.42578125" style="61" customWidth="1"/>
    <col min="8451" max="8451" width="7.42578125" style="61" bestFit="1" customWidth="1"/>
    <col min="8452" max="8452" width="109" style="61" bestFit="1" customWidth="1"/>
    <col min="8453" max="8453" width="3.42578125" style="61" customWidth="1"/>
    <col min="8454" max="8454" width="11.42578125" style="61"/>
    <col min="8455" max="8455" width="28.85546875" style="61" customWidth="1"/>
    <col min="8456" max="8704" width="11.42578125" style="61"/>
    <col min="8705" max="8705" width="1.140625" style="61" customWidth="1"/>
    <col min="8706" max="8706" width="19.42578125" style="61" customWidth="1"/>
    <col min="8707" max="8707" width="7.42578125" style="61" bestFit="1" customWidth="1"/>
    <col min="8708" max="8708" width="109" style="61" bestFit="1" customWidth="1"/>
    <col min="8709" max="8709" width="3.42578125" style="61" customWidth="1"/>
    <col min="8710" max="8710" width="11.42578125" style="61"/>
    <col min="8711" max="8711" width="28.85546875" style="61" customWidth="1"/>
    <col min="8712" max="8960" width="11.42578125" style="61"/>
    <col min="8961" max="8961" width="1.140625" style="61" customWidth="1"/>
    <col min="8962" max="8962" width="19.42578125" style="61" customWidth="1"/>
    <col min="8963" max="8963" width="7.42578125" style="61" bestFit="1" customWidth="1"/>
    <col min="8964" max="8964" width="109" style="61" bestFit="1" customWidth="1"/>
    <col min="8965" max="8965" width="3.42578125" style="61" customWidth="1"/>
    <col min="8966" max="8966" width="11.42578125" style="61"/>
    <col min="8967" max="8967" width="28.85546875" style="61" customWidth="1"/>
    <col min="8968" max="9216" width="11.42578125" style="61"/>
    <col min="9217" max="9217" width="1.140625" style="61" customWidth="1"/>
    <col min="9218" max="9218" width="19.42578125" style="61" customWidth="1"/>
    <col min="9219" max="9219" width="7.42578125" style="61" bestFit="1" customWidth="1"/>
    <col min="9220" max="9220" width="109" style="61" bestFit="1" customWidth="1"/>
    <col min="9221" max="9221" width="3.42578125" style="61" customWidth="1"/>
    <col min="9222" max="9222" width="11.42578125" style="61"/>
    <col min="9223" max="9223" width="28.85546875" style="61" customWidth="1"/>
    <col min="9224" max="9472" width="11.42578125" style="61"/>
    <col min="9473" max="9473" width="1.140625" style="61" customWidth="1"/>
    <col min="9474" max="9474" width="19.42578125" style="61" customWidth="1"/>
    <col min="9475" max="9475" width="7.42578125" style="61" bestFit="1" customWidth="1"/>
    <col min="9476" max="9476" width="109" style="61" bestFit="1" customWidth="1"/>
    <col min="9477" max="9477" width="3.42578125" style="61" customWidth="1"/>
    <col min="9478" max="9478" width="11.42578125" style="61"/>
    <col min="9479" max="9479" width="28.85546875" style="61" customWidth="1"/>
    <col min="9480" max="9728" width="11.42578125" style="61"/>
    <col min="9729" max="9729" width="1.140625" style="61" customWidth="1"/>
    <col min="9730" max="9730" width="19.42578125" style="61" customWidth="1"/>
    <col min="9731" max="9731" width="7.42578125" style="61" bestFit="1" customWidth="1"/>
    <col min="9732" max="9732" width="109" style="61" bestFit="1" customWidth="1"/>
    <col min="9733" max="9733" width="3.42578125" style="61" customWidth="1"/>
    <col min="9734" max="9734" width="11.42578125" style="61"/>
    <col min="9735" max="9735" width="28.85546875" style="61" customWidth="1"/>
    <col min="9736" max="9984" width="11.42578125" style="61"/>
    <col min="9985" max="9985" width="1.140625" style="61" customWidth="1"/>
    <col min="9986" max="9986" width="19.42578125" style="61" customWidth="1"/>
    <col min="9987" max="9987" width="7.42578125" style="61" bestFit="1" customWidth="1"/>
    <col min="9988" max="9988" width="109" style="61" bestFit="1" customWidth="1"/>
    <col min="9989" max="9989" width="3.42578125" style="61" customWidth="1"/>
    <col min="9990" max="9990" width="11.42578125" style="61"/>
    <col min="9991" max="9991" width="28.85546875" style="61" customWidth="1"/>
    <col min="9992" max="10240" width="11.42578125" style="61"/>
    <col min="10241" max="10241" width="1.140625" style="61" customWidth="1"/>
    <col min="10242" max="10242" width="19.42578125" style="61" customWidth="1"/>
    <col min="10243" max="10243" width="7.42578125" style="61" bestFit="1" customWidth="1"/>
    <col min="10244" max="10244" width="109" style="61" bestFit="1" customWidth="1"/>
    <col min="10245" max="10245" width="3.42578125" style="61" customWidth="1"/>
    <col min="10246" max="10246" width="11.42578125" style="61"/>
    <col min="10247" max="10247" width="28.85546875" style="61" customWidth="1"/>
    <col min="10248" max="10496" width="11.42578125" style="61"/>
    <col min="10497" max="10497" width="1.140625" style="61" customWidth="1"/>
    <col min="10498" max="10498" width="19.42578125" style="61" customWidth="1"/>
    <col min="10499" max="10499" width="7.42578125" style="61" bestFit="1" customWidth="1"/>
    <col min="10500" max="10500" width="109" style="61" bestFit="1" customWidth="1"/>
    <col min="10501" max="10501" width="3.42578125" style="61" customWidth="1"/>
    <col min="10502" max="10502" width="11.42578125" style="61"/>
    <col min="10503" max="10503" width="28.85546875" style="61" customWidth="1"/>
    <col min="10504" max="10752" width="11.42578125" style="61"/>
    <col min="10753" max="10753" width="1.140625" style="61" customWidth="1"/>
    <col min="10754" max="10754" width="19.42578125" style="61" customWidth="1"/>
    <col min="10755" max="10755" width="7.42578125" style="61" bestFit="1" customWidth="1"/>
    <col min="10756" max="10756" width="109" style="61" bestFit="1" customWidth="1"/>
    <col min="10757" max="10757" width="3.42578125" style="61" customWidth="1"/>
    <col min="10758" max="10758" width="11.42578125" style="61"/>
    <col min="10759" max="10759" width="28.85546875" style="61" customWidth="1"/>
    <col min="10760" max="11008" width="11.42578125" style="61"/>
    <col min="11009" max="11009" width="1.140625" style="61" customWidth="1"/>
    <col min="11010" max="11010" width="19.42578125" style="61" customWidth="1"/>
    <col min="11011" max="11011" width="7.42578125" style="61" bestFit="1" customWidth="1"/>
    <col min="11012" max="11012" width="109" style="61" bestFit="1" customWidth="1"/>
    <col min="11013" max="11013" width="3.42578125" style="61" customWidth="1"/>
    <col min="11014" max="11014" width="11.42578125" style="61"/>
    <col min="11015" max="11015" width="28.85546875" style="61" customWidth="1"/>
    <col min="11016" max="11264" width="11.42578125" style="61"/>
    <col min="11265" max="11265" width="1.140625" style="61" customWidth="1"/>
    <col min="11266" max="11266" width="19.42578125" style="61" customWidth="1"/>
    <col min="11267" max="11267" width="7.42578125" style="61" bestFit="1" customWidth="1"/>
    <col min="11268" max="11268" width="109" style="61" bestFit="1" customWidth="1"/>
    <col min="11269" max="11269" width="3.42578125" style="61" customWidth="1"/>
    <col min="11270" max="11270" width="11.42578125" style="61"/>
    <col min="11271" max="11271" width="28.85546875" style="61" customWidth="1"/>
    <col min="11272" max="11520" width="11.42578125" style="61"/>
    <col min="11521" max="11521" width="1.140625" style="61" customWidth="1"/>
    <col min="11522" max="11522" width="19.42578125" style="61" customWidth="1"/>
    <col min="11523" max="11523" width="7.42578125" style="61" bestFit="1" customWidth="1"/>
    <col min="11524" max="11524" width="109" style="61" bestFit="1" customWidth="1"/>
    <col min="11525" max="11525" width="3.42578125" style="61" customWidth="1"/>
    <col min="11526" max="11526" width="11.42578125" style="61"/>
    <col min="11527" max="11527" width="28.85546875" style="61" customWidth="1"/>
    <col min="11528" max="11776" width="11.42578125" style="61"/>
    <col min="11777" max="11777" width="1.140625" style="61" customWidth="1"/>
    <col min="11778" max="11778" width="19.42578125" style="61" customWidth="1"/>
    <col min="11779" max="11779" width="7.42578125" style="61" bestFit="1" customWidth="1"/>
    <col min="11780" max="11780" width="109" style="61" bestFit="1" customWidth="1"/>
    <col min="11781" max="11781" width="3.42578125" style="61" customWidth="1"/>
    <col min="11782" max="11782" width="11.42578125" style="61"/>
    <col min="11783" max="11783" width="28.85546875" style="61" customWidth="1"/>
    <col min="11784" max="12032" width="11.42578125" style="61"/>
    <col min="12033" max="12033" width="1.140625" style="61" customWidth="1"/>
    <col min="12034" max="12034" width="19.42578125" style="61" customWidth="1"/>
    <col min="12035" max="12035" width="7.42578125" style="61" bestFit="1" customWidth="1"/>
    <col min="12036" max="12036" width="109" style="61" bestFit="1" customWidth="1"/>
    <col min="12037" max="12037" width="3.42578125" style="61" customWidth="1"/>
    <col min="12038" max="12038" width="11.42578125" style="61"/>
    <col min="12039" max="12039" width="28.85546875" style="61" customWidth="1"/>
    <col min="12040" max="12288" width="11.42578125" style="61"/>
    <col min="12289" max="12289" width="1.140625" style="61" customWidth="1"/>
    <col min="12290" max="12290" width="19.42578125" style="61" customWidth="1"/>
    <col min="12291" max="12291" width="7.42578125" style="61" bestFit="1" customWidth="1"/>
    <col min="12292" max="12292" width="109" style="61" bestFit="1" customWidth="1"/>
    <col min="12293" max="12293" width="3.42578125" style="61" customWidth="1"/>
    <col min="12294" max="12294" width="11.42578125" style="61"/>
    <col min="12295" max="12295" width="28.85546875" style="61" customWidth="1"/>
    <col min="12296" max="12544" width="11.42578125" style="61"/>
    <col min="12545" max="12545" width="1.140625" style="61" customWidth="1"/>
    <col min="12546" max="12546" width="19.42578125" style="61" customWidth="1"/>
    <col min="12547" max="12547" width="7.42578125" style="61" bestFit="1" customWidth="1"/>
    <col min="12548" max="12548" width="109" style="61" bestFit="1" customWidth="1"/>
    <col min="12549" max="12549" width="3.42578125" style="61" customWidth="1"/>
    <col min="12550" max="12550" width="11.42578125" style="61"/>
    <col min="12551" max="12551" width="28.85546875" style="61" customWidth="1"/>
    <col min="12552" max="12800" width="11.42578125" style="61"/>
    <col min="12801" max="12801" width="1.140625" style="61" customWidth="1"/>
    <col min="12802" max="12802" width="19.42578125" style="61" customWidth="1"/>
    <col min="12803" max="12803" width="7.42578125" style="61" bestFit="1" customWidth="1"/>
    <col min="12804" max="12804" width="109" style="61" bestFit="1" customWidth="1"/>
    <col min="12805" max="12805" width="3.42578125" style="61" customWidth="1"/>
    <col min="12806" max="12806" width="11.42578125" style="61"/>
    <col min="12807" max="12807" width="28.85546875" style="61" customWidth="1"/>
    <col min="12808" max="13056" width="11.42578125" style="61"/>
    <col min="13057" max="13057" width="1.140625" style="61" customWidth="1"/>
    <col min="13058" max="13058" width="19.42578125" style="61" customWidth="1"/>
    <col min="13059" max="13059" width="7.42578125" style="61" bestFit="1" customWidth="1"/>
    <col min="13060" max="13060" width="109" style="61" bestFit="1" customWidth="1"/>
    <col min="13061" max="13061" width="3.42578125" style="61" customWidth="1"/>
    <col min="13062" max="13062" width="11.42578125" style="61"/>
    <col min="13063" max="13063" width="28.85546875" style="61" customWidth="1"/>
    <col min="13064" max="13312" width="11.42578125" style="61"/>
    <col min="13313" max="13313" width="1.140625" style="61" customWidth="1"/>
    <col min="13314" max="13314" width="19.42578125" style="61" customWidth="1"/>
    <col min="13315" max="13315" width="7.42578125" style="61" bestFit="1" customWidth="1"/>
    <col min="13316" max="13316" width="109" style="61" bestFit="1" customWidth="1"/>
    <col min="13317" max="13317" width="3.42578125" style="61" customWidth="1"/>
    <col min="13318" max="13318" width="11.42578125" style="61"/>
    <col min="13319" max="13319" width="28.85546875" style="61" customWidth="1"/>
    <col min="13320" max="13568" width="11.42578125" style="61"/>
    <col min="13569" max="13569" width="1.140625" style="61" customWidth="1"/>
    <col min="13570" max="13570" width="19.42578125" style="61" customWidth="1"/>
    <col min="13571" max="13571" width="7.42578125" style="61" bestFit="1" customWidth="1"/>
    <col min="13572" max="13572" width="109" style="61" bestFit="1" customWidth="1"/>
    <col min="13573" max="13573" width="3.42578125" style="61" customWidth="1"/>
    <col min="13574" max="13574" width="11.42578125" style="61"/>
    <col min="13575" max="13575" width="28.85546875" style="61" customWidth="1"/>
    <col min="13576" max="13824" width="11.42578125" style="61"/>
    <col min="13825" max="13825" width="1.140625" style="61" customWidth="1"/>
    <col min="13826" max="13826" width="19.42578125" style="61" customWidth="1"/>
    <col min="13827" max="13827" width="7.42578125" style="61" bestFit="1" customWidth="1"/>
    <col min="13828" max="13828" width="109" style="61" bestFit="1" customWidth="1"/>
    <col min="13829" max="13829" width="3.42578125" style="61" customWidth="1"/>
    <col min="13830" max="13830" width="11.42578125" style="61"/>
    <col min="13831" max="13831" width="28.85546875" style="61" customWidth="1"/>
    <col min="13832" max="14080" width="11.42578125" style="61"/>
    <col min="14081" max="14081" width="1.140625" style="61" customWidth="1"/>
    <col min="14082" max="14082" width="19.42578125" style="61" customWidth="1"/>
    <col min="14083" max="14083" width="7.42578125" style="61" bestFit="1" customWidth="1"/>
    <col min="14084" max="14084" width="109" style="61" bestFit="1" customWidth="1"/>
    <col min="14085" max="14085" width="3.42578125" style="61" customWidth="1"/>
    <col min="14086" max="14086" width="11.42578125" style="61"/>
    <col min="14087" max="14087" width="28.85546875" style="61" customWidth="1"/>
    <col min="14088" max="14336" width="11.42578125" style="61"/>
    <col min="14337" max="14337" width="1.140625" style="61" customWidth="1"/>
    <col min="14338" max="14338" width="19.42578125" style="61" customWidth="1"/>
    <col min="14339" max="14339" width="7.42578125" style="61" bestFit="1" customWidth="1"/>
    <col min="14340" max="14340" width="109" style="61" bestFit="1" customWidth="1"/>
    <col min="14341" max="14341" width="3.42578125" style="61" customWidth="1"/>
    <col min="14342" max="14342" width="11.42578125" style="61"/>
    <col min="14343" max="14343" width="28.85546875" style="61" customWidth="1"/>
    <col min="14344" max="14592" width="11.42578125" style="61"/>
    <col min="14593" max="14593" width="1.140625" style="61" customWidth="1"/>
    <col min="14594" max="14594" width="19.42578125" style="61" customWidth="1"/>
    <col min="14595" max="14595" width="7.42578125" style="61" bestFit="1" customWidth="1"/>
    <col min="14596" max="14596" width="109" style="61" bestFit="1" customWidth="1"/>
    <col min="14597" max="14597" width="3.42578125" style="61" customWidth="1"/>
    <col min="14598" max="14598" width="11.42578125" style="61"/>
    <col min="14599" max="14599" width="28.85546875" style="61" customWidth="1"/>
    <col min="14600" max="14848" width="11.42578125" style="61"/>
    <col min="14849" max="14849" width="1.140625" style="61" customWidth="1"/>
    <col min="14850" max="14850" width="19.42578125" style="61" customWidth="1"/>
    <col min="14851" max="14851" width="7.42578125" style="61" bestFit="1" customWidth="1"/>
    <col min="14852" max="14852" width="109" style="61" bestFit="1" customWidth="1"/>
    <col min="14853" max="14853" width="3.42578125" style="61" customWidth="1"/>
    <col min="14854" max="14854" width="11.42578125" style="61"/>
    <col min="14855" max="14855" width="28.85546875" style="61" customWidth="1"/>
    <col min="14856" max="15104" width="11.42578125" style="61"/>
    <col min="15105" max="15105" width="1.140625" style="61" customWidth="1"/>
    <col min="15106" max="15106" width="19.42578125" style="61" customWidth="1"/>
    <col min="15107" max="15107" width="7.42578125" style="61" bestFit="1" customWidth="1"/>
    <col min="15108" max="15108" width="109" style="61" bestFit="1" customWidth="1"/>
    <col min="15109" max="15109" width="3.42578125" style="61" customWidth="1"/>
    <col min="15110" max="15110" width="11.42578125" style="61"/>
    <col min="15111" max="15111" width="28.85546875" style="61" customWidth="1"/>
    <col min="15112" max="15360" width="11.42578125" style="61"/>
    <col min="15361" max="15361" width="1.140625" style="61" customWidth="1"/>
    <col min="15362" max="15362" width="19.42578125" style="61" customWidth="1"/>
    <col min="15363" max="15363" width="7.42578125" style="61" bestFit="1" customWidth="1"/>
    <col min="15364" max="15364" width="109" style="61" bestFit="1" customWidth="1"/>
    <col min="15365" max="15365" width="3.42578125" style="61" customWidth="1"/>
    <col min="15366" max="15366" width="11.42578125" style="61"/>
    <col min="15367" max="15367" width="28.85546875" style="61" customWidth="1"/>
    <col min="15368" max="15616" width="11.42578125" style="61"/>
    <col min="15617" max="15617" width="1.140625" style="61" customWidth="1"/>
    <col min="15618" max="15618" width="19.42578125" style="61" customWidth="1"/>
    <col min="15619" max="15619" width="7.42578125" style="61" bestFit="1" customWidth="1"/>
    <col min="15620" max="15620" width="109" style="61" bestFit="1" customWidth="1"/>
    <col min="15621" max="15621" width="3.42578125" style="61" customWidth="1"/>
    <col min="15622" max="15622" width="11.42578125" style="61"/>
    <col min="15623" max="15623" width="28.85546875" style="61" customWidth="1"/>
    <col min="15624" max="15872" width="11.42578125" style="61"/>
    <col min="15873" max="15873" width="1.140625" style="61" customWidth="1"/>
    <col min="15874" max="15874" width="19.42578125" style="61" customWidth="1"/>
    <col min="15875" max="15875" width="7.42578125" style="61" bestFit="1" customWidth="1"/>
    <col min="15876" max="15876" width="109" style="61" bestFit="1" customWidth="1"/>
    <col min="15877" max="15877" width="3.42578125" style="61" customWidth="1"/>
    <col min="15878" max="15878" width="11.42578125" style="61"/>
    <col min="15879" max="15879" width="28.85546875" style="61" customWidth="1"/>
    <col min="15880" max="16128" width="11.42578125" style="61"/>
    <col min="16129" max="16129" width="1.140625" style="61" customWidth="1"/>
    <col min="16130" max="16130" width="19.42578125" style="61" customWidth="1"/>
    <col min="16131" max="16131" width="7.42578125" style="61" bestFit="1" customWidth="1"/>
    <col min="16132" max="16132" width="109" style="61" bestFit="1" customWidth="1"/>
    <col min="16133" max="16133" width="3.42578125" style="61" customWidth="1"/>
    <col min="16134" max="16134" width="11.42578125" style="61"/>
    <col min="16135" max="16135" width="28.85546875" style="61" customWidth="1"/>
    <col min="16136" max="16384" width="11.42578125" style="61"/>
  </cols>
  <sheetData>
    <row r="1" spans="2:7" ht="13.5" thickBot="1" x14ac:dyDescent="0.25"/>
    <row r="2" spans="2:7" ht="15.75" thickBot="1" x14ac:dyDescent="0.25">
      <c r="B2" s="441" t="s">
        <v>83</v>
      </c>
      <c r="C2" s="442"/>
      <c r="D2" s="443"/>
      <c r="E2" s="62"/>
    </row>
    <row r="3" spans="2:7" ht="13.5" thickBot="1" x14ac:dyDescent="0.25">
      <c r="B3" s="63" t="s">
        <v>84</v>
      </c>
      <c r="C3" s="64" t="s">
        <v>85</v>
      </c>
      <c r="D3" s="65" t="s">
        <v>86</v>
      </c>
      <c r="E3" s="62"/>
    </row>
    <row r="4" spans="2:7" ht="13.5" thickBot="1" x14ac:dyDescent="0.25">
      <c r="B4" s="66" t="s">
        <v>87</v>
      </c>
      <c r="C4" s="67" t="s">
        <v>88</v>
      </c>
      <c r="D4" s="68" t="s">
        <v>89</v>
      </c>
      <c r="E4" s="62"/>
      <c r="G4" s="69"/>
    </row>
    <row r="5" spans="2:7" ht="39" thickBot="1" x14ac:dyDescent="0.25">
      <c r="B5" s="66" t="s">
        <v>90</v>
      </c>
      <c r="C5" s="70">
        <v>0</v>
      </c>
      <c r="D5" s="68" t="s">
        <v>91</v>
      </c>
      <c r="E5" s="62"/>
    </row>
    <row r="6" spans="2:7" ht="90" thickBot="1" x14ac:dyDescent="0.25">
      <c r="B6" s="66" t="s">
        <v>57</v>
      </c>
      <c r="C6" s="70">
        <v>20</v>
      </c>
      <c r="D6" s="68" t="s">
        <v>92</v>
      </c>
      <c r="E6" s="62"/>
    </row>
    <row r="7" spans="2:7" ht="102.75" thickBot="1" x14ac:dyDescent="0.25">
      <c r="B7" s="66" t="s">
        <v>93</v>
      </c>
      <c r="C7" s="70">
        <v>40</v>
      </c>
      <c r="D7" s="68" t="s">
        <v>94</v>
      </c>
      <c r="E7" s="62"/>
    </row>
    <row r="8" spans="2:7" ht="77.25" thickBot="1" x14ac:dyDescent="0.25">
      <c r="B8" s="66" t="s">
        <v>95</v>
      </c>
      <c r="C8" s="70">
        <v>60</v>
      </c>
      <c r="D8" s="68" t="s">
        <v>96</v>
      </c>
      <c r="E8" s="62"/>
      <c r="F8" s="71"/>
    </row>
    <row r="9" spans="2:7" ht="51.75" thickBot="1" x14ac:dyDescent="0.25">
      <c r="B9" s="72" t="s">
        <v>62</v>
      </c>
      <c r="C9" s="73">
        <v>80</v>
      </c>
      <c r="D9" s="74" t="s">
        <v>97</v>
      </c>
      <c r="E9" s="62"/>
    </row>
    <row r="10" spans="2:7" ht="51" x14ac:dyDescent="0.2">
      <c r="B10" s="72" t="s">
        <v>67</v>
      </c>
      <c r="C10" s="73">
        <v>100</v>
      </c>
      <c r="D10" s="74" t="s">
        <v>98</v>
      </c>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74"/>
  <sheetViews>
    <sheetView topLeftCell="A23" zoomScale="80" zoomScaleNormal="80" workbookViewId="0">
      <selection sqref="A1:XFD1048576"/>
    </sheetView>
  </sheetViews>
  <sheetFormatPr baseColWidth="10" defaultRowHeight="15" x14ac:dyDescent="0.25"/>
  <cols>
    <col min="1" max="1" width="3.5703125" style="84" customWidth="1"/>
    <col min="2" max="2" width="11.42578125" style="84"/>
    <col min="3" max="3" width="15.42578125" style="84" customWidth="1"/>
    <col min="4" max="7" width="11.42578125" style="84"/>
    <col min="8" max="13" width="9.85546875" style="84" customWidth="1"/>
    <col min="14" max="14" width="16.42578125" style="84" bestFit="1" customWidth="1"/>
    <col min="15" max="15" width="37.140625" style="84" customWidth="1"/>
    <col min="16" max="16" width="45.5703125" style="84" customWidth="1"/>
    <col min="17" max="17" width="22.85546875" style="84" customWidth="1"/>
    <col min="18" max="18" width="11.42578125" style="84" hidden="1" customWidth="1"/>
    <col min="19" max="19" width="0" style="84" hidden="1" customWidth="1"/>
    <col min="20" max="16384" width="11.42578125" style="84"/>
  </cols>
  <sheetData>
    <row r="1" spans="2:18" ht="15.75" thickBot="1" x14ac:dyDescent="0.3">
      <c r="B1" s="83"/>
    </row>
    <row r="2" spans="2:18" ht="15" customHeight="1" x14ac:dyDescent="0.25">
      <c r="B2" s="446" t="s">
        <v>1</v>
      </c>
      <c r="C2" s="447"/>
      <c r="D2" s="453" t="s">
        <v>99</v>
      </c>
      <c r="E2" s="454"/>
      <c r="F2" s="454"/>
      <c r="G2" s="454"/>
      <c r="H2" s="454"/>
      <c r="I2" s="454"/>
      <c r="J2" s="454"/>
      <c r="K2" s="454"/>
      <c r="L2" s="454"/>
      <c r="M2" s="454"/>
      <c r="N2" s="454"/>
      <c r="O2" s="457" t="s">
        <v>100</v>
      </c>
      <c r="P2" s="458"/>
    </row>
    <row r="3" spans="2:18" ht="30" x14ac:dyDescent="0.25">
      <c r="B3" s="448"/>
      <c r="C3" s="449"/>
      <c r="D3" s="455"/>
      <c r="E3" s="456"/>
      <c r="F3" s="456"/>
      <c r="G3" s="456"/>
      <c r="H3" s="456"/>
      <c r="I3" s="456"/>
      <c r="J3" s="456"/>
      <c r="K3" s="456"/>
      <c r="L3" s="456"/>
      <c r="M3" s="456"/>
      <c r="N3" s="456"/>
      <c r="O3" s="459"/>
      <c r="P3" s="460"/>
      <c r="R3" s="84" t="s">
        <v>100</v>
      </c>
    </row>
    <row r="4" spans="2:18" ht="30" x14ac:dyDescent="0.25">
      <c r="B4" s="448"/>
      <c r="C4" s="449"/>
      <c r="D4" s="455"/>
      <c r="E4" s="456"/>
      <c r="F4" s="456"/>
      <c r="G4" s="456"/>
      <c r="H4" s="456"/>
      <c r="I4" s="456"/>
      <c r="J4" s="456"/>
      <c r="K4" s="456"/>
      <c r="L4" s="456"/>
      <c r="M4" s="456"/>
      <c r="N4" s="456"/>
      <c r="O4" s="459"/>
      <c r="P4" s="460"/>
      <c r="R4" s="84" t="s">
        <v>101</v>
      </c>
    </row>
    <row r="5" spans="2:18" ht="30.75" thickBot="1" x14ac:dyDescent="0.3">
      <c r="B5" s="448"/>
      <c r="C5" s="449"/>
      <c r="D5" s="455"/>
      <c r="E5" s="456"/>
      <c r="F5" s="456"/>
      <c r="G5" s="456"/>
      <c r="H5" s="456"/>
      <c r="I5" s="456"/>
      <c r="J5" s="456"/>
      <c r="K5" s="456"/>
      <c r="L5" s="456"/>
      <c r="M5" s="456"/>
      <c r="N5" s="456"/>
      <c r="O5" s="459"/>
      <c r="P5" s="460"/>
      <c r="R5" s="84" t="s">
        <v>102</v>
      </c>
    </row>
    <row r="6" spans="2:18" ht="45" x14ac:dyDescent="0.25">
      <c r="B6" s="448"/>
      <c r="C6" s="450"/>
      <c r="D6" s="463" t="str">
        <f>[1]PORTADA!D10</f>
        <v>DEPARTAMENTO DE CIENCIA, TECNOLOGÍA E INNOVACIÓN - COLCIENCIAS</v>
      </c>
      <c r="E6" s="464"/>
      <c r="F6" s="464"/>
      <c r="G6" s="464"/>
      <c r="H6" s="464"/>
      <c r="I6" s="464"/>
      <c r="J6" s="464"/>
      <c r="K6" s="464"/>
      <c r="L6" s="464"/>
      <c r="M6" s="464"/>
      <c r="N6" s="464"/>
      <c r="O6" s="459"/>
      <c r="P6" s="460"/>
      <c r="Q6" s="85"/>
      <c r="R6" s="84" t="s">
        <v>103</v>
      </c>
    </row>
    <row r="7" spans="2:18" x14ac:dyDescent="0.25">
      <c r="B7" s="448"/>
      <c r="C7" s="450"/>
      <c r="D7" s="465"/>
      <c r="E7" s="466"/>
      <c r="F7" s="466"/>
      <c r="G7" s="466"/>
      <c r="H7" s="466"/>
      <c r="I7" s="466"/>
      <c r="J7" s="466"/>
      <c r="K7" s="466"/>
      <c r="L7" s="466"/>
      <c r="M7" s="466"/>
      <c r="N7" s="466"/>
      <c r="O7" s="459"/>
      <c r="P7" s="460"/>
      <c r="Q7" s="85"/>
    </row>
    <row r="8" spans="2:18" x14ac:dyDescent="0.25">
      <c r="B8" s="448"/>
      <c r="C8" s="450"/>
      <c r="D8" s="465"/>
      <c r="E8" s="466"/>
      <c r="F8" s="466"/>
      <c r="G8" s="466"/>
      <c r="H8" s="466"/>
      <c r="I8" s="466"/>
      <c r="J8" s="466"/>
      <c r="K8" s="466"/>
      <c r="L8" s="466"/>
      <c r="M8" s="466"/>
      <c r="N8" s="466"/>
      <c r="O8" s="459"/>
      <c r="P8" s="460"/>
      <c r="Q8" s="85"/>
    </row>
    <row r="9" spans="2:18" ht="16.5" customHeight="1" thickBot="1" x14ac:dyDescent="0.3">
      <c r="B9" s="451"/>
      <c r="C9" s="452"/>
      <c r="D9" s="467"/>
      <c r="E9" s="468"/>
      <c r="F9" s="468"/>
      <c r="G9" s="468"/>
      <c r="H9" s="468"/>
      <c r="I9" s="468"/>
      <c r="J9" s="468"/>
      <c r="K9" s="468"/>
      <c r="L9" s="468"/>
      <c r="M9" s="468"/>
      <c r="N9" s="468"/>
      <c r="O9" s="461"/>
      <c r="P9" s="462"/>
      <c r="Q9" s="85"/>
      <c r="R9" s="84">
        <f>IF(D12=R4,40,IF(D12=R5,35,10))</f>
        <v>40</v>
      </c>
    </row>
    <row r="10" spans="2:18" x14ac:dyDescent="0.25">
      <c r="P10" s="85"/>
      <c r="Q10" s="85"/>
    </row>
    <row r="11" spans="2:18" x14ac:dyDescent="0.25">
      <c r="B11" s="469" t="s">
        <v>104</v>
      </c>
      <c r="C11" s="470"/>
      <c r="D11" s="470"/>
      <c r="E11" s="470"/>
      <c r="F11" s="470"/>
      <c r="G11" s="470"/>
      <c r="H11" s="470"/>
      <c r="I11" s="470"/>
      <c r="J11" s="470"/>
      <c r="K11" s="470"/>
      <c r="L11" s="470"/>
      <c r="M11" s="470"/>
      <c r="N11" s="470"/>
      <c r="O11" s="470"/>
      <c r="P11" s="470"/>
      <c r="Q11" s="85"/>
    </row>
    <row r="12" spans="2:18" ht="45.75" customHeight="1" x14ac:dyDescent="0.25">
      <c r="B12" s="444" t="s">
        <v>105</v>
      </c>
      <c r="C12" s="444"/>
      <c r="D12" s="445" t="s">
        <v>101</v>
      </c>
      <c r="E12" s="445"/>
      <c r="F12" s="445"/>
      <c r="G12" s="445"/>
      <c r="H12" s="445"/>
      <c r="I12" s="445"/>
      <c r="J12" s="445"/>
      <c r="K12" s="445"/>
      <c r="L12" s="445"/>
      <c r="M12" s="445"/>
      <c r="N12" s="445"/>
      <c r="O12" s="445"/>
      <c r="P12" s="445"/>
      <c r="Q12" s="85"/>
    </row>
    <row r="13" spans="2:18" ht="79.5" customHeight="1" x14ac:dyDescent="0.25">
      <c r="B13" s="444" t="s">
        <v>106</v>
      </c>
      <c r="C13" s="444"/>
      <c r="D13" s="475" t="s">
        <v>107</v>
      </c>
      <c r="E13" s="445"/>
      <c r="F13" s="445"/>
      <c r="G13" s="445"/>
      <c r="H13" s="445"/>
      <c r="I13" s="445"/>
      <c r="J13" s="445"/>
      <c r="K13" s="445"/>
      <c r="L13" s="445"/>
      <c r="M13" s="445"/>
      <c r="N13" s="445"/>
      <c r="O13" s="445"/>
      <c r="P13" s="445"/>
    </row>
    <row r="14" spans="2:18" ht="67.5" customHeight="1" x14ac:dyDescent="0.25">
      <c r="B14" s="444" t="s">
        <v>108</v>
      </c>
      <c r="C14" s="444"/>
      <c r="D14" s="476" t="s">
        <v>109</v>
      </c>
      <c r="E14" s="477"/>
      <c r="F14" s="477"/>
      <c r="G14" s="477"/>
      <c r="H14" s="477"/>
      <c r="I14" s="477"/>
      <c r="J14" s="477"/>
      <c r="K14" s="477"/>
      <c r="L14" s="477"/>
      <c r="M14" s="477"/>
      <c r="N14" s="477"/>
      <c r="O14" s="477"/>
      <c r="P14" s="477"/>
    </row>
    <row r="15" spans="2:18" ht="70.5" customHeight="1" x14ac:dyDescent="0.25">
      <c r="B15" s="444" t="s">
        <v>110</v>
      </c>
      <c r="C15" s="444"/>
      <c r="D15" s="475" t="s">
        <v>111</v>
      </c>
      <c r="E15" s="445"/>
      <c r="F15" s="445"/>
      <c r="G15" s="445"/>
      <c r="H15" s="445"/>
      <c r="I15" s="445"/>
      <c r="J15" s="445"/>
      <c r="K15" s="445"/>
      <c r="L15" s="445"/>
      <c r="M15" s="445"/>
      <c r="N15" s="445"/>
      <c r="O15" s="445"/>
      <c r="P15" s="445"/>
    </row>
    <row r="16" spans="2:18" ht="59.25" customHeight="1" x14ac:dyDescent="0.25">
      <c r="B16" s="444" t="s">
        <v>112</v>
      </c>
      <c r="C16" s="444"/>
      <c r="D16" s="475" t="s">
        <v>113</v>
      </c>
      <c r="E16" s="445"/>
      <c r="F16" s="445"/>
      <c r="G16" s="445"/>
      <c r="H16" s="445"/>
      <c r="I16" s="445"/>
      <c r="J16" s="445"/>
      <c r="K16" s="445"/>
      <c r="L16" s="445"/>
      <c r="M16" s="445"/>
      <c r="N16" s="445"/>
      <c r="O16" s="445"/>
      <c r="P16" s="445"/>
    </row>
    <row r="17" spans="2:16" s="87" customFormat="1" x14ac:dyDescent="0.25">
      <c r="B17" s="86"/>
      <c r="C17" s="86"/>
      <c r="D17" s="86"/>
      <c r="E17" s="86"/>
      <c r="F17" s="86"/>
      <c r="G17" s="86"/>
      <c r="H17" s="86"/>
      <c r="I17" s="86"/>
      <c r="J17" s="86"/>
      <c r="K17" s="86"/>
      <c r="L17" s="86"/>
      <c r="M17" s="86"/>
      <c r="N17" s="86"/>
    </row>
    <row r="18" spans="2:16" ht="18.75" x14ac:dyDescent="0.3">
      <c r="B18" s="478" t="s">
        <v>114</v>
      </c>
      <c r="C18" s="479"/>
      <c r="D18" s="479"/>
      <c r="E18" s="479"/>
      <c r="F18" s="479"/>
      <c r="G18" s="479"/>
      <c r="H18" s="479"/>
      <c r="I18" s="479"/>
      <c r="J18" s="479"/>
      <c r="K18" s="479"/>
      <c r="L18" s="479"/>
      <c r="M18" s="479"/>
      <c r="N18" s="479"/>
      <c r="O18" s="479"/>
      <c r="P18" s="479"/>
    </row>
    <row r="19" spans="2:16" s="88" customFormat="1" ht="37.5" customHeight="1" x14ac:dyDescent="0.25">
      <c r="B19" s="471" t="s">
        <v>115</v>
      </c>
      <c r="C19" s="472"/>
      <c r="D19" s="472"/>
      <c r="E19" s="472"/>
      <c r="F19" s="473"/>
      <c r="G19" s="480" t="s">
        <v>116</v>
      </c>
      <c r="H19" s="480"/>
      <c r="I19" s="480"/>
      <c r="J19" s="480"/>
      <c r="K19" s="480"/>
      <c r="L19" s="480"/>
      <c r="M19" s="480"/>
      <c r="N19" s="480"/>
      <c r="O19" s="480"/>
      <c r="P19" s="480"/>
    </row>
    <row r="20" spans="2:16" s="88" customFormat="1" ht="37.5" customHeight="1" x14ac:dyDescent="0.25">
      <c r="B20" s="471" t="s">
        <v>117</v>
      </c>
      <c r="C20" s="472"/>
      <c r="D20" s="472"/>
      <c r="E20" s="472"/>
      <c r="F20" s="473"/>
      <c r="G20" s="474" t="s">
        <v>62</v>
      </c>
      <c r="H20" s="474"/>
      <c r="I20" s="474"/>
      <c r="J20" s="474"/>
      <c r="K20" s="474"/>
      <c r="L20" s="474"/>
      <c r="M20" s="474"/>
      <c r="N20" s="474"/>
      <c r="O20" s="474"/>
      <c r="P20" s="474"/>
    </row>
    <row r="21" spans="2:16" s="88" customFormat="1" ht="37.5" customHeight="1" x14ac:dyDescent="0.25">
      <c r="B21" s="471" t="s">
        <v>118</v>
      </c>
      <c r="C21" s="472"/>
      <c r="D21" s="472"/>
      <c r="E21" s="472"/>
      <c r="F21" s="473"/>
      <c r="G21" s="474" t="s">
        <v>119</v>
      </c>
      <c r="H21" s="474"/>
      <c r="I21" s="474"/>
      <c r="J21" s="474"/>
      <c r="K21" s="474"/>
      <c r="L21" s="474"/>
      <c r="M21" s="474"/>
      <c r="N21" s="474"/>
      <c r="O21" s="474"/>
      <c r="P21" s="474"/>
    </row>
    <row r="22" spans="2:16" ht="15.75" thickBot="1" x14ac:dyDescent="0.3"/>
    <row r="23" spans="2:16" s="88" customFormat="1" ht="23.25" customHeight="1" x14ac:dyDescent="0.25">
      <c r="B23" s="481" t="s">
        <v>120</v>
      </c>
      <c r="C23" s="483" t="s">
        <v>121</v>
      </c>
      <c r="D23" s="483"/>
      <c r="E23" s="483"/>
      <c r="F23" s="483"/>
      <c r="G23" s="483"/>
      <c r="H23" s="483"/>
      <c r="I23" s="483"/>
      <c r="J23" s="483"/>
      <c r="K23" s="483"/>
      <c r="L23" s="483"/>
      <c r="M23" s="483"/>
      <c r="N23" s="483"/>
      <c r="O23" s="483" t="s">
        <v>122</v>
      </c>
      <c r="P23" s="485" t="s">
        <v>123</v>
      </c>
    </row>
    <row r="24" spans="2:16" s="88" customFormat="1" ht="23.25" customHeight="1" x14ac:dyDescent="0.25">
      <c r="B24" s="482"/>
      <c r="C24" s="444" t="s">
        <v>124</v>
      </c>
      <c r="D24" s="444"/>
      <c r="E24" s="444"/>
      <c r="F24" s="444"/>
      <c r="G24" s="444"/>
      <c r="H24" s="444"/>
      <c r="I24" s="444"/>
      <c r="J24" s="444"/>
      <c r="K24" s="444"/>
      <c r="L24" s="444"/>
      <c r="M24" s="444"/>
      <c r="N24" s="444"/>
      <c r="O24" s="484"/>
      <c r="P24" s="486"/>
    </row>
    <row r="25" spans="2:16" s="91" customFormat="1" ht="35.25" customHeight="1" x14ac:dyDescent="0.25">
      <c r="B25" s="89">
        <v>1</v>
      </c>
      <c r="C25" s="487" t="s">
        <v>125</v>
      </c>
      <c r="D25" s="487"/>
      <c r="E25" s="487"/>
      <c r="F25" s="487"/>
      <c r="G25" s="487"/>
      <c r="H25" s="487"/>
      <c r="I25" s="487"/>
      <c r="J25" s="487"/>
      <c r="K25" s="487"/>
      <c r="L25" s="487"/>
      <c r="M25" s="487"/>
      <c r="N25" s="487"/>
      <c r="O25" s="89" t="s">
        <v>126</v>
      </c>
      <c r="P25" s="90" t="s">
        <v>127</v>
      </c>
    </row>
    <row r="26" spans="2:16" s="91" customFormat="1" ht="96" x14ac:dyDescent="0.25">
      <c r="B26" s="89">
        <v>2</v>
      </c>
      <c r="C26" s="487" t="s">
        <v>106</v>
      </c>
      <c r="D26" s="487"/>
      <c r="E26" s="487"/>
      <c r="F26" s="487"/>
      <c r="G26" s="487"/>
      <c r="H26" s="487"/>
      <c r="I26" s="487"/>
      <c r="J26" s="487"/>
      <c r="K26" s="487"/>
      <c r="L26" s="487"/>
      <c r="M26" s="487"/>
      <c r="N26" s="487"/>
      <c r="O26" s="89" t="s">
        <v>106</v>
      </c>
      <c r="P26" s="92" t="s">
        <v>128</v>
      </c>
    </row>
    <row r="27" spans="2:16" s="91" customFormat="1" ht="138" customHeight="1" x14ac:dyDescent="0.25">
      <c r="B27" s="89">
        <v>3</v>
      </c>
      <c r="C27" s="487" t="s">
        <v>129</v>
      </c>
      <c r="D27" s="487"/>
      <c r="E27" s="487"/>
      <c r="F27" s="487"/>
      <c r="G27" s="487"/>
      <c r="H27" s="487"/>
      <c r="I27" s="487"/>
      <c r="J27" s="487"/>
      <c r="K27" s="487"/>
      <c r="L27" s="487"/>
      <c r="M27" s="487"/>
      <c r="N27" s="487"/>
      <c r="O27" s="89"/>
      <c r="P27" s="92" t="s">
        <v>130</v>
      </c>
    </row>
    <row r="28" spans="2:16" s="91" customFormat="1" ht="68.25" customHeight="1" x14ac:dyDescent="0.25">
      <c r="B28" s="89">
        <v>4</v>
      </c>
      <c r="C28" s="487" t="s">
        <v>110</v>
      </c>
      <c r="D28" s="487"/>
      <c r="E28" s="487"/>
      <c r="F28" s="487"/>
      <c r="G28" s="487"/>
      <c r="H28" s="487"/>
      <c r="I28" s="487"/>
      <c r="J28" s="487"/>
      <c r="K28" s="487"/>
      <c r="L28" s="487"/>
      <c r="M28" s="487"/>
      <c r="N28" s="487"/>
      <c r="O28" s="89"/>
      <c r="P28" s="93" t="s">
        <v>131</v>
      </c>
    </row>
    <row r="29" spans="2:16" s="91" customFormat="1" ht="54.75" customHeight="1" x14ac:dyDescent="0.25">
      <c r="B29" s="89">
        <v>7</v>
      </c>
      <c r="C29" s="487" t="s">
        <v>132</v>
      </c>
      <c r="D29" s="487"/>
      <c r="E29" s="487"/>
      <c r="F29" s="487"/>
      <c r="G29" s="487"/>
      <c r="H29" s="487"/>
      <c r="I29" s="487"/>
      <c r="J29" s="487"/>
      <c r="K29" s="487"/>
      <c r="L29" s="487"/>
      <c r="M29" s="487"/>
      <c r="N29" s="487"/>
      <c r="O29" s="89"/>
      <c r="P29" s="92" t="s">
        <v>133</v>
      </c>
    </row>
    <row r="30" spans="2:16" s="91" customFormat="1" ht="60" customHeight="1" x14ac:dyDescent="0.25">
      <c r="B30" s="89">
        <v>8</v>
      </c>
      <c r="C30" s="487" t="s">
        <v>134</v>
      </c>
      <c r="D30" s="487"/>
      <c r="E30" s="487"/>
      <c r="F30" s="487"/>
      <c r="G30" s="487"/>
      <c r="H30" s="487"/>
      <c r="I30" s="487"/>
      <c r="J30" s="487"/>
      <c r="K30" s="487"/>
      <c r="L30" s="487"/>
      <c r="M30" s="487"/>
      <c r="N30" s="487"/>
      <c r="O30" s="89"/>
      <c r="P30" s="93" t="s">
        <v>131</v>
      </c>
    </row>
    <row r="31" spans="2:16" s="91" customFormat="1" ht="78.75" customHeight="1" x14ac:dyDescent="0.25">
      <c r="B31" s="89">
        <v>9</v>
      </c>
      <c r="C31" s="487" t="s">
        <v>135</v>
      </c>
      <c r="D31" s="487"/>
      <c r="E31" s="487"/>
      <c r="F31" s="487"/>
      <c r="G31" s="487"/>
      <c r="H31" s="487"/>
      <c r="I31" s="487"/>
      <c r="J31" s="487"/>
      <c r="K31" s="487"/>
      <c r="L31" s="487"/>
      <c r="M31" s="487"/>
      <c r="N31" s="487"/>
      <c r="O31" s="89"/>
      <c r="P31" s="92" t="s">
        <v>136</v>
      </c>
    </row>
    <row r="32" spans="2:16" s="91" customFormat="1" ht="81.75" customHeight="1" x14ac:dyDescent="0.25">
      <c r="B32" s="89">
        <v>10</v>
      </c>
      <c r="C32" s="487" t="s">
        <v>137</v>
      </c>
      <c r="D32" s="487"/>
      <c r="E32" s="487"/>
      <c r="F32" s="487"/>
      <c r="G32" s="487"/>
      <c r="H32" s="487"/>
      <c r="I32" s="487"/>
      <c r="J32" s="487"/>
      <c r="K32" s="487"/>
      <c r="L32" s="487"/>
      <c r="M32" s="487"/>
      <c r="N32" s="487"/>
      <c r="O32" s="89"/>
      <c r="P32" s="92" t="s">
        <v>138</v>
      </c>
    </row>
    <row r="33" spans="2:16" s="91" customFormat="1" ht="60.75" customHeight="1" x14ac:dyDescent="0.25">
      <c r="B33" s="89">
        <v>11</v>
      </c>
      <c r="C33" s="487" t="s">
        <v>139</v>
      </c>
      <c r="D33" s="487"/>
      <c r="E33" s="487"/>
      <c r="F33" s="487"/>
      <c r="G33" s="487"/>
      <c r="H33" s="487"/>
      <c r="I33" s="487"/>
      <c r="J33" s="487"/>
      <c r="K33" s="487"/>
      <c r="L33" s="487"/>
      <c r="M33" s="487"/>
      <c r="N33" s="487"/>
      <c r="O33" s="89"/>
      <c r="P33" s="92" t="s">
        <v>140</v>
      </c>
    </row>
    <row r="34" spans="2:16" s="91" customFormat="1" ht="35.25" customHeight="1" x14ac:dyDescent="0.25">
      <c r="B34" s="94">
        <v>12</v>
      </c>
      <c r="C34" s="488" t="s">
        <v>141</v>
      </c>
      <c r="D34" s="488"/>
      <c r="E34" s="488"/>
      <c r="F34" s="488"/>
      <c r="G34" s="488"/>
      <c r="H34" s="488"/>
      <c r="I34" s="488"/>
      <c r="J34" s="488"/>
      <c r="K34" s="488"/>
      <c r="L34" s="488"/>
      <c r="M34" s="488"/>
      <c r="N34" s="488"/>
      <c r="O34" s="94"/>
      <c r="P34" s="92" t="s">
        <v>142</v>
      </c>
    </row>
    <row r="35" spans="2:16" s="91" customFormat="1" ht="48.75" customHeight="1" x14ac:dyDescent="0.25">
      <c r="B35" s="95">
        <v>13</v>
      </c>
      <c r="C35" s="489" t="s">
        <v>143</v>
      </c>
      <c r="D35" s="489"/>
      <c r="E35" s="489"/>
      <c r="F35" s="489"/>
      <c r="G35" s="489"/>
      <c r="H35" s="489"/>
      <c r="I35" s="489"/>
      <c r="J35" s="489"/>
      <c r="K35" s="489"/>
      <c r="L35" s="489"/>
      <c r="M35" s="489"/>
      <c r="N35" s="489"/>
      <c r="O35" s="95"/>
      <c r="P35" s="96" t="s">
        <v>144</v>
      </c>
    </row>
    <row r="36" spans="2:16" s="91" customFormat="1" ht="58.5" customHeight="1" x14ac:dyDescent="0.25">
      <c r="B36" s="89">
        <v>14</v>
      </c>
      <c r="C36" s="487" t="s">
        <v>145</v>
      </c>
      <c r="D36" s="487"/>
      <c r="E36" s="487"/>
      <c r="F36" s="487"/>
      <c r="G36" s="487"/>
      <c r="H36" s="487"/>
      <c r="I36" s="487"/>
      <c r="J36" s="487"/>
      <c r="K36" s="487"/>
      <c r="L36" s="487"/>
      <c r="M36" s="487"/>
      <c r="N36" s="487"/>
      <c r="O36" s="89"/>
      <c r="P36" s="92" t="s">
        <v>146</v>
      </c>
    </row>
    <row r="37" spans="2:16" s="91" customFormat="1" ht="72" customHeight="1" x14ac:dyDescent="0.25">
      <c r="B37" s="89">
        <v>15</v>
      </c>
      <c r="C37" s="487" t="s">
        <v>147</v>
      </c>
      <c r="D37" s="487"/>
      <c r="E37" s="487"/>
      <c r="F37" s="487"/>
      <c r="G37" s="487"/>
      <c r="H37" s="487"/>
      <c r="I37" s="487"/>
      <c r="J37" s="487"/>
      <c r="K37" s="487"/>
      <c r="L37" s="487"/>
      <c r="M37" s="487"/>
      <c r="N37" s="487"/>
      <c r="O37" s="89" t="s">
        <v>148</v>
      </c>
      <c r="P37" s="92" t="s">
        <v>149</v>
      </c>
    </row>
    <row r="38" spans="2:16" s="91" customFormat="1" ht="111" customHeight="1" x14ac:dyDescent="0.25">
      <c r="B38" s="89">
        <v>16</v>
      </c>
      <c r="C38" s="487" t="s">
        <v>150</v>
      </c>
      <c r="D38" s="487"/>
      <c r="E38" s="487"/>
      <c r="F38" s="487"/>
      <c r="G38" s="487"/>
      <c r="H38" s="487"/>
      <c r="I38" s="487"/>
      <c r="J38" s="487"/>
      <c r="K38" s="487"/>
      <c r="L38" s="487"/>
      <c r="M38" s="487"/>
      <c r="N38" s="487"/>
      <c r="O38" s="89" t="s">
        <v>151</v>
      </c>
      <c r="P38" s="92" t="s">
        <v>152</v>
      </c>
    </row>
    <row r="39" spans="2:16" s="91" customFormat="1" x14ac:dyDescent="0.25">
      <c r="B39" s="89">
        <v>17</v>
      </c>
      <c r="C39" s="487" t="s">
        <v>153</v>
      </c>
      <c r="D39" s="487"/>
      <c r="E39" s="487"/>
      <c r="F39" s="487"/>
      <c r="G39" s="487"/>
      <c r="H39" s="487"/>
      <c r="I39" s="487"/>
      <c r="J39" s="487"/>
      <c r="K39" s="487"/>
      <c r="L39" s="487"/>
      <c r="M39" s="487"/>
      <c r="N39" s="487"/>
      <c r="O39" s="89" t="s">
        <v>151</v>
      </c>
      <c r="P39" s="97" t="s">
        <v>154</v>
      </c>
    </row>
    <row r="40" spans="2:16" s="91" customFormat="1" ht="35.25" customHeight="1" x14ac:dyDescent="0.25">
      <c r="B40" s="89">
        <v>18</v>
      </c>
      <c r="C40" s="487" t="s">
        <v>155</v>
      </c>
      <c r="D40" s="487"/>
      <c r="E40" s="487"/>
      <c r="F40" s="487"/>
      <c r="G40" s="487"/>
      <c r="H40" s="487"/>
      <c r="I40" s="487"/>
      <c r="J40" s="487"/>
      <c r="K40" s="487"/>
      <c r="L40" s="487"/>
      <c r="M40" s="487"/>
      <c r="N40" s="487"/>
      <c r="O40" s="89"/>
      <c r="P40" s="97" t="s">
        <v>156</v>
      </c>
    </row>
    <row r="41" spans="2:16" s="91" customFormat="1" ht="67.5" customHeight="1" x14ac:dyDescent="0.25">
      <c r="B41" s="89">
        <v>19</v>
      </c>
      <c r="C41" s="487" t="s">
        <v>157</v>
      </c>
      <c r="D41" s="487"/>
      <c r="E41" s="487"/>
      <c r="F41" s="487"/>
      <c r="G41" s="487"/>
      <c r="H41" s="487"/>
      <c r="I41" s="487"/>
      <c r="J41" s="487"/>
      <c r="K41" s="487"/>
      <c r="L41" s="487"/>
      <c r="M41" s="487"/>
      <c r="N41" s="487"/>
      <c r="O41" s="97" t="s">
        <v>158</v>
      </c>
      <c r="P41" s="97" t="s">
        <v>159</v>
      </c>
    </row>
    <row r="42" spans="2:16" s="91" customFormat="1" ht="45.75" customHeight="1" x14ac:dyDescent="0.25">
      <c r="B42" s="89">
        <v>20</v>
      </c>
      <c r="C42" s="487" t="s">
        <v>160</v>
      </c>
      <c r="D42" s="487"/>
      <c r="E42" s="487"/>
      <c r="F42" s="487"/>
      <c r="G42" s="487"/>
      <c r="H42" s="487"/>
      <c r="I42" s="487"/>
      <c r="J42" s="487"/>
      <c r="K42" s="487"/>
      <c r="L42" s="487"/>
      <c r="M42" s="487"/>
      <c r="N42" s="487"/>
      <c r="O42" s="89" t="s">
        <v>161</v>
      </c>
      <c r="P42" s="98" t="s">
        <v>162</v>
      </c>
    </row>
    <row r="43" spans="2:16" s="91" customFormat="1" ht="30" x14ac:dyDescent="0.25">
      <c r="B43" s="89">
        <v>21</v>
      </c>
      <c r="C43" s="487" t="s">
        <v>163</v>
      </c>
      <c r="D43" s="487"/>
      <c r="E43" s="487"/>
      <c r="F43" s="487"/>
      <c r="G43" s="487"/>
      <c r="H43" s="487"/>
      <c r="I43" s="487"/>
      <c r="J43" s="487"/>
      <c r="K43" s="487"/>
      <c r="L43" s="487"/>
      <c r="M43" s="487"/>
      <c r="N43" s="487"/>
      <c r="O43" s="89" t="s">
        <v>164</v>
      </c>
      <c r="P43" s="99" t="s">
        <v>165</v>
      </c>
    </row>
    <row r="44" spans="2:16" s="91" customFormat="1" ht="118.5" customHeight="1" x14ac:dyDescent="0.25">
      <c r="B44" s="89">
        <v>22</v>
      </c>
      <c r="C44" s="487" t="s">
        <v>166</v>
      </c>
      <c r="D44" s="487"/>
      <c r="E44" s="487"/>
      <c r="F44" s="487"/>
      <c r="G44" s="487"/>
      <c r="H44" s="487"/>
      <c r="I44" s="487"/>
      <c r="J44" s="487"/>
      <c r="K44" s="487"/>
      <c r="L44" s="487"/>
      <c r="M44" s="487"/>
      <c r="N44" s="487"/>
      <c r="O44" s="89"/>
      <c r="P44" s="92" t="s">
        <v>167</v>
      </c>
    </row>
    <row r="45" spans="2:16" s="91" customFormat="1" ht="24" x14ac:dyDescent="0.25">
      <c r="B45" s="89">
        <v>23</v>
      </c>
      <c r="C45" s="487" t="s">
        <v>168</v>
      </c>
      <c r="D45" s="487"/>
      <c r="E45" s="487"/>
      <c r="F45" s="487"/>
      <c r="G45" s="487"/>
      <c r="H45" s="487"/>
      <c r="I45" s="487"/>
      <c r="J45" s="487"/>
      <c r="K45" s="487"/>
      <c r="L45" s="487"/>
      <c r="M45" s="487"/>
      <c r="N45" s="487"/>
      <c r="O45" s="89" t="s">
        <v>169</v>
      </c>
      <c r="P45" s="92" t="s">
        <v>170</v>
      </c>
    </row>
    <row r="46" spans="2:16" s="91" customFormat="1" ht="35.25" customHeight="1" x14ac:dyDescent="0.25">
      <c r="B46" s="89">
        <v>24</v>
      </c>
      <c r="C46" s="487" t="s">
        <v>171</v>
      </c>
      <c r="D46" s="487"/>
      <c r="E46" s="487"/>
      <c r="F46" s="487"/>
      <c r="G46" s="487"/>
      <c r="H46" s="487"/>
      <c r="I46" s="487"/>
      <c r="J46" s="487"/>
      <c r="K46" s="487"/>
      <c r="L46" s="487"/>
      <c r="M46" s="487"/>
      <c r="N46" s="487"/>
      <c r="O46" s="89"/>
      <c r="P46" s="92" t="s">
        <v>172</v>
      </c>
    </row>
    <row r="47" spans="2:16" s="91" customFormat="1" ht="35.25" customHeight="1" x14ac:dyDescent="0.25">
      <c r="B47" s="89">
        <v>25</v>
      </c>
      <c r="C47" s="487" t="s">
        <v>173</v>
      </c>
      <c r="D47" s="487"/>
      <c r="E47" s="487"/>
      <c r="F47" s="487"/>
      <c r="G47" s="487"/>
      <c r="H47" s="487"/>
      <c r="I47" s="487"/>
      <c r="J47" s="487"/>
      <c r="K47" s="487"/>
      <c r="L47" s="487"/>
      <c r="M47" s="487"/>
      <c r="N47" s="487"/>
      <c r="O47" s="89"/>
      <c r="P47" s="92" t="s">
        <v>174</v>
      </c>
    </row>
    <row r="48" spans="2:16" s="91" customFormat="1" ht="35.25" customHeight="1" x14ac:dyDescent="0.25">
      <c r="B48" s="89">
        <v>26</v>
      </c>
      <c r="C48" s="487" t="s">
        <v>175</v>
      </c>
      <c r="D48" s="487"/>
      <c r="E48" s="487"/>
      <c r="F48" s="487"/>
      <c r="G48" s="487"/>
      <c r="H48" s="487"/>
      <c r="I48" s="487"/>
      <c r="J48" s="487"/>
      <c r="K48" s="487"/>
      <c r="L48" s="487"/>
      <c r="M48" s="487"/>
      <c r="N48" s="487"/>
      <c r="O48" s="89" t="s">
        <v>176</v>
      </c>
      <c r="P48" s="92" t="s">
        <v>172</v>
      </c>
    </row>
    <row r="49" spans="2:16" s="91" customFormat="1" ht="35.25" customHeight="1" x14ac:dyDescent="0.25">
      <c r="B49" s="89">
        <v>27</v>
      </c>
      <c r="C49" s="487" t="s">
        <v>177</v>
      </c>
      <c r="D49" s="487"/>
      <c r="E49" s="487"/>
      <c r="F49" s="487"/>
      <c r="G49" s="487"/>
      <c r="H49" s="487"/>
      <c r="I49" s="487"/>
      <c r="J49" s="487"/>
      <c r="K49" s="487"/>
      <c r="L49" s="487"/>
      <c r="M49" s="487"/>
      <c r="N49" s="487"/>
      <c r="O49" s="92" t="s">
        <v>178</v>
      </c>
      <c r="P49" s="92" t="s">
        <v>178</v>
      </c>
    </row>
    <row r="50" spans="2:16" s="91" customFormat="1" ht="35.25" customHeight="1" x14ac:dyDescent="0.25">
      <c r="B50" s="89">
        <v>28</v>
      </c>
      <c r="C50" s="487" t="s">
        <v>179</v>
      </c>
      <c r="D50" s="487"/>
      <c r="E50" s="487"/>
      <c r="F50" s="487"/>
      <c r="G50" s="487"/>
      <c r="H50" s="487"/>
      <c r="I50" s="487"/>
      <c r="J50" s="487"/>
      <c r="K50" s="487"/>
      <c r="L50" s="487"/>
      <c r="M50" s="487"/>
      <c r="N50" s="487"/>
      <c r="O50" s="89" t="s">
        <v>180</v>
      </c>
      <c r="P50" s="99" t="s">
        <v>181</v>
      </c>
    </row>
    <row r="51" spans="2:16" s="91" customFormat="1" ht="35.25" customHeight="1" x14ac:dyDescent="0.25">
      <c r="B51" s="89">
        <v>29</v>
      </c>
      <c r="C51" s="487" t="s">
        <v>182</v>
      </c>
      <c r="D51" s="487"/>
      <c r="E51" s="487"/>
      <c r="F51" s="487"/>
      <c r="G51" s="487"/>
      <c r="H51" s="487"/>
      <c r="I51" s="487"/>
      <c r="J51" s="487"/>
      <c r="K51" s="487"/>
      <c r="L51" s="487"/>
      <c r="M51" s="487"/>
      <c r="N51" s="487"/>
      <c r="O51" s="89" t="s">
        <v>183</v>
      </c>
      <c r="P51" s="99" t="s">
        <v>181</v>
      </c>
    </row>
    <row r="52" spans="2:16" s="91" customFormat="1" ht="35.25" customHeight="1" x14ac:dyDescent="0.25">
      <c r="B52" s="89">
        <v>30</v>
      </c>
      <c r="C52" s="487" t="s">
        <v>184</v>
      </c>
      <c r="D52" s="487"/>
      <c r="E52" s="487"/>
      <c r="F52" s="487"/>
      <c r="G52" s="487"/>
      <c r="H52" s="487"/>
      <c r="I52" s="487"/>
      <c r="J52" s="487"/>
      <c r="K52" s="487"/>
      <c r="L52" s="487"/>
      <c r="M52" s="487"/>
      <c r="N52" s="487"/>
      <c r="P52" s="89" t="s">
        <v>185</v>
      </c>
    </row>
    <row r="53" spans="2:16" s="91" customFormat="1" ht="35.25" customHeight="1" x14ac:dyDescent="0.25">
      <c r="B53" s="89">
        <v>31</v>
      </c>
      <c r="C53" s="487" t="s">
        <v>186</v>
      </c>
      <c r="D53" s="487"/>
      <c r="E53" s="487"/>
      <c r="F53" s="487"/>
      <c r="G53" s="487"/>
      <c r="H53" s="487"/>
      <c r="I53" s="487"/>
      <c r="J53" s="487"/>
      <c r="K53" s="487"/>
      <c r="L53" s="487"/>
      <c r="M53" s="487"/>
      <c r="N53" s="487"/>
      <c r="O53" s="89"/>
      <c r="P53" s="92" t="s">
        <v>187</v>
      </c>
    </row>
    <row r="54" spans="2:16" s="91" customFormat="1" x14ac:dyDescent="0.25">
      <c r="B54" s="89">
        <v>32</v>
      </c>
      <c r="C54" s="487" t="s">
        <v>188</v>
      </c>
      <c r="D54" s="487"/>
      <c r="E54" s="487"/>
      <c r="F54" s="487"/>
      <c r="G54" s="487"/>
      <c r="H54" s="487"/>
      <c r="I54" s="487"/>
      <c r="J54" s="487"/>
      <c r="K54" s="487"/>
      <c r="L54" s="487"/>
      <c r="M54" s="487"/>
      <c r="N54" s="487"/>
      <c r="O54" s="89"/>
      <c r="P54" s="92" t="s">
        <v>189</v>
      </c>
    </row>
    <row r="55" spans="2:16" s="91" customFormat="1" ht="35.25" customHeight="1" x14ac:dyDescent="0.25">
      <c r="B55" s="89">
        <v>33</v>
      </c>
      <c r="C55" s="487" t="s">
        <v>190</v>
      </c>
      <c r="D55" s="487"/>
      <c r="E55" s="487"/>
      <c r="F55" s="487"/>
      <c r="G55" s="487"/>
      <c r="H55" s="487"/>
      <c r="I55" s="487"/>
      <c r="J55" s="487"/>
      <c r="K55" s="487"/>
      <c r="L55" s="487"/>
      <c r="M55" s="487"/>
      <c r="N55" s="487"/>
      <c r="O55" s="89" t="s">
        <v>191</v>
      </c>
      <c r="P55" s="92" t="s">
        <v>172</v>
      </c>
    </row>
    <row r="56" spans="2:16" s="91" customFormat="1" ht="35.25" customHeight="1" x14ac:dyDescent="0.25">
      <c r="B56" s="89">
        <v>34</v>
      </c>
      <c r="C56" s="487" t="s">
        <v>192</v>
      </c>
      <c r="D56" s="487"/>
      <c r="E56" s="487"/>
      <c r="F56" s="487"/>
      <c r="G56" s="487"/>
      <c r="H56" s="487"/>
      <c r="I56" s="487"/>
      <c r="J56" s="487"/>
      <c r="K56" s="487"/>
      <c r="L56" s="487"/>
      <c r="M56" s="487"/>
      <c r="N56" s="487"/>
      <c r="O56" s="89"/>
      <c r="P56" s="92" t="s">
        <v>189</v>
      </c>
    </row>
    <row r="57" spans="2:16" s="91" customFormat="1" ht="199.5" customHeight="1" x14ac:dyDescent="0.25">
      <c r="B57" s="89">
        <v>35</v>
      </c>
      <c r="C57" s="487" t="s">
        <v>193</v>
      </c>
      <c r="D57" s="487"/>
      <c r="E57" s="487"/>
      <c r="F57" s="487"/>
      <c r="G57" s="487"/>
      <c r="H57" s="487"/>
      <c r="I57" s="487"/>
      <c r="J57" s="487"/>
      <c r="K57" s="487"/>
      <c r="L57" s="487"/>
      <c r="M57" s="487"/>
      <c r="N57" s="487"/>
      <c r="O57" s="100" t="s">
        <v>194</v>
      </c>
      <c r="P57" s="92" t="s">
        <v>195</v>
      </c>
    </row>
    <row r="58" spans="2:16" s="91" customFormat="1" x14ac:dyDescent="0.25">
      <c r="B58" s="89">
        <v>36</v>
      </c>
      <c r="C58" s="487" t="s">
        <v>196</v>
      </c>
      <c r="D58" s="487"/>
      <c r="E58" s="487"/>
      <c r="F58" s="487"/>
      <c r="G58" s="487"/>
      <c r="H58" s="487"/>
      <c r="I58" s="487"/>
      <c r="J58" s="487"/>
      <c r="K58" s="487"/>
      <c r="L58" s="487"/>
      <c r="M58" s="487"/>
      <c r="N58" s="487"/>
      <c r="O58" s="89" t="s">
        <v>197</v>
      </c>
      <c r="P58" s="92" t="s">
        <v>198</v>
      </c>
    </row>
    <row r="59" spans="2:16" s="91" customFormat="1" ht="35.25" customHeight="1" x14ac:dyDescent="0.25">
      <c r="B59" s="89">
        <v>37</v>
      </c>
      <c r="C59" s="487" t="s">
        <v>199</v>
      </c>
      <c r="D59" s="487"/>
      <c r="E59" s="487"/>
      <c r="F59" s="487"/>
      <c r="G59" s="487"/>
      <c r="H59" s="487"/>
      <c r="I59" s="487"/>
      <c r="J59" s="487"/>
      <c r="K59" s="487"/>
      <c r="L59" s="487"/>
      <c r="M59" s="487"/>
      <c r="N59" s="487"/>
      <c r="O59" s="89"/>
      <c r="P59" s="92" t="s">
        <v>189</v>
      </c>
    </row>
    <row r="60" spans="2:16" s="91" customFormat="1" x14ac:dyDescent="0.25">
      <c r="B60" s="89">
        <v>38</v>
      </c>
      <c r="C60" s="487" t="s">
        <v>200</v>
      </c>
      <c r="D60" s="487"/>
      <c r="E60" s="487"/>
      <c r="F60" s="487"/>
      <c r="G60" s="487"/>
      <c r="H60" s="487"/>
      <c r="I60" s="487"/>
      <c r="J60" s="487"/>
      <c r="K60" s="487"/>
      <c r="L60" s="487"/>
      <c r="M60" s="487"/>
      <c r="N60" s="487"/>
      <c r="O60" s="89"/>
      <c r="P60" s="92" t="s">
        <v>201</v>
      </c>
    </row>
    <row r="61" spans="2:16" s="91" customFormat="1" ht="35.25" customHeight="1" x14ac:dyDescent="0.25">
      <c r="B61" s="95"/>
      <c r="C61" s="491" t="s">
        <v>202</v>
      </c>
      <c r="D61" s="491"/>
      <c r="E61" s="491"/>
      <c r="F61" s="491"/>
      <c r="G61" s="491"/>
      <c r="H61" s="491"/>
      <c r="I61" s="491"/>
      <c r="J61" s="491"/>
      <c r="K61" s="491"/>
      <c r="L61" s="491"/>
      <c r="M61" s="491"/>
      <c r="N61" s="491"/>
      <c r="O61" s="89"/>
      <c r="P61" s="92"/>
    </row>
    <row r="62" spans="2:16" s="91" customFormat="1" ht="35.25" customHeight="1" x14ac:dyDescent="0.25">
      <c r="B62" s="89">
        <v>41</v>
      </c>
      <c r="C62" s="490" t="s">
        <v>203</v>
      </c>
      <c r="D62" s="490"/>
      <c r="E62" s="490"/>
      <c r="F62" s="490"/>
      <c r="G62" s="490"/>
      <c r="H62" s="490"/>
      <c r="I62" s="490"/>
      <c r="J62" s="490"/>
      <c r="K62" s="490"/>
      <c r="L62" s="490"/>
      <c r="M62" s="490"/>
      <c r="N62" s="490"/>
      <c r="O62" s="89"/>
      <c r="P62" s="92" t="s">
        <v>189</v>
      </c>
    </row>
    <row r="63" spans="2:16" s="91" customFormat="1" ht="35.25" customHeight="1" x14ac:dyDescent="0.25">
      <c r="B63" s="89">
        <v>42</v>
      </c>
      <c r="C63" s="490" t="s">
        <v>204</v>
      </c>
      <c r="D63" s="490"/>
      <c r="E63" s="490"/>
      <c r="F63" s="490"/>
      <c r="G63" s="490"/>
      <c r="H63" s="490"/>
      <c r="I63" s="490"/>
      <c r="J63" s="490"/>
      <c r="K63" s="490"/>
      <c r="L63" s="490"/>
      <c r="M63" s="490"/>
      <c r="N63" s="490"/>
      <c r="O63" s="89"/>
      <c r="P63" s="92" t="s">
        <v>189</v>
      </c>
    </row>
    <row r="64" spans="2:16" s="91" customFormat="1" ht="35.25" customHeight="1" x14ac:dyDescent="0.25">
      <c r="B64" s="89">
        <v>43</v>
      </c>
      <c r="C64" s="490" t="s">
        <v>205</v>
      </c>
      <c r="D64" s="490"/>
      <c r="E64" s="490"/>
      <c r="F64" s="490"/>
      <c r="G64" s="490"/>
      <c r="H64" s="490"/>
      <c r="I64" s="490"/>
      <c r="J64" s="490"/>
      <c r="K64" s="490"/>
      <c r="L64" s="490"/>
      <c r="M64" s="490"/>
      <c r="N64" s="490"/>
      <c r="O64" s="89" t="s">
        <v>206</v>
      </c>
      <c r="P64" s="92"/>
    </row>
    <row r="65" spans="2:16" s="91" customFormat="1" ht="35.25" customHeight="1" x14ac:dyDescent="0.25">
      <c r="B65" s="89">
        <v>44</v>
      </c>
      <c r="C65" s="490" t="s">
        <v>207</v>
      </c>
      <c r="D65" s="490"/>
      <c r="E65" s="490"/>
      <c r="F65" s="490"/>
      <c r="G65" s="490"/>
      <c r="H65" s="490"/>
      <c r="I65" s="490"/>
      <c r="J65" s="490"/>
      <c r="K65" s="490"/>
      <c r="L65" s="490"/>
      <c r="M65" s="490"/>
      <c r="N65" s="490"/>
      <c r="O65" s="89" t="s">
        <v>208</v>
      </c>
      <c r="P65" s="92" t="s">
        <v>209</v>
      </c>
    </row>
    <row r="66" spans="2:16" s="91" customFormat="1" ht="35.25" customHeight="1" x14ac:dyDescent="0.25">
      <c r="B66" s="89"/>
      <c r="C66" s="491" t="s">
        <v>210</v>
      </c>
      <c r="D66" s="491"/>
      <c r="E66" s="491"/>
      <c r="F66" s="491"/>
      <c r="G66" s="491"/>
      <c r="H66" s="491"/>
      <c r="I66" s="491"/>
      <c r="J66" s="491"/>
      <c r="K66" s="491"/>
      <c r="L66" s="491"/>
      <c r="M66" s="491"/>
      <c r="N66" s="491"/>
      <c r="O66" s="89"/>
      <c r="P66" s="92"/>
    </row>
    <row r="67" spans="2:16" s="91" customFormat="1" ht="35.25" customHeight="1" x14ac:dyDescent="0.25">
      <c r="B67" s="89">
        <v>45</v>
      </c>
      <c r="C67" s="490" t="s">
        <v>211</v>
      </c>
      <c r="D67" s="490" t="s">
        <v>212</v>
      </c>
      <c r="E67" s="490" t="s">
        <v>212</v>
      </c>
      <c r="F67" s="490" t="s">
        <v>212</v>
      </c>
      <c r="G67" s="490" t="s">
        <v>212</v>
      </c>
      <c r="H67" s="490" t="s">
        <v>212</v>
      </c>
      <c r="I67" s="490" t="s">
        <v>212</v>
      </c>
      <c r="J67" s="490" t="s">
        <v>212</v>
      </c>
      <c r="K67" s="490" t="s">
        <v>212</v>
      </c>
      <c r="L67" s="490" t="s">
        <v>212</v>
      </c>
      <c r="M67" s="490" t="s">
        <v>212</v>
      </c>
      <c r="N67" s="490" t="s">
        <v>212</v>
      </c>
      <c r="O67" s="89"/>
      <c r="P67" s="92" t="s">
        <v>185</v>
      </c>
    </row>
    <row r="68" spans="2:16" s="91" customFormat="1" ht="56.25" customHeight="1" x14ac:dyDescent="0.25">
      <c r="B68" s="89">
        <v>46</v>
      </c>
      <c r="C68" s="490" t="s">
        <v>213</v>
      </c>
      <c r="D68" s="490" t="s">
        <v>213</v>
      </c>
      <c r="E68" s="490" t="s">
        <v>213</v>
      </c>
      <c r="F68" s="490" t="s">
        <v>213</v>
      </c>
      <c r="G68" s="490" t="s">
        <v>213</v>
      </c>
      <c r="H68" s="490" t="s">
        <v>213</v>
      </c>
      <c r="I68" s="490" t="s">
        <v>213</v>
      </c>
      <c r="J68" s="490" t="s">
        <v>213</v>
      </c>
      <c r="K68" s="490" t="s">
        <v>213</v>
      </c>
      <c r="L68" s="490" t="s">
        <v>213</v>
      </c>
      <c r="M68" s="490" t="s">
        <v>213</v>
      </c>
      <c r="N68" s="490" t="s">
        <v>213</v>
      </c>
      <c r="O68" s="89"/>
      <c r="P68" s="92" t="s">
        <v>214</v>
      </c>
    </row>
    <row r="69" spans="2:16" s="91" customFormat="1" ht="35.25" customHeight="1" x14ac:dyDescent="0.25">
      <c r="B69" s="89">
        <v>47</v>
      </c>
      <c r="C69" s="490" t="s">
        <v>215</v>
      </c>
      <c r="D69" s="490" t="s">
        <v>215</v>
      </c>
      <c r="E69" s="490" t="s">
        <v>215</v>
      </c>
      <c r="F69" s="490" t="s">
        <v>215</v>
      </c>
      <c r="G69" s="490" t="s">
        <v>215</v>
      </c>
      <c r="H69" s="490" t="s">
        <v>215</v>
      </c>
      <c r="I69" s="490" t="s">
        <v>215</v>
      </c>
      <c r="J69" s="490" t="s">
        <v>215</v>
      </c>
      <c r="K69" s="490" t="s">
        <v>215</v>
      </c>
      <c r="L69" s="490" t="s">
        <v>215</v>
      </c>
      <c r="M69" s="490" t="s">
        <v>215</v>
      </c>
      <c r="N69" s="490" t="s">
        <v>215</v>
      </c>
      <c r="O69" s="89"/>
      <c r="P69" s="92" t="s">
        <v>185</v>
      </c>
    </row>
    <row r="70" spans="2:16" s="91" customFormat="1" ht="35.25" customHeight="1" x14ac:dyDescent="0.25">
      <c r="B70" s="89"/>
      <c r="C70" s="491" t="s">
        <v>216</v>
      </c>
      <c r="D70" s="491"/>
      <c r="E70" s="491"/>
      <c r="F70" s="491"/>
      <c r="G70" s="491"/>
      <c r="H70" s="491"/>
      <c r="I70" s="491"/>
      <c r="J70" s="491"/>
      <c r="K70" s="491"/>
      <c r="L70" s="491"/>
      <c r="M70" s="491"/>
      <c r="N70" s="491"/>
      <c r="O70" s="89"/>
      <c r="P70" s="92"/>
    </row>
    <row r="71" spans="2:16" s="91" customFormat="1" x14ac:dyDescent="0.25">
      <c r="B71" s="89">
        <v>48</v>
      </c>
      <c r="C71" s="490" t="s">
        <v>217</v>
      </c>
      <c r="D71" s="490"/>
      <c r="E71" s="490"/>
      <c r="F71" s="490"/>
      <c r="G71" s="490"/>
      <c r="H71" s="490"/>
      <c r="I71" s="490"/>
      <c r="J71" s="490"/>
      <c r="K71" s="490"/>
      <c r="L71" s="490"/>
      <c r="M71" s="490"/>
      <c r="N71" s="490"/>
      <c r="O71" s="89"/>
      <c r="P71" s="92" t="s">
        <v>189</v>
      </c>
    </row>
    <row r="72" spans="2:16" s="91" customFormat="1" x14ac:dyDescent="0.25">
      <c r="B72" s="89">
        <v>49</v>
      </c>
      <c r="C72" s="490" t="s">
        <v>218</v>
      </c>
      <c r="D72" s="490"/>
      <c r="E72" s="490"/>
      <c r="F72" s="490"/>
      <c r="G72" s="490"/>
      <c r="H72" s="490"/>
      <c r="I72" s="490"/>
      <c r="J72" s="490"/>
      <c r="K72" s="490"/>
      <c r="L72" s="490"/>
      <c r="M72" s="490"/>
      <c r="N72" s="490"/>
      <c r="O72" s="89"/>
      <c r="P72" s="92" t="s">
        <v>189</v>
      </c>
    </row>
    <row r="73" spans="2:16" ht="45.75" customHeight="1" x14ac:dyDescent="0.25">
      <c r="C73" s="444" t="s">
        <v>219</v>
      </c>
      <c r="D73" s="444"/>
      <c r="E73" s="444"/>
      <c r="F73" s="444"/>
      <c r="G73" s="444"/>
      <c r="H73" s="444"/>
      <c r="I73" s="444" t="s">
        <v>220</v>
      </c>
      <c r="J73" s="444"/>
      <c r="K73" s="444" t="s">
        <v>221</v>
      </c>
      <c r="L73" s="444"/>
      <c r="M73" s="444"/>
      <c r="N73" s="101" t="s">
        <v>222</v>
      </c>
    </row>
    <row r="74" spans="2:16" ht="38.25" customHeight="1" x14ac:dyDescent="0.25">
      <c r="B74" s="89">
        <v>50</v>
      </c>
      <c r="C74" s="492" t="s">
        <v>223</v>
      </c>
      <c r="D74" s="493"/>
      <c r="E74" s="493"/>
      <c r="F74" s="493"/>
      <c r="G74" s="493"/>
      <c r="H74" s="494"/>
      <c r="I74" s="445">
        <v>21</v>
      </c>
      <c r="J74" s="445"/>
      <c r="K74" s="445">
        <v>21</v>
      </c>
      <c r="L74" s="445"/>
      <c r="M74" s="445"/>
      <c r="N74" s="102">
        <f>K74/I74</f>
        <v>1</v>
      </c>
    </row>
  </sheetData>
  <mergeCells count="81">
    <mergeCell ref="C73:H73"/>
    <mergeCell ref="I73:J73"/>
    <mergeCell ref="K73:M73"/>
    <mergeCell ref="C74:H74"/>
    <mergeCell ref="I74:J74"/>
    <mergeCell ref="K74:M74"/>
    <mergeCell ref="C72:N72"/>
    <mergeCell ref="C61:N61"/>
    <mergeCell ref="C62:N62"/>
    <mergeCell ref="C63:N63"/>
    <mergeCell ref="C64:N64"/>
    <mergeCell ref="C65:N65"/>
    <mergeCell ref="C66:N66"/>
    <mergeCell ref="C67:N67"/>
    <mergeCell ref="C68:N68"/>
    <mergeCell ref="C69:N69"/>
    <mergeCell ref="C70:N70"/>
    <mergeCell ref="C71:N71"/>
    <mergeCell ref="C60:N60"/>
    <mergeCell ref="C49:N49"/>
    <mergeCell ref="C50:N50"/>
    <mergeCell ref="C51:N51"/>
    <mergeCell ref="C52:N52"/>
    <mergeCell ref="C53:N53"/>
    <mergeCell ref="C54:N54"/>
    <mergeCell ref="C55:N55"/>
    <mergeCell ref="C56:N56"/>
    <mergeCell ref="C57:N57"/>
    <mergeCell ref="C58:N58"/>
    <mergeCell ref="C59:N59"/>
    <mergeCell ref="C48:N48"/>
    <mergeCell ref="C37:N37"/>
    <mergeCell ref="C38:N38"/>
    <mergeCell ref="C39:N39"/>
    <mergeCell ref="C40:N40"/>
    <mergeCell ref="C41:N41"/>
    <mergeCell ref="C42:N42"/>
    <mergeCell ref="C43:N43"/>
    <mergeCell ref="C44:N44"/>
    <mergeCell ref="C45:N45"/>
    <mergeCell ref="C46:N46"/>
    <mergeCell ref="C47:N47"/>
    <mergeCell ref="C36:N36"/>
    <mergeCell ref="C25:N25"/>
    <mergeCell ref="C26:N26"/>
    <mergeCell ref="C27:N27"/>
    <mergeCell ref="C28:N28"/>
    <mergeCell ref="C29:N29"/>
    <mergeCell ref="C30:N30"/>
    <mergeCell ref="C31:N31"/>
    <mergeCell ref="C32:N32"/>
    <mergeCell ref="C33:N33"/>
    <mergeCell ref="C34:N34"/>
    <mergeCell ref="C35:N35"/>
    <mergeCell ref="B21:F21"/>
    <mergeCell ref="G21:P21"/>
    <mergeCell ref="B23:B24"/>
    <mergeCell ref="C23:N23"/>
    <mergeCell ref="O23:O24"/>
    <mergeCell ref="P23:P24"/>
    <mergeCell ref="C24:N24"/>
    <mergeCell ref="B20:F20"/>
    <mergeCell ref="G20:P20"/>
    <mergeCell ref="B13:C13"/>
    <mergeCell ref="D13:P13"/>
    <mergeCell ref="B14:C14"/>
    <mergeCell ref="D14:P14"/>
    <mergeCell ref="B15:C15"/>
    <mergeCell ref="D15:P15"/>
    <mergeCell ref="B16:C16"/>
    <mergeCell ref="D16:P16"/>
    <mergeCell ref="B18:P18"/>
    <mergeCell ref="B19:F19"/>
    <mergeCell ref="G19:P19"/>
    <mergeCell ref="B12:C12"/>
    <mergeCell ref="D12:P12"/>
    <mergeCell ref="B2:C9"/>
    <mergeCell ref="D2:N5"/>
    <mergeCell ref="O2:P9"/>
    <mergeCell ref="D6:N9"/>
    <mergeCell ref="B11:P11"/>
  </mergeCells>
  <dataValidations count="1">
    <dataValidation type="list" allowBlank="1" showInputMessage="1" showErrorMessage="1" sqref="D12:P12">
      <formula1>$R$4:$R$6</formula1>
    </dataValidation>
  </dataValidations>
  <hyperlinks>
    <hyperlink ref="P28" r:id="rId1"/>
    <hyperlink ref="P30" r:id="rId2"/>
    <hyperlink ref="D15" r:id="rId3"/>
    <hyperlink ref="D16" r:id="rId4"/>
    <hyperlink ref="D13" r:id="rId5"/>
  </hyperlinks>
  <pageMargins left="0.7" right="0.7" top="0.75" bottom="0.75" header="0.3" footer="0.3"/>
  <drawing r:id="rId6"/>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131"/>
  <sheetViews>
    <sheetView zoomScale="80" zoomScaleNormal="80" workbookViewId="0">
      <selection sqref="A1:XFD1048576"/>
    </sheetView>
  </sheetViews>
  <sheetFormatPr baseColWidth="10" defaultRowHeight="15" x14ac:dyDescent="0.25"/>
  <cols>
    <col min="1" max="1" width="5.140625" customWidth="1"/>
    <col min="2" max="2" width="25.140625" style="103" customWidth="1"/>
    <col min="3" max="3" width="56" style="84" customWidth="1"/>
    <col min="4" max="4" width="33.28515625" bestFit="1" customWidth="1"/>
  </cols>
  <sheetData>
    <row r="1" spans="2:7" ht="15.75" thickBot="1" x14ac:dyDescent="0.3"/>
    <row r="2" spans="2:7" ht="15" customHeight="1" x14ac:dyDescent="0.25">
      <c r="B2" s="499" t="s">
        <v>1</v>
      </c>
      <c r="C2" s="502" t="s">
        <v>224</v>
      </c>
      <c r="D2" s="503"/>
      <c r="E2" s="75"/>
      <c r="F2" s="76"/>
      <c r="G2" s="77"/>
    </row>
    <row r="3" spans="2:7" x14ac:dyDescent="0.25">
      <c r="B3" s="500"/>
      <c r="C3" s="504"/>
      <c r="D3" s="505"/>
      <c r="E3" s="78"/>
      <c r="F3" s="2"/>
      <c r="G3" s="79"/>
    </row>
    <row r="4" spans="2:7" x14ac:dyDescent="0.25">
      <c r="B4" s="500"/>
      <c r="C4" s="504"/>
      <c r="D4" s="505"/>
      <c r="E4" s="78"/>
      <c r="F4" s="2"/>
      <c r="G4" s="79"/>
    </row>
    <row r="5" spans="2:7" x14ac:dyDescent="0.25">
      <c r="B5" s="500"/>
      <c r="C5" s="506"/>
      <c r="D5" s="507"/>
      <c r="E5" s="78"/>
      <c r="F5" s="2"/>
      <c r="G5" s="79"/>
    </row>
    <row r="6" spans="2:7" x14ac:dyDescent="0.25">
      <c r="B6" s="500"/>
      <c r="C6" s="508" t="str">
        <f>[1]PORTADA!D10</f>
        <v>DEPARTAMENTO DE CIENCIA, TECNOLOGÍA E INNOVACIÓN - COLCIENCIAS</v>
      </c>
      <c r="D6" s="509"/>
      <c r="E6" s="78"/>
      <c r="F6" s="2"/>
      <c r="G6" s="79"/>
    </row>
    <row r="7" spans="2:7" x14ac:dyDescent="0.25">
      <c r="B7" s="500"/>
      <c r="C7" s="510"/>
      <c r="D7" s="511"/>
      <c r="E7" s="78"/>
      <c r="F7" s="2"/>
      <c r="G7" s="79"/>
    </row>
    <row r="8" spans="2:7" x14ac:dyDescent="0.25">
      <c r="B8" s="500"/>
      <c r="C8" s="510"/>
      <c r="D8" s="511"/>
      <c r="E8" s="78"/>
      <c r="F8" s="2"/>
      <c r="G8" s="79"/>
    </row>
    <row r="9" spans="2:7" ht="15.75" thickBot="1" x14ac:dyDescent="0.3">
      <c r="B9" s="501"/>
      <c r="C9" s="512"/>
      <c r="D9" s="513"/>
      <c r="E9" s="80"/>
      <c r="F9" s="81"/>
      <c r="G9" s="82"/>
    </row>
    <row r="10" spans="2:7" ht="15.75" thickBot="1" x14ac:dyDescent="0.3"/>
    <row r="11" spans="2:7" ht="54" customHeight="1" thickBot="1" x14ac:dyDescent="0.3">
      <c r="B11" s="104" t="s">
        <v>225</v>
      </c>
      <c r="C11" s="105" t="s">
        <v>226</v>
      </c>
      <c r="D11" s="106" t="s">
        <v>227</v>
      </c>
    </row>
    <row r="12" spans="2:7" s="108" customFormat="1" ht="35.25" customHeight="1" x14ac:dyDescent="0.25">
      <c r="B12" s="514" t="s">
        <v>228</v>
      </c>
      <c r="C12" s="107" t="s">
        <v>229</v>
      </c>
      <c r="D12" s="516" t="s">
        <v>230</v>
      </c>
    </row>
    <row r="13" spans="2:7" s="108" customFormat="1" ht="35.25" customHeight="1" x14ac:dyDescent="0.25">
      <c r="B13" s="514"/>
      <c r="C13" s="109" t="s">
        <v>231</v>
      </c>
      <c r="D13" s="516"/>
    </row>
    <row r="14" spans="2:7" s="108" customFormat="1" ht="35.25" customHeight="1" x14ac:dyDescent="0.25">
      <c r="B14" s="514"/>
      <c r="C14" s="109" t="s">
        <v>232</v>
      </c>
      <c r="D14" s="516"/>
    </row>
    <row r="15" spans="2:7" s="108" customFormat="1" ht="35.25" customHeight="1" x14ac:dyDescent="0.25">
      <c r="B15" s="514"/>
      <c r="C15" s="107" t="s">
        <v>233</v>
      </c>
      <c r="D15" s="516"/>
    </row>
    <row r="16" spans="2:7" s="108" customFormat="1" ht="35.25" customHeight="1" x14ac:dyDescent="0.25">
      <c r="B16" s="514"/>
      <c r="C16" s="110" t="s">
        <v>234</v>
      </c>
      <c r="D16" s="516"/>
    </row>
    <row r="17" spans="2:4" s="108" customFormat="1" ht="35.25" customHeight="1" thickBot="1" x14ac:dyDescent="0.3">
      <c r="B17" s="515"/>
      <c r="C17" s="111" t="s">
        <v>235</v>
      </c>
      <c r="D17" s="517"/>
    </row>
    <row r="18" spans="2:4" s="108" customFormat="1" ht="35.25" customHeight="1" x14ac:dyDescent="0.25">
      <c r="B18" s="495" t="s">
        <v>236</v>
      </c>
      <c r="C18" s="112" t="s">
        <v>237</v>
      </c>
      <c r="D18" s="497" t="s">
        <v>238</v>
      </c>
    </row>
    <row r="19" spans="2:4" s="108" customFormat="1" ht="35.25" customHeight="1" thickBot="1" x14ac:dyDescent="0.3">
      <c r="B19" s="496"/>
      <c r="C19" s="113" t="s">
        <v>239</v>
      </c>
      <c r="D19" s="498"/>
    </row>
    <row r="20" spans="2:4" s="108" customFormat="1" ht="35.25" customHeight="1" x14ac:dyDescent="0.25">
      <c r="B20" s="518" t="s">
        <v>240</v>
      </c>
      <c r="C20" s="114" t="s">
        <v>241</v>
      </c>
      <c r="D20" s="520"/>
    </row>
    <row r="21" spans="2:4" s="108" customFormat="1" ht="43.5" customHeight="1" thickBot="1" x14ac:dyDescent="0.3">
      <c r="B21" s="519"/>
      <c r="C21" s="115" t="s">
        <v>242</v>
      </c>
      <c r="D21" s="521"/>
    </row>
    <row r="22" spans="2:4" s="108" customFormat="1" ht="35.25" customHeight="1" x14ac:dyDescent="0.25">
      <c r="B22" s="522" t="s">
        <v>243</v>
      </c>
      <c r="C22" s="114" t="s">
        <v>241</v>
      </c>
      <c r="D22" s="520"/>
    </row>
    <row r="23" spans="2:4" s="108" customFormat="1" ht="35.25" customHeight="1" thickBot="1" x14ac:dyDescent="0.3">
      <c r="B23" s="519"/>
      <c r="C23" s="115" t="s">
        <v>242</v>
      </c>
      <c r="D23" s="523"/>
    </row>
    <row r="24" spans="2:4" s="108" customFormat="1" ht="35.25" customHeight="1" x14ac:dyDescent="0.25">
      <c r="B24" s="524" t="s">
        <v>244</v>
      </c>
      <c r="C24" s="114" t="s">
        <v>241</v>
      </c>
      <c r="D24" s="498"/>
    </row>
    <row r="25" spans="2:4" s="108" customFormat="1" ht="35.25" customHeight="1" thickBot="1" x14ac:dyDescent="0.3">
      <c r="B25" s="524"/>
      <c r="C25" s="115" t="s">
        <v>242</v>
      </c>
      <c r="D25" s="517"/>
    </row>
    <row r="26" spans="2:4" s="108" customFormat="1" ht="35.25" customHeight="1" x14ac:dyDescent="0.25">
      <c r="B26" s="525" t="s">
        <v>245</v>
      </c>
      <c r="C26" s="112" t="s">
        <v>33</v>
      </c>
      <c r="D26" s="526" t="s">
        <v>246</v>
      </c>
    </row>
    <row r="27" spans="2:4" s="108" customFormat="1" ht="35.25" customHeight="1" x14ac:dyDescent="0.25">
      <c r="B27" s="514"/>
      <c r="C27" s="109" t="s">
        <v>247</v>
      </c>
      <c r="D27" s="516"/>
    </row>
    <row r="28" spans="2:4" s="108" customFormat="1" ht="35.25" customHeight="1" thickBot="1" x14ac:dyDescent="0.3">
      <c r="B28" s="515"/>
      <c r="C28" s="116" t="s">
        <v>248</v>
      </c>
      <c r="D28" s="517"/>
    </row>
    <row r="29" spans="2:4" s="108" customFormat="1" ht="49.5" customHeight="1" x14ac:dyDescent="0.25">
      <c r="B29" s="530" t="s">
        <v>249</v>
      </c>
      <c r="C29" s="112" t="s">
        <v>250</v>
      </c>
      <c r="D29" s="526" t="s">
        <v>251</v>
      </c>
    </row>
    <row r="30" spans="2:4" s="108" customFormat="1" ht="35.25" customHeight="1" x14ac:dyDescent="0.25">
      <c r="B30" s="531"/>
      <c r="C30" s="109" t="s">
        <v>252</v>
      </c>
      <c r="D30" s="516"/>
    </row>
    <row r="31" spans="2:4" s="108" customFormat="1" ht="35.25" customHeight="1" x14ac:dyDescent="0.25">
      <c r="B31" s="531"/>
      <c r="C31" s="109" t="s">
        <v>253</v>
      </c>
      <c r="D31" s="516"/>
    </row>
    <row r="32" spans="2:4" s="108" customFormat="1" ht="55.5" customHeight="1" x14ac:dyDescent="0.25">
      <c r="B32" s="531"/>
      <c r="C32" s="109" t="s">
        <v>254</v>
      </c>
      <c r="D32" s="516"/>
    </row>
    <row r="33" spans="2:4" s="108" customFormat="1" ht="52.5" customHeight="1" x14ac:dyDescent="0.25">
      <c r="B33" s="531"/>
      <c r="C33" s="109" t="s">
        <v>255</v>
      </c>
      <c r="D33" s="516"/>
    </row>
    <row r="34" spans="2:4" s="108" customFormat="1" ht="35.25" customHeight="1" x14ac:dyDescent="0.25">
      <c r="B34" s="531"/>
      <c r="C34" s="109" t="s">
        <v>256</v>
      </c>
      <c r="D34" s="516"/>
    </row>
    <row r="35" spans="2:4" s="108" customFormat="1" ht="35.25" customHeight="1" thickBot="1" x14ac:dyDescent="0.3">
      <c r="B35" s="532"/>
      <c r="C35" s="116" t="s">
        <v>257</v>
      </c>
      <c r="D35" s="517"/>
    </row>
    <row r="36" spans="2:4" s="108" customFormat="1" ht="35.25" customHeight="1" x14ac:dyDescent="0.25">
      <c r="B36" s="495" t="s">
        <v>258</v>
      </c>
      <c r="C36" s="112" t="s">
        <v>25</v>
      </c>
      <c r="D36" s="526" t="s">
        <v>246</v>
      </c>
    </row>
    <row r="37" spans="2:4" s="108" customFormat="1" ht="35.25" customHeight="1" x14ac:dyDescent="0.25">
      <c r="B37" s="527"/>
      <c r="C37" s="109" t="s">
        <v>259</v>
      </c>
      <c r="D37" s="516"/>
    </row>
    <row r="38" spans="2:4" s="108" customFormat="1" ht="35.25" customHeight="1" x14ac:dyDescent="0.25">
      <c r="B38" s="527"/>
      <c r="C38" s="109" t="s">
        <v>260</v>
      </c>
      <c r="D38" s="516"/>
    </row>
    <row r="39" spans="2:4" s="108" customFormat="1" ht="35.25" customHeight="1" x14ac:dyDescent="0.25">
      <c r="B39" s="527"/>
      <c r="C39" s="109" t="s">
        <v>261</v>
      </c>
      <c r="D39" s="533"/>
    </row>
    <row r="40" spans="2:4" s="108" customFormat="1" ht="16.5" thickBot="1" x14ac:dyDescent="0.3">
      <c r="B40" s="528"/>
      <c r="C40" s="116" t="s">
        <v>262</v>
      </c>
      <c r="D40" s="117" t="s">
        <v>263</v>
      </c>
    </row>
    <row r="41" spans="2:4" s="108" customFormat="1" ht="35.25" customHeight="1" x14ac:dyDescent="0.25">
      <c r="B41" s="525" t="s">
        <v>264</v>
      </c>
      <c r="C41" s="112" t="s">
        <v>265</v>
      </c>
      <c r="D41" s="526" t="s">
        <v>8</v>
      </c>
    </row>
    <row r="42" spans="2:4" s="108" customFormat="1" ht="35.25" customHeight="1" x14ac:dyDescent="0.25">
      <c r="B42" s="514"/>
      <c r="C42" s="107" t="s">
        <v>266</v>
      </c>
      <c r="D42" s="516"/>
    </row>
    <row r="43" spans="2:4" s="108" customFormat="1" ht="35.25" customHeight="1" x14ac:dyDescent="0.25">
      <c r="B43" s="514"/>
      <c r="C43" s="107" t="s">
        <v>267</v>
      </c>
      <c r="D43" s="516"/>
    </row>
    <row r="44" spans="2:4" s="108" customFormat="1" ht="35.25" customHeight="1" x14ac:dyDescent="0.25">
      <c r="B44" s="514"/>
      <c r="C44" s="118" t="s">
        <v>268</v>
      </c>
      <c r="D44" s="516"/>
    </row>
    <row r="45" spans="2:4" s="108" customFormat="1" ht="35.25" customHeight="1" x14ac:dyDescent="0.25">
      <c r="B45" s="514"/>
      <c r="C45" s="109" t="s">
        <v>269</v>
      </c>
      <c r="D45" s="516"/>
    </row>
    <row r="46" spans="2:4" s="108" customFormat="1" ht="35.25" customHeight="1" x14ac:dyDescent="0.25">
      <c r="B46" s="514"/>
      <c r="C46" s="109" t="s">
        <v>270</v>
      </c>
      <c r="D46" s="516"/>
    </row>
    <row r="47" spans="2:4" s="108" customFormat="1" ht="35.25" customHeight="1" x14ac:dyDescent="0.25">
      <c r="B47" s="514"/>
      <c r="C47" s="107" t="s">
        <v>271</v>
      </c>
      <c r="D47" s="516"/>
    </row>
    <row r="48" spans="2:4" s="108" customFormat="1" ht="35.25" customHeight="1" x14ac:dyDescent="0.25">
      <c r="B48" s="514"/>
      <c r="C48" s="107" t="s">
        <v>233</v>
      </c>
      <c r="D48" s="516"/>
    </row>
    <row r="49" spans="2:4" s="108" customFormat="1" ht="35.25" customHeight="1" x14ac:dyDescent="0.25">
      <c r="B49" s="514"/>
      <c r="C49" s="109" t="s">
        <v>272</v>
      </c>
      <c r="D49" s="516"/>
    </row>
    <row r="50" spans="2:4" s="108" customFormat="1" ht="35.25" customHeight="1" x14ac:dyDescent="0.25">
      <c r="B50" s="514"/>
      <c r="C50" s="107" t="s">
        <v>21</v>
      </c>
      <c r="D50" s="516"/>
    </row>
    <row r="51" spans="2:4" s="108" customFormat="1" ht="35.25" customHeight="1" x14ac:dyDescent="0.25">
      <c r="B51" s="514"/>
      <c r="C51" s="107" t="s">
        <v>23</v>
      </c>
      <c r="D51" s="516"/>
    </row>
    <row r="52" spans="2:4" s="108" customFormat="1" ht="35.25" customHeight="1" x14ac:dyDescent="0.25">
      <c r="B52" s="514"/>
      <c r="C52" s="107" t="s">
        <v>25</v>
      </c>
      <c r="D52" s="516"/>
    </row>
    <row r="53" spans="2:4" s="108" customFormat="1" ht="35.25" customHeight="1" x14ac:dyDescent="0.25">
      <c r="B53" s="514"/>
      <c r="C53" s="107" t="s">
        <v>27</v>
      </c>
      <c r="D53" s="516"/>
    </row>
    <row r="54" spans="2:4" s="108" customFormat="1" ht="35.25" customHeight="1" x14ac:dyDescent="0.25">
      <c r="B54" s="514"/>
      <c r="C54" s="109" t="s">
        <v>273</v>
      </c>
      <c r="D54" s="516"/>
    </row>
    <row r="55" spans="2:4" s="108" customFormat="1" ht="35.25" customHeight="1" x14ac:dyDescent="0.25">
      <c r="B55" s="514"/>
      <c r="C55" s="109" t="s">
        <v>274</v>
      </c>
      <c r="D55" s="516"/>
    </row>
    <row r="56" spans="2:4" s="108" customFormat="1" ht="35.25" customHeight="1" x14ac:dyDescent="0.25">
      <c r="B56" s="514"/>
      <c r="C56" s="109" t="s">
        <v>275</v>
      </c>
      <c r="D56" s="516"/>
    </row>
    <row r="57" spans="2:4" s="108" customFormat="1" ht="35.25" customHeight="1" x14ac:dyDescent="0.25">
      <c r="B57" s="514"/>
      <c r="C57" s="109" t="s">
        <v>276</v>
      </c>
      <c r="D57" s="516"/>
    </row>
    <row r="58" spans="2:4" s="108" customFormat="1" ht="35.25" customHeight="1" x14ac:dyDescent="0.25">
      <c r="B58" s="514"/>
      <c r="C58" s="109" t="s">
        <v>277</v>
      </c>
      <c r="D58" s="516"/>
    </row>
    <row r="59" spans="2:4" s="108" customFormat="1" ht="35.25" customHeight="1" x14ac:dyDescent="0.25">
      <c r="B59" s="514"/>
      <c r="C59" s="109" t="s">
        <v>278</v>
      </c>
      <c r="D59" s="516"/>
    </row>
    <row r="60" spans="2:4" s="108" customFormat="1" ht="35.25" customHeight="1" x14ac:dyDescent="0.25">
      <c r="B60" s="514"/>
      <c r="C60" s="109" t="s">
        <v>279</v>
      </c>
      <c r="D60" s="516"/>
    </row>
    <row r="61" spans="2:4" s="108" customFormat="1" ht="35.25" customHeight="1" x14ac:dyDescent="0.25">
      <c r="B61" s="514"/>
      <c r="C61" s="109" t="s">
        <v>280</v>
      </c>
      <c r="D61" s="516"/>
    </row>
    <row r="62" spans="2:4" s="108" customFormat="1" ht="35.25" customHeight="1" x14ac:dyDescent="0.25">
      <c r="B62" s="514"/>
      <c r="C62" s="109" t="s">
        <v>281</v>
      </c>
      <c r="D62" s="516"/>
    </row>
    <row r="63" spans="2:4" s="108" customFormat="1" ht="35.25" customHeight="1" x14ac:dyDescent="0.25">
      <c r="B63" s="514"/>
      <c r="C63" s="109" t="s">
        <v>282</v>
      </c>
      <c r="D63" s="516"/>
    </row>
    <row r="64" spans="2:4" s="108" customFormat="1" ht="35.25" customHeight="1" x14ac:dyDescent="0.25">
      <c r="B64" s="514"/>
      <c r="C64" s="109" t="s">
        <v>283</v>
      </c>
      <c r="D64" s="516"/>
    </row>
    <row r="65" spans="2:4" s="108" customFormat="1" ht="35.25" customHeight="1" x14ac:dyDescent="0.25">
      <c r="B65" s="514"/>
      <c r="C65" s="109" t="s">
        <v>284</v>
      </c>
      <c r="D65" s="516"/>
    </row>
    <row r="66" spans="2:4" s="108" customFormat="1" ht="35.25" customHeight="1" x14ac:dyDescent="0.25">
      <c r="B66" s="514"/>
      <c r="C66" s="109" t="s">
        <v>285</v>
      </c>
      <c r="D66" s="516"/>
    </row>
    <row r="67" spans="2:4" s="108" customFormat="1" ht="35.25" customHeight="1" x14ac:dyDescent="0.25">
      <c r="B67" s="514"/>
      <c r="C67" s="109" t="s">
        <v>286</v>
      </c>
      <c r="D67" s="516"/>
    </row>
    <row r="68" spans="2:4" s="108" customFormat="1" ht="35.25" customHeight="1" x14ac:dyDescent="0.25">
      <c r="B68" s="514"/>
      <c r="C68" s="109" t="s">
        <v>287</v>
      </c>
      <c r="D68" s="516"/>
    </row>
    <row r="69" spans="2:4" s="108" customFormat="1" ht="35.25" customHeight="1" x14ac:dyDescent="0.25">
      <c r="B69" s="514"/>
      <c r="C69" s="109" t="s">
        <v>288</v>
      </c>
      <c r="D69" s="516"/>
    </row>
    <row r="70" spans="2:4" s="108" customFormat="1" ht="35.25" customHeight="1" x14ac:dyDescent="0.25">
      <c r="B70" s="514"/>
      <c r="C70" s="109" t="s">
        <v>289</v>
      </c>
      <c r="D70" s="516"/>
    </row>
    <row r="71" spans="2:4" s="108" customFormat="1" ht="35.25" customHeight="1" x14ac:dyDescent="0.25">
      <c r="B71" s="514"/>
      <c r="C71" s="109" t="s">
        <v>290</v>
      </c>
      <c r="D71" s="516"/>
    </row>
    <row r="72" spans="2:4" s="108" customFormat="1" ht="35.25" customHeight="1" x14ac:dyDescent="0.25">
      <c r="B72" s="514"/>
      <c r="C72" s="109" t="s">
        <v>291</v>
      </c>
      <c r="D72" s="516"/>
    </row>
    <row r="73" spans="2:4" s="108" customFormat="1" ht="35.25" customHeight="1" x14ac:dyDescent="0.25">
      <c r="B73" s="514"/>
      <c r="C73" s="107" t="s">
        <v>29</v>
      </c>
      <c r="D73" s="516"/>
    </row>
    <row r="74" spans="2:4" s="108" customFormat="1" ht="35.25" customHeight="1" x14ac:dyDescent="0.25">
      <c r="B74" s="514"/>
      <c r="C74" s="109" t="s">
        <v>292</v>
      </c>
      <c r="D74" s="516"/>
    </row>
    <row r="75" spans="2:4" s="108" customFormat="1" ht="35.25" customHeight="1" x14ac:dyDescent="0.25">
      <c r="B75" s="514"/>
      <c r="C75" s="109" t="s">
        <v>293</v>
      </c>
      <c r="D75" s="516"/>
    </row>
    <row r="76" spans="2:4" s="108" customFormat="1" ht="35.25" customHeight="1" x14ac:dyDescent="0.25">
      <c r="B76" s="514"/>
      <c r="C76" s="107" t="s">
        <v>31</v>
      </c>
      <c r="D76" s="516"/>
    </row>
    <row r="77" spans="2:4" s="108" customFormat="1" ht="35.25" customHeight="1" x14ac:dyDescent="0.25">
      <c r="B77" s="514"/>
      <c r="C77" s="109" t="s">
        <v>294</v>
      </c>
      <c r="D77" s="516"/>
    </row>
    <row r="78" spans="2:4" s="108" customFormat="1" ht="35.25" customHeight="1" x14ac:dyDescent="0.25">
      <c r="B78" s="514"/>
      <c r="C78" s="109" t="s">
        <v>295</v>
      </c>
      <c r="D78" s="516"/>
    </row>
    <row r="79" spans="2:4" s="108" customFormat="1" ht="35.25" customHeight="1" x14ac:dyDescent="0.25">
      <c r="B79" s="514"/>
      <c r="C79" s="109" t="s">
        <v>296</v>
      </c>
      <c r="D79" s="516"/>
    </row>
    <row r="80" spans="2:4" s="108" customFormat="1" ht="35.25" customHeight="1" x14ac:dyDescent="0.25">
      <c r="B80" s="514"/>
      <c r="C80" s="107" t="s">
        <v>35</v>
      </c>
      <c r="D80" s="516"/>
    </row>
    <row r="81" spans="2:4" s="108" customFormat="1" ht="35.25" customHeight="1" x14ac:dyDescent="0.25">
      <c r="B81" s="514"/>
      <c r="C81" s="118" t="s">
        <v>297</v>
      </c>
      <c r="D81" s="516"/>
    </row>
    <row r="82" spans="2:4" s="108" customFormat="1" ht="35.25" customHeight="1" x14ac:dyDescent="0.25">
      <c r="B82" s="514"/>
      <c r="C82" s="118" t="s">
        <v>298</v>
      </c>
      <c r="D82" s="516"/>
    </row>
    <row r="83" spans="2:4" s="108" customFormat="1" ht="35.25" customHeight="1" x14ac:dyDescent="0.25">
      <c r="B83" s="514"/>
      <c r="C83" s="118" t="s">
        <v>299</v>
      </c>
      <c r="D83" s="516"/>
    </row>
    <row r="84" spans="2:4" s="108" customFormat="1" ht="35.25" customHeight="1" x14ac:dyDescent="0.25">
      <c r="B84" s="514"/>
      <c r="C84" s="118" t="s">
        <v>300</v>
      </c>
      <c r="D84" s="516"/>
    </row>
    <row r="85" spans="2:4" s="108" customFormat="1" ht="35.25" customHeight="1" x14ac:dyDescent="0.25">
      <c r="B85" s="514"/>
      <c r="C85" s="118" t="s">
        <v>301</v>
      </c>
      <c r="D85" s="516"/>
    </row>
    <row r="86" spans="2:4" s="108" customFormat="1" ht="35.25" customHeight="1" x14ac:dyDescent="0.25">
      <c r="B86" s="514"/>
      <c r="C86" s="118" t="s">
        <v>302</v>
      </c>
      <c r="D86" s="516"/>
    </row>
    <row r="87" spans="2:4" s="108" customFormat="1" ht="35.25" customHeight="1" x14ac:dyDescent="0.25">
      <c r="B87" s="514"/>
      <c r="C87" s="118" t="s">
        <v>303</v>
      </c>
      <c r="D87" s="516"/>
    </row>
    <row r="88" spans="2:4" s="108" customFormat="1" ht="35.25" customHeight="1" x14ac:dyDescent="0.25">
      <c r="B88" s="514"/>
      <c r="C88" s="118" t="s">
        <v>304</v>
      </c>
      <c r="D88" s="516"/>
    </row>
    <row r="89" spans="2:4" s="108" customFormat="1" ht="35.25" customHeight="1" x14ac:dyDescent="0.25">
      <c r="B89" s="514"/>
      <c r="C89" s="118" t="s">
        <v>305</v>
      </c>
      <c r="D89" s="516"/>
    </row>
    <row r="90" spans="2:4" s="108" customFormat="1" ht="35.25" customHeight="1" x14ac:dyDescent="0.25">
      <c r="B90" s="514"/>
      <c r="C90" s="118" t="s">
        <v>304</v>
      </c>
      <c r="D90" s="516"/>
    </row>
    <row r="91" spans="2:4" s="108" customFormat="1" ht="65.25" customHeight="1" x14ac:dyDescent="0.25">
      <c r="B91" s="514"/>
      <c r="C91" s="119" t="s">
        <v>306</v>
      </c>
      <c r="D91" s="516"/>
    </row>
    <row r="92" spans="2:4" s="108" customFormat="1" ht="70.5" customHeight="1" x14ac:dyDescent="0.25">
      <c r="B92" s="514"/>
      <c r="C92" s="119" t="s">
        <v>307</v>
      </c>
      <c r="D92" s="516"/>
    </row>
    <row r="93" spans="2:4" s="108" customFormat="1" ht="60.75" customHeight="1" x14ac:dyDescent="0.25">
      <c r="B93" s="514"/>
      <c r="C93" s="109" t="s">
        <v>308</v>
      </c>
      <c r="D93" s="516"/>
    </row>
    <row r="94" spans="2:4" s="108" customFormat="1" ht="50.25" customHeight="1" x14ac:dyDescent="0.25">
      <c r="B94" s="514"/>
      <c r="C94" s="109" t="s">
        <v>309</v>
      </c>
      <c r="D94" s="516"/>
    </row>
    <row r="95" spans="2:4" s="108" customFormat="1" ht="45.75" customHeight="1" x14ac:dyDescent="0.25">
      <c r="B95" s="514"/>
      <c r="C95" s="109" t="s">
        <v>310</v>
      </c>
      <c r="D95" s="516"/>
    </row>
    <row r="96" spans="2:4" s="108" customFormat="1" ht="35.25" customHeight="1" x14ac:dyDescent="0.25">
      <c r="B96" s="514"/>
      <c r="C96" s="109" t="s">
        <v>311</v>
      </c>
      <c r="D96" s="516"/>
    </row>
    <row r="97" spans="2:4" s="108" customFormat="1" ht="35.25" customHeight="1" thickBot="1" x14ac:dyDescent="0.3">
      <c r="B97" s="515"/>
      <c r="C97" s="116" t="s">
        <v>312</v>
      </c>
      <c r="D97" s="517"/>
    </row>
    <row r="98" spans="2:4" s="108" customFormat="1" ht="35.25" customHeight="1" x14ac:dyDescent="0.25">
      <c r="B98" s="495" t="s">
        <v>313</v>
      </c>
      <c r="C98" s="120" t="s">
        <v>314</v>
      </c>
      <c r="D98" s="497" t="s">
        <v>251</v>
      </c>
    </row>
    <row r="99" spans="2:4" s="108" customFormat="1" ht="35.25" customHeight="1" x14ac:dyDescent="0.25">
      <c r="B99" s="527"/>
      <c r="C99" s="109" t="s">
        <v>315</v>
      </c>
      <c r="D99" s="529"/>
    </row>
    <row r="100" spans="2:4" s="108" customFormat="1" ht="35.25" customHeight="1" x14ac:dyDescent="0.25">
      <c r="B100" s="527"/>
      <c r="C100" s="109" t="s">
        <v>316</v>
      </c>
      <c r="D100" s="529"/>
    </row>
    <row r="101" spans="2:4" s="108" customFormat="1" ht="35.25" customHeight="1" x14ac:dyDescent="0.25">
      <c r="B101" s="527"/>
      <c r="C101" s="107" t="s">
        <v>21</v>
      </c>
      <c r="D101" s="529"/>
    </row>
    <row r="102" spans="2:4" s="108" customFormat="1" ht="35.25" customHeight="1" x14ac:dyDescent="0.25">
      <c r="B102" s="527"/>
      <c r="C102" s="107" t="s">
        <v>27</v>
      </c>
      <c r="D102" s="529"/>
    </row>
    <row r="103" spans="2:4" s="108" customFormat="1" ht="35.25" customHeight="1" x14ac:dyDescent="0.25">
      <c r="B103" s="527"/>
      <c r="C103" s="109" t="s">
        <v>273</v>
      </c>
      <c r="D103" s="529"/>
    </row>
    <row r="104" spans="2:4" s="108" customFormat="1" ht="35.25" customHeight="1" x14ac:dyDescent="0.25">
      <c r="B104" s="527"/>
      <c r="C104" s="109" t="s">
        <v>279</v>
      </c>
      <c r="D104" s="529"/>
    </row>
    <row r="105" spans="2:4" s="108" customFormat="1" ht="35.25" customHeight="1" x14ac:dyDescent="0.25">
      <c r="B105" s="527"/>
      <c r="C105" s="109" t="s">
        <v>285</v>
      </c>
      <c r="D105" s="529"/>
    </row>
    <row r="106" spans="2:4" s="108" customFormat="1" ht="35.25" customHeight="1" x14ac:dyDescent="0.25">
      <c r="B106" s="527"/>
      <c r="C106" s="109" t="s">
        <v>290</v>
      </c>
      <c r="D106" s="529"/>
    </row>
    <row r="107" spans="2:4" s="108" customFormat="1" ht="35.25" customHeight="1" x14ac:dyDescent="0.25">
      <c r="B107" s="527"/>
      <c r="C107" s="107" t="s">
        <v>29</v>
      </c>
      <c r="D107" s="529"/>
    </row>
    <row r="108" spans="2:4" s="108" customFormat="1" ht="35.25" customHeight="1" x14ac:dyDescent="0.25">
      <c r="B108" s="527"/>
      <c r="C108" s="109" t="s">
        <v>292</v>
      </c>
      <c r="D108" s="529"/>
    </row>
    <row r="109" spans="2:4" s="108" customFormat="1" ht="35.25" customHeight="1" x14ac:dyDescent="0.25">
      <c r="B109" s="527"/>
      <c r="C109" s="109" t="s">
        <v>293</v>
      </c>
      <c r="D109" s="529"/>
    </row>
    <row r="110" spans="2:4" s="108" customFormat="1" ht="35.25" customHeight="1" x14ac:dyDescent="0.25">
      <c r="B110" s="527"/>
      <c r="C110" s="107" t="s">
        <v>31</v>
      </c>
      <c r="D110" s="529"/>
    </row>
    <row r="111" spans="2:4" s="108" customFormat="1" ht="35.25" customHeight="1" x14ac:dyDescent="0.25">
      <c r="B111" s="527"/>
      <c r="C111" s="107" t="s">
        <v>35</v>
      </c>
      <c r="D111" s="529"/>
    </row>
    <row r="112" spans="2:4" s="108" customFormat="1" ht="35.25" customHeight="1" x14ac:dyDescent="0.25">
      <c r="B112" s="527"/>
      <c r="C112" s="110" t="s">
        <v>317</v>
      </c>
      <c r="D112" s="529"/>
    </row>
    <row r="113" spans="2:8" s="108" customFormat="1" ht="35.25" customHeight="1" x14ac:dyDescent="0.25">
      <c r="B113" s="527"/>
      <c r="C113" s="118" t="s">
        <v>318</v>
      </c>
      <c r="D113" s="529"/>
    </row>
    <row r="114" spans="2:8" s="108" customFormat="1" ht="35.25" customHeight="1" thickBot="1" x14ac:dyDescent="0.3">
      <c r="B114" s="528"/>
      <c r="C114" s="116" t="s">
        <v>256</v>
      </c>
      <c r="D114" s="498"/>
    </row>
    <row r="115" spans="2:8" s="108" customFormat="1" ht="87" customHeight="1" thickBot="1" x14ac:dyDescent="0.3">
      <c r="B115" s="121" t="s">
        <v>319</v>
      </c>
      <c r="C115" s="122" t="s">
        <v>320</v>
      </c>
      <c r="D115" s="123" t="s">
        <v>321</v>
      </c>
    </row>
    <row r="116" spans="2:8" ht="15" customHeight="1" x14ac:dyDescent="0.25">
      <c r="E116" s="2"/>
      <c r="F116" s="2"/>
      <c r="G116" s="2"/>
      <c r="H116" s="2"/>
    </row>
    <row r="117" spans="2:8" ht="15" customHeight="1" x14ac:dyDescent="0.25">
      <c r="E117" s="2"/>
      <c r="F117" s="2"/>
      <c r="G117" s="2"/>
      <c r="H117" s="2"/>
    </row>
    <row r="118" spans="2:8" ht="15" customHeight="1" x14ac:dyDescent="0.25">
      <c r="E118" s="2"/>
      <c r="F118" s="2"/>
      <c r="G118" s="2"/>
      <c r="H118" s="2"/>
    </row>
    <row r="119" spans="2:8" ht="15" customHeight="1" x14ac:dyDescent="0.25">
      <c r="E119" s="2"/>
      <c r="F119" s="2"/>
      <c r="G119" s="2"/>
      <c r="H119" s="2"/>
    </row>
    <row r="120" spans="2:8" ht="15.75" customHeight="1" x14ac:dyDescent="0.25">
      <c r="E120" s="2"/>
      <c r="F120" s="2"/>
      <c r="G120" s="2"/>
      <c r="H120" s="2"/>
    </row>
    <row r="121" spans="2:8" ht="15.75" customHeight="1" x14ac:dyDescent="0.25">
      <c r="E121" s="2"/>
      <c r="F121" s="2"/>
      <c r="G121" s="2"/>
      <c r="H121" s="2"/>
    </row>
    <row r="122" spans="2:8" ht="15" customHeight="1" x14ac:dyDescent="0.25">
      <c r="E122" s="2"/>
      <c r="F122" s="2"/>
      <c r="G122" s="2"/>
      <c r="H122" s="2"/>
    </row>
    <row r="123" spans="2:8" ht="15" customHeight="1" x14ac:dyDescent="0.25">
      <c r="E123" s="2"/>
      <c r="F123" s="2"/>
      <c r="G123" s="2"/>
      <c r="H123" s="2"/>
    </row>
    <row r="124" spans="2:8" ht="15" customHeight="1" x14ac:dyDescent="0.25">
      <c r="E124" s="2"/>
      <c r="F124" s="2"/>
      <c r="G124" s="2"/>
      <c r="H124" s="2"/>
    </row>
    <row r="125" spans="2:8" ht="15" customHeight="1" x14ac:dyDescent="0.25">
      <c r="E125" s="2"/>
      <c r="F125" s="2"/>
      <c r="G125" s="2"/>
      <c r="H125" s="2"/>
    </row>
    <row r="126" spans="2:8" ht="15" customHeight="1" x14ac:dyDescent="0.25">
      <c r="E126" s="2"/>
      <c r="F126" s="2"/>
      <c r="G126" s="2"/>
      <c r="H126" s="2"/>
    </row>
    <row r="127" spans="2:8" ht="15" customHeight="1" x14ac:dyDescent="0.25"/>
    <row r="128" spans="2:8" ht="15" customHeight="1" x14ac:dyDescent="0.25"/>
    <row r="129" ht="15" customHeight="1" x14ac:dyDescent="0.25"/>
    <row r="130" ht="15" customHeight="1" x14ac:dyDescent="0.25"/>
    <row r="131" ht="15.75" customHeight="1" x14ac:dyDescent="0.25"/>
  </sheetData>
  <mergeCells count="23">
    <mergeCell ref="B41:B97"/>
    <mergeCell ref="D41:D97"/>
    <mergeCell ref="B98:B114"/>
    <mergeCell ref="D98:D114"/>
    <mergeCell ref="B26:B28"/>
    <mergeCell ref="D26:D28"/>
    <mergeCell ref="B29:B35"/>
    <mergeCell ref="D29:D35"/>
    <mergeCell ref="B36:B40"/>
    <mergeCell ref="D36:D39"/>
    <mergeCell ref="B20:B21"/>
    <mergeCell ref="D20:D21"/>
    <mergeCell ref="B22:B23"/>
    <mergeCell ref="D22:D23"/>
    <mergeCell ref="B24:B25"/>
    <mergeCell ref="D24:D25"/>
    <mergeCell ref="B18:B19"/>
    <mergeCell ref="D18:D19"/>
    <mergeCell ref="B2:B9"/>
    <mergeCell ref="C2:D5"/>
    <mergeCell ref="C6:D9"/>
    <mergeCell ref="B12:B17"/>
    <mergeCell ref="D12:D1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104"/>
  <sheetViews>
    <sheetView zoomScale="80" zoomScaleNormal="80" workbookViewId="0">
      <selection sqref="A1:XFD1048576"/>
    </sheetView>
  </sheetViews>
  <sheetFormatPr baseColWidth="10" defaultRowHeight="15" x14ac:dyDescent="0.25"/>
  <cols>
    <col min="1" max="1" width="3.28515625" customWidth="1"/>
    <col min="2" max="2" width="15.5703125" customWidth="1"/>
    <col min="3" max="3" width="22.5703125" customWidth="1"/>
    <col min="4" max="4" width="37.5703125" style="84" customWidth="1"/>
    <col min="5" max="5" width="37.5703125" customWidth="1"/>
    <col min="6" max="6" width="15.7109375" style="124" customWidth="1"/>
    <col min="7" max="7" width="30.42578125" style="84" customWidth="1"/>
    <col min="8" max="8" width="30.85546875" style="125" customWidth="1"/>
    <col min="9" max="11" width="72.5703125" customWidth="1"/>
    <col min="12" max="12" width="22.42578125" style="125" customWidth="1"/>
    <col min="13" max="13" width="72.5703125" customWidth="1"/>
    <col min="14" max="21" width="11.42578125" hidden="1" customWidth="1"/>
  </cols>
  <sheetData>
    <row r="1" spans="2:19" ht="15.75" thickBot="1" x14ac:dyDescent="0.3">
      <c r="B1" s="1"/>
      <c r="C1" s="1"/>
    </row>
    <row r="2" spans="2:19" ht="15" customHeight="1" thickBot="1" x14ac:dyDescent="0.3">
      <c r="B2" s="534" t="s">
        <v>1</v>
      </c>
      <c r="C2" s="534"/>
      <c r="D2" s="535" t="s">
        <v>322</v>
      </c>
      <c r="E2" s="535"/>
      <c r="F2" s="535"/>
      <c r="G2" s="535"/>
      <c r="H2" s="535"/>
      <c r="I2" s="535"/>
      <c r="J2" s="535"/>
      <c r="K2" s="535"/>
      <c r="L2" s="536"/>
      <c r="M2" s="536"/>
    </row>
    <row r="3" spans="2:19" ht="15.75" thickBot="1" x14ac:dyDescent="0.3">
      <c r="B3" s="534"/>
      <c r="C3" s="534"/>
      <c r="D3" s="535"/>
      <c r="E3" s="535"/>
      <c r="F3" s="535"/>
      <c r="G3" s="535"/>
      <c r="H3" s="535"/>
      <c r="I3" s="535"/>
      <c r="J3" s="535"/>
      <c r="K3" s="535"/>
      <c r="L3" s="536"/>
      <c r="M3" s="536"/>
    </row>
    <row r="4" spans="2:19" ht="15.75" thickBot="1" x14ac:dyDescent="0.3">
      <c r="B4" s="534"/>
      <c r="C4" s="534"/>
      <c r="D4" s="535"/>
      <c r="E4" s="535"/>
      <c r="F4" s="535"/>
      <c r="G4" s="535"/>
      <c r="H4" s="535"/>
      <c r="I4" s="535"/>
      <c r="J4" s="535"/>
      <c r="K4" s="535"/>
      <c r="L4" s="536"/>
      <c r="M4" s="536"/>
    </row>
    <row r="5" spans="2:19" ht="15.75" thickBot="1" x14ac:dyDescent="0.3">
      <c r="B5" s="534"/>
      <c r="C5" s="534"/>
      <c r="D5" s="535"/>
      <c r="E5" s="535"/>
      <c r="F5" s="535"/>
      <c r="G5" s="535"/>
      <c r="H5" s="535"/>
      <c r="I5" s="535"/>
      <c r="J5" s="535"/>
      <c r="K5" s="535"/>
      <c r="L5" s="536"/>
      <c r="M5" s="536"/>
    </row>
    <row r="6" spans="2:19" ht="15.75" thickBot="1" x14ac:dyDescent="0.3">
      <c r="B6" s="534"/>
      <c r="C6" s="534"/>
      <c r="D6" s="537" t="str">
        <f>[1]PORTADA!D10</f>
        <v>DEPARTAMENTO DE CIENCIA, TECNOLOGÍA E INNOVACIÓN - COLCIENCIAS</v>
      </c>
      <c r="E6" s="537"/>
      <c r="F6" s="537"/>
      <c r="G6" s="537"/>
      <c r="H6" s="537"/>
      <c r="I6" s="537"/>
      <c r="J6" s="537"/>
      <c r="K6" s="537"/>
      <c r="L6" s="536"/>
      <c r="M6" s="536"/>
    </row>
    <row r="7" spans="2:19" ht="15.75" thickBot="1" x14ac:dyDescent="0.3">
      <c r="B7" s="534"/>
      <c r="C7" s="534"/>
      <c r="D7" s="537"/>
      <c r="E7" s="537"/>
      <c r="F7" s="537"/>
      <c r="G7" s="537"/>
      <c r="H7" s="537"/>
      <c r="I7" s="537"/>
      <c r="J7" s="537"/>
      <c r="K7" s="537"/>
      <c r="L7" s="536"/>
      <c r="M7" s="536"/>
    </row>
    <row r="8" spans="2:19" ht="15.75" thickBot="1" x14ac:dyDescent="0.3">
      <c r="B8" s="534"/>
      <c r="C8" s="534"/>
      <c r="D8" s="537"/>
      <c r="E8" s="537"/>
      <c r="F8" s="537"/>
      <c r="G8" s="537"/>
      <c r="H8" s="537"/>
      <c r="I8" s="537"/>
      <c r="J8" s="537"/>
      <c r="K8" s="537"/>
      <c r="L8" s="536"/>
      <c r="M8" s="536"/>
    </row>
    <row r="9" spans="2:19" ht="15.75" thickBot="1" x14ac:dyDescent="0.3">
      <c r="B9" s="534"/>
      <c r="C9" s="534"/>
      <c r="D9" s="537"/>
      <c r="E9" s="537"/>
      <c r="F9" s="537"/>
      <c r="G9" s="537"/>
      <c r="H9" s="537"/>
      <c r="I9" s="537"/>
      <c r="J9" s="537"/>
      <c r="K9" s="537"/>
      <c r="L9" s="536"/>
      <c r="M9" s="536"/>
    </row>
    <row r="10" spans="2:19" x14ac:dyDescent="0.25">
      <c r="B10" s="1"/>
      <c r="C10" s="1"/>
    </row>
    <row r="11" spans="2:19" s="128" customFormat="1" ht="36.75" customHeight="1" x14ac:dyDescent="0.3">
      <c r="B11" s="126" t="s">
        <v>323</v>
      </c>
      <c r="C11" s="126" t="s">
        <v>324</v>
      </c>
      <c r="D11" s="126" t="s">
        <v>325</v>
      </c>
      <c r="E11" s="126" t="s">
        <v>326</v>
      </c>
      <c r="F11" s="126" t="s">
        <v>327</v>
      </c>
      <c r="G11" s="126" t="s">
        <v>328</v>
      </c>
      <c r="H11" s="126" t="s">
        <v>329</v>
      </c>
      <c r="I11" s="126" t="s">
        <v>330</v>
      </c>
      <c r="J11" s="126" t="s">
        <v>331</v>
      </c>
      <c r="K11" s="126" t="s">
        <v>332</v>
      </c>
      <c r="L11" s="126" t="s">
        <v>333</v>
      </c>
      <c r="M11" s="127" t="s">
        <v>334</v>
      </c>
      <c r="S11" s="128">
        <v>0</v>
      </c>
    </row>
    <row r="12" spans="2:19" s="124" customFormat="1" ht="28.5" customHeight="1" x14ac:dyDescent="0.25">
      <c r="B12" s="129" t="s">
        <v>335</v>
      </c>
      <c r="C12" s="130"/>
      <c r="D12" s="130"/>
      <c r="E12" s="130"/>
      <c r="F12" s="130"/>
      <c r="G12" s="130"/>
      <c r="H12" s="130"/>
      <c r="I12" s="131"/>
      <c r="J12" s="130"/>
      <c r="K12" s="130"/>
      <c r="L12" s="130"/>
      <c r="M12" s="132"/>
      <c r="S12" s="124">
        <v>20</v>
      </c>
    </row>
    <row r="13" spans="2:19" s="137" customFormat="1" ht="45" customHeight="1" x14ac:dyDescent="0.25">
      <c r="B13" s="133" t="s">
        <v>336</v>
      </c>
      <c r="C13" s="133" t="s">
        <v>264</v>
      </c>
      <c r="D13" s="133" t="s">
        <v>265</v>
      </c>
      <c r="E13" s="133" t="s">
        <v>337</v>
      </c>
      <c r="F13" s="133" t="s">
        <v>16</v>
      </c>
      <c r="G13" s="133" t="s">
        <v>338</v>
      </c>
      <c r="H13" s="133"/>
      <c r="I13" s="134"/>
      <c r="J13" s="133"/>
      <c r="K13" s="133"/>
      <c r="L13" s="135">
        <f>ROUND(AVERAGE($L$14,$L$15),0)</f>
        <v>100</v>
      </c>
      <c r="M13" s="136"/>
      <c r="S13" s="138">
        <v>40</v>
      </c>
    </row>
    <row r="14" spans="2:19" ht="75" x14ac:dyDescent="0.3">
      <c r="B14" s="139" t="s">
        <v>339</v>
      </c>
      <c r="C14" s="140" t="s">
        <v>340</v>
      </c>
      <c r="D14" s="140" t="s">
        <v>341</v>
      </c>
      <c r="E14" s="140" t="s">
        <v>342</v>
      </c>
      <c r="F14" s="139" t="s">
        <v>343</v>
      </c>
      <c r="G14" s="140" t="s">
        <v>344</v>
      </c>
      <c r="H14" s="139" t="s">
        <v>345</v>
      </c>
      <c r="I14" s="538" t="s">
        <v>346</v>
      </c>
      <c r="J14" s="540" t="s">
        <v>347</v>
      </c>
      <c r="K14" s="140"/>
      <c r="L14" s="139">
        <v>100</v>
      </c>
      <c r="M14" s="141"/>
      <c r="P14" s="142"/>
      <c r="S14">
        <v>60</v>
      </c>
    </row>
    <row r="15" spans="2:19" ht="212.25" customHeight="1" x14ac:dyDescent="0.25">
      <c r="B15" s="139" t="s">
        <v>348</v>
      </c>
      <c r="C15" s="140" t="s">
        <v>264</v>
      </c>
      <c r="D15" s="140" t="s">
        <v>349</v>
      </c>
      <c r="E15" s="140" t="s">
        <v>350</v>
      </c>
      <c r="F15" s="139" t="s">
        <v>351</v>
      </c>
      <c r="G15" s="140" t="s">
        <v>352</v>
      </c>
      <c r="H15" s="139"/>
      <c r="I15" s="539"/>
      <c r="J15" s="541"/>
      <c r="K15" s="140"/>
      <c r="L15" s="139">
        <v>100</v>
      </c>
      <c r="M15" s="141"/>
      <c r="S15">
        <v>80</v>
      </c>
    </row>
    <row r="16" spans="2:19" ht="28.5" customHeight="1" x14ac:dyDescent="0.25">
      <c r="B16" s="143" t="s">
        <v>353</v>
      </c>
      <c r="C16" s="144"/>
      <c r="D16" s="144"/>
      <c r="E16" s="144"/>
      <c r="F16" s="130"/>
      <c r="G16" s="144"/>
      <c r="H16" s="130"/>
      <c r="I16" s="145"/>
      <c r="J16" s="144"/>
      <c r="K16" s="144"/>
      <c r="L16" s="130"/>
      <c r="M16" s="146"/>
      <c r="S16" s="47">
        <v>100</v>
      </c>
    </row>
    <row r="17" spans="2:19" s="150" customFormat="1" ht="90" x14ac:dyDescent="0.25">
      <c r="B17" s="133" t="s">
        <v>354</v>
      </c>
      <c r="C17" s="147" t="s">
        <v>264</v>
      </c>
      <c r="D17" s="147" t="s">
        <v>266</v>
      </c>
      <c r="E17" s="147" t="s">
        <v>355</v>
      </c>
      <c r="F17" s="133" t="s">
        <v>17</v>
      </c>
      <c r="G17" s="147"/>
      <c r="H17" s="133"/>
      <c r="I17" s="148"/>
      <c r="J17" s="149"/>
      <c r="K17" s="147"/>
      <c r="L17" s="135">
        <f>ROUND(AVERAGE($L$18,$L$24),0)</f>
        <v>82</v>
      </c>
      <c r="M17" s="147"/>
      <c r="S17" s="150">
        <v>100</v>
      </c>
    </row>
    <row r="18" spans="2:19" ht="67.5" customHeight="1" x14ac:dyDescent="0.25">
      <c r="B18" s="151" t="s">
        <v>356</v>
      </c>
      <c r="C18" s="152" t="s">
        <v>264</v>
      </c>
      <c r="D18" s="152" t="s">
        <v>357</v>
      </c>
      <c r="E18" s="152" t="s">
        <v>358</v>
      </c>
      <c r="F18" s="151" t="s">
        <v>359</v>
      </c>
      <c r="G18" s="152" t="s">
        <v>360</v>
      </c>
      <c r="H18" s="151"/>
      <c r="I18" s="90"/>
      <c r="J18" s="153"/>
      <c r="K18" s="152"/>
      <c r="L18" s="154">
        <f>ROUND(AVERAGE(L19:L23),0)</f>
        <v>84</v>
      </c>
      <c r="M18" s="155"/>
    </row>
    <row r="19" spans="2:19" ht="384.75" customHeight="1" x14ac:dyDescent="0.25">
      <c r="B19" s="139" t="s">
        <v>361</v>
      </c>
      <c r="C19" s="140" t="s">
        <v>264</v>
      </c>
      <c r="D19" s="140" t="s">
        <v>362</v>
      </c>
      <c r="E19" s="140" t="s">
        <v>363</v>
      </c>
      <c r="F19" s="139" t="s">
        <v>364</v>
      </c>
      <c r="G19" s="140" t="s">
        <v>365</v>
      </c>
      <c r="H19" s="139" t="s">
        <v>366</v>
      </c>
      <c r="I19" s="92" t="s">
        <v>367</v>
      </c>
      <c r="J19" s="153" t="s">
        <v>368</v>
      </c>
      <c r="K19" s="153"/>
      <c r="L19" s="139">
        <v>80</v>
      </c>
      <c r="M19" s="141"/>
    </row>
    <row r="20" spans="2:19" ht="370.5" customHeight="1" x14ac:dyDescent="0.25">
      <c r="B20" s="139" t="s">
        <v>369</v>
      </c>
      <c r="C20" s="140" t="s">
        <v>264</v>
      </c>
      <c r="D20" s="140" t="s">
        <v>370</v>
      </c>
      <c r="E20" s="140" t="s">
        <v>371</v>
      </c>
      <c r="F20" s="139" t="s">
        <v>372</v>
      </c>
      <c r="G20" s="140"/>
      <c r="H20" s="139" t="s">
        <v>373</v>
      </c>
      <c r="I20" s="92" t="s">
        <v>374</v>
      </c>
      <c r="J20" s="153" t="s">
        <v>375</v>
      </c>
      <c r="K20" s="153"/>
      <c r="L20" s="139">
        <v>80</v>
      </c>
      <c r="M20" s="141"/>
    </row>
    <row r="21" spans="2:19" ht="212.25" customHeight="1" x14ac:dyDescent="0.25">
      <c r="B21" s="139" t="s">
        <v>376</v>
      </c>
      <c r="C21" s="140" t="s">
        <v>264</v>
      </c>
      <c r="D21" s="140" t="s">
        <v>377</v>
      </c>
      <c r="E21" s="140" t="s">
        <v>378</v>
      </c>
      <c r="F21" s="139" t="s">
        <v>379</v>
      </c>
      <c r="G21" s="140"/>
      <c r="H21" s="139" t="s">
        <v>380</v>
      </c>
      <c r="I21" s="92" t="s">
        <v>381</v>
      </c>
      <c r="J21" s="153" t="s">
        <v>382</v>
      </c>
      <c r="K21" s="153"/>
      <c r="L21" s="139">
        <v>80</v>
      </c>
      <c r="M21" s="141"/>
    </row>
    <row r="22" spans="2:19" ht="210.75" customHeight="1" x14ac:dyDescent="0.25">
      <c r="B22" s="139" t="s">
        <v>383</v>
      </c>
      <c r="C22" s="140" t="s">
        <v>264</v>
      </c>
      <c r="D22" s="140" t="s">
        <v>384</v>
      </c>
      <c r="E22" s="140" t="s">
        <v>385</v>
      </c>
      <c r="F22" s="139" t="s">
        <v>386</v>
      </c>
      <c r="G22" s="140"/>
      <c r="H22" s="139" t="s">
        <v>387</v>
      </c>
      <c r="I22" s="92" t="s">
        <v>388</v>
      </c>
      <c r="J22" s="153" t="s">
        <v>389</v>
      </c>
      <c r="K22" s="153"/>
      <c r="L22" s="139">
        <v>100</v>
      </c>
      <c r="M22" s="141"/>
    </row>
    <row r="23" spans="2:19" ht="229.5" customHeight="1" x14ac:dyDescent="0.25">
      <c r="B23" s="139" t="s">
        <v>390</v>
      </c>
      <c r="C23" s="140" t="s">
        <v>264</v>
      </c>
      <c r="D23" s="140" t="s">
        <v>391</v>
      </c>
      <c r="E23" s="140" t="s">
        <v>392</v>
      </c>
      <c r="F23" s="139" t="s">
        <v>393</v>
      </c>
      <c r="G23" s="140"/>
      <c r="H23" s="139" t="s">
        <v>394</v>
      </c>
      <c r="I23" s="92" t="s">
        <v>395</v>
      </c>
      <c r="J23" s="153" t="s">
        <v>396</v>
      </c>
      <c r="K23" s="153"/>
      <c r="L23" s="139">
        <v>80</v>
      </c>
      <c r="M23" s="140"/>
    </row>
    <row r="24" spans="2:19" ht="30" x14ac:dyDescent="0.25">
      <c r="B24" s="151" t="s">
        <v>397</v>
      </c>
      <c r="C24" s="140" t="s">
        <v>264</v>
      </c>
      <c r="D24" s="152" t="s">
        <v>398</v>
      </c>
      <c r="E24" s="152" t="s">
        <v>399</v>
      </c>
      <c r="F24" s="151" t="s">
        <v>400</v>
      </c>
      <c r="G24" s="152" t="s">
        <v>401</v>
      </c>
      <c r="H24" s="151"/>
      <c r="I24" s="90"/>
      <c r="J24" s="156"/>
      <c r="K24" s="152"/>
      <c r="L24" s="154">
        <f>ROUND(AVERAGE(L25:L26),0)</f>
        <v>80</v>
      </c>
      <c r="M24" s="152"/>
    </row>
    <row r="25" spans="2:19" ht="398.25" customHeight="1" x14ac:dyDescent="0.25">
      <c r="B25" s="157" t="s">
        <v>402</v>
      </c>
      <c r="C25" s="140" t="s">
        <v>264</v>
      </c>
      <c r="D25" s="140" t="s">
        <v>403</v>
      </c>
      <c r="E25" s="140" t="s">
        <v>404</v>
      </c>
      <c r="F25" s="139" t="s">
        <v>405</v>
      </c>
      <c r="G25" s="158"/>
      <c r="H25" s="159"/>
      <c r="I25" s="92" t="s">
        <v>406</v>
      </c>
      <c r="J25" s="153" t="s">
        <v>407</v>
      </c>
      <c r="K25" s="140"/>
      <c r="L25" s="139">
        <v>80</v>
      </c>
      <c r="M25" s="141"/>
    </row>
    <row r="26" spans="2:19" ht="409.5" x14ac:dyDescent="0.25">
      <c r="B26" s="157" t="s">
        <v>408</v>
      </c>
      <c r="C26" s="160" t="s">
        <v>313</v>
      </c>
      <c r="D26" s="140" t="s">
        <v>314</v>
      </c>
      <c r="E26" s="140" t="s">
        <v>409</v>
      </c>
      <c r="F26" s="139" t="s">
        <v>410</v>
      </c>
      <c r="G26" s="158"/>
      <c r="H26" s="139" t="s">
        <v>411</v>
      </c>
      <c r="I26" s="92" t="s">
        <v>412</v>
      </c>
      <c r="J26" s="153" t="s">
        <v>413</v>
      </c>
      <c r="K26" s="140"/>
      <c r="L26" s="139">
        <v>80</v>
      </c>
      <c r="M26" s="141"/>
    </row>
    <row r="27" spans="2:19" ht="28.5" customHeight="1" x14ac:dyDescent="0.25">
      <c r="B27" s="143" t="s">
        <v>267</v>
      </c>
      <c r="C27" s="144"/>
      <c r="D27" s="144"/>
      <c r="E27" s="144"/>
      <c r="F27" s="130"/>
      <c r="G27" s="144"/>
      <c r="H27" s="130"/>
      <c r="I27" s="145"/>
      <c r="J27" s="144"/>
      <c r="K27" s="144"/>
      <c r="L27" s="130"/>
      <c r="M27" s="146"/>
    </row>
    <row r="28" spans="2:19" ht="26.25" customHeight="1" x14ac:dyDescent="0.25">
      <c r="B28" s="133" t="s">
        <v>414</v>
      </c>
      <c r="C28" s="147" t="s">
        <v>415</v>
      </c>
      <c r="D28" s="147" t="s">
        <v>267</v>
      </c>
      <c r="E28" s="147"/>
      <c r="F28" s="133" t="s">
        <v>18</v>
      </c>
      <c r="G28" s="147"/>
      <c r="H28" s="161"/>
      <c r="I28" s="162"/>
      <c r="J28" s="153"/>
      <c r="K28" s="163"/>
      <c r="L28" s="164">
        <f>ROUND(AVERAGE($L$36,$L$32,$L$29),0)</f>
        <v>86</v>
      </c>
      <c r="M28" s="165"/>
    </row>
    <row r="29" spans="2:19" s="150" customFormat="1" ht="60" x14ac:dyDescent="0.25">
      <c r="B29" s="151" t="s">
        <v>416</v>
      </c>
      <c r="C29" s="152" t="s">
        <v>264</v>
      </c>
      <c r="D29" s="152" t="s">
        <v>268</v>
      </c>
      <c r="E29" s="152" t="s">
        <v>417</v>
      </c>
      <c r="F29" s="151" t="s">
        <v>418</v>
      </c>
      <c r="G29" s="152" t="s">
        <v>419</v>
      </c>
      <c r="H29" s="151"/>
      <c r="I29" s="90"/>
      <c r="J29" s="156"/>
      <c r="K29" s="152"/>
      <c r="L29" s="166">
        <f>ROUND(AVERAGE(L30:L31),0)</f>
        <v>90</v>
      </c>
      <c r="M29" s="152"/>
    </row>
    <row r="30" spans="2:19" ht="324" x14ac:dyDescent="0.25">
      <c r="B30" s="139" t="s">
        <v>420</v>
      </c>
      <c r="C30" s="140" t="s">
        <v>421</v>
      </c>
      <c r="D30" s="140" t="s">
        <v>237</v>
      </c>
      <c r="E30" s="140" t="s">
        <v>422</v>
      </c>
      <c r="F30" s="139" t="s">
        <v>423</v>
      </c>
      <c r="G30" s="140"/>
      <c r="H30" s="139" t="s">
        <v>424</v>
      </c>
      <c r="I30" s="92" t="s">
        <v>425</v>
      </c>
      <c r="J30" s="140" t="s">
        <v>426</v>
      </c>
      <c r="K30" s="140"/>
      <c r="L30" s="139">
        <v>80</v>
      </c>
      <c r="M30" s="141"/>
    </row>
    <row r="31" spans="2:19" ht="394.5" customHeight="1" x14ac:dyDescent="0.25">
      <c r="B31" s="139" t="s">
        <v>427</v>
      </c>
      <c r="C31" s="140" t="s">
        <v>421</v>
      </c>
      <c r="D31" s="140" t="s">
        <v>239</v>
      </c>
      <c r="E31" s="140" t="s">
        <v>428</v>
      </c>
      <c r="F31" s="139" t="s">
        <v>429</v>
      </c>
      <c r="G31" s="140"/>
      <c r="H31" s="139" t="s">
        <v>430</v>
      </c>
      <c r="I31" s="92"/>
      <c r="J31" s="140" t="s">
        <v>431</v>
      </c>
      <c r="K31" s="140"/>
      <c r="L31" s="139">
        <v>100</v>
      </c>
      <c r="M31" s="140"/>
    </row>
    <row r="32" spans="2:19" s="150" customFormat="1" ht="60" x14ac:dyDescent="0.25">
      <c r="B32" s="151" t="s">
        <v>432</v>
      </c>
      <c r="C32" s="152" t="s">
        <v>433</v>
      </c>
      <c r="D32" s="152" t="s">
        <v>269</v>
      </c>
      <c r="E32" s="152" t="s">
        <v>434</v>
      </c>
      <c r="F32" s="151" t="s">
        <v>429</v>
      </c>
      <c r="G32" s="152" t="s">
        <v>419</v>
      </c>
      <c r="H32" s="151"/>
      <c r="I32" s="90"/>
      <c r="J32" s="156" t="s">
        <v>435</v>
      </c>
      <c r="L32" s="166">
        <f>ROUND(AVERAGE(L33:L35),0)</f>
        <v>87</v>
      </c>
      <c r="M32" s="152"/>
    </row>
    <row r="33" spans="2:13" ht="259.5" customHeight="1" x14ac:dyDescent="0.25">
      <c r="B33" s="139" t="s">
        <v>436</v>
      </c>
      <c r="C33" s="140" t="s">
        <v>264</v>
      </c>
      <c r="D33" s="140" t="s">
        <v>437</v>
      </c>
      <c r="E33" s="140" t="s">
        <v>438</v>
      </c>
      <c r="F33" s="139" t="s">
        <v>439</v>
      </c>
      <c r="G33" s="140"/>
      <c r="H33" s="139" t="s">
        <v>440</v>
      </c>
      <c r="I33" s="92" t="s">
        <v>441</v>
      </c>
      <c r="J33" s="153" t="s">
        <v>442</v>
      </c>
      <c r="K33" s="153"/>
      <c r="L33" s="139">
        <v>80</v>
      </c>
      <c r="M33" s="141"/>
    </row>
    <row r="34" spans="2:13" ht="401.25" customHeight="1" x14ac:dyDescent="0.25">
      <c r="B34" s="139" t="s">
        <v>443</v>
      </c>
      <c r="C34" s="140" t="s">
        <v>444</v>
      </c>
      <c r="D34" s="140" t="s">
        <v>300</v>
      </c>
      <c r="E34" s="140" t="s">
        <v>445</v>
      </c>
      <c r="F34" s="139" t="s">
        <v>446</v>
      </c>
      <c r="G34" s="140" t="s">
        <v>447</v>
      </c>
      <c r="H34" s="139" t="s">
        <v>448</v>
      </c>
      <c r="I34" s="92" t="s">
        <v>449</v>
      </c>
      <c r="J34" s="153" t="s">
        <v>450</v>
      </c>
      <c r="K34" s="153"/>
      <c r="L34" s="139">
        <v>80</v>
      </c>
      <c r="M34" s="141"/>
    </row>
    <row r="35" spans="2:13" ht="232.5" customHeight="1" x14ac:dyDescent="0.25">
      <c r="B35" s="139" t="s">
        <v>451</v>
      </c>
      <c r="C35" s="140" t="s">
        <v>264</v>
      </c>
      <c r="D35" s="140" t="s">
        <v>452</v>
      </c>
      <c r="E35" s="140" t="s">
        <v>453</v>
      </c>
      <c r="F35" s="139" t="s">
        <v>454</v>
      </c>
      <c r="G35" s="140"/>
      <c r="H35" s="139"/>
      <c r="I35" s="92" t="s">
        <v>455</v>
      </c>
      <c r="J35" s="153" t="s">
        <v>456</v>
      </c>
      <c r="K35" s="153"/>
      <c r="L35" s="139">
        <v>100</v>
      </c>
      <c r="M35" s="141"/>
    </row>
    <row r="36" spans="2:13" s="150" customFormat="1" ht="29.25" customHeight="1" x14ac:dyDescent="0.25">
      <c r="B36" s="151" t="s">
        <v>457</v>
      </c>
      <c r="C36" s="152" t="s">
        <v>264</v>
      </c>
      <c r="D36" s="152" t="s">
        <v>270</v>
      </c>
      <c r="E36" s="152" t="s">
        <v>458</v>
      </c>
      <c r="F36" s="151" t="s">
        <v>459</v>
      </c>
      <c r="G36" s="152" t="s">
        <v>419</v>
      </c>
      <c r="H36" s="151"/>
      <c r="I36" s="90"/>
      <c r="J36" s="156"/>
      <c r="K36" s="152"/>
      <c r="L36" s="166">
        <f>L37</f>
        <v>80</v>
      </c>
      <c r="M36" s="152"/>
    </row>
    <row r="37" spans="2:13" ht="105" x14ac:dyDescent="0.25">
      <c r="B37" s="139" t="s">
        <v>460</v>
      </c>
      <c r="C37" s="140" t="s">
        <v>264</v>
      </c>
      <c r="D37" s="140" t="s">
        <v>461</v>
      </c>
      <c r="E37" s="140" t="s">
        <v>462</v>
      </c>
      <c r="F37" s="139" t="s">
        <v>463</v>
      </c>
      <c r="G37" s="140"/>
      <c r="H37" s="139" t="s">
        <v>424</v>
      </c>
      <c r="I37" s="92" t="s">
        <v>464</v>
      </c>
      <c r="J37" s="153" t="s">
        <v>465</v>
      </c>
      <c r="K37" s="140"/>
      <c r="L37" s="139">
        <v>80</v>
      </c>
      <c r="M37" s="141"/>
    </row>
    <row r="38" spans="2:13" ht="28.5" customHeight="1" x14ac:dyDescent="0.25">
      <c r="B38" s="143" t="s">
        <v>271</v>
      </c>
      <c r="C38" s="144"/>
      <c r="D38" s="144"/>
      <c r="E38" s="144"/>
      <c r="F38" s="130"/>
      <c r="G38" s="144"/>
      <c r="H38" s="130"/>
      <c r="I38" s="145"/>
      <c r="J38" s="144"/>
      <c r="K38" s="144"/>
      <c r="L38" s="130"/>
      <c r="M38" s="146"/>
    </row>
    <row r="39" spans="2:13" x14ac:dyDescent="0.25">
      <c r="B39" s="133" t="s">
        <v>466</v>
      </c>
      <c r="C39" s="147" t="s">
        <v>264</v>
      </c>
      <c r="D39" s="147" t="s">
        <v>271</v>
      </c>
      <c r="E39" s="147"/>
      <c r="F39" s="133" t="s">
        <v>19</v>
      </c>
      <c r="G39" s="147"/>
      <c r="H39" s="161"/>
      <c r="I39" s="162"/>
      <c r="J39" s="167"/>
      <c r="K39" s="163"/>
      <c r="L39" s="164">
        <f>ROUND(AVERAGE($L$49,$L$45,$L$40),0)</f>
        <v>77</v>
      </c>
      <c r="M39" s="165"/>
    </row>
    <row r="40" spans="2:13" s="150" customFormat="1" ht="45" x14ac:dyDescent="0.25">
      <c r="B40" s="151" t="s">
        <v>467</v>
      </c>
      <c r="C40" s="152" t="s">
        <v>264</v>
      </c>
      <c r="D40" s="152" t="s">
        <v>468</v>
      </c>
      <c r="E40" s="152" t="s">
        <v>469</v>
      </c>
      <c r="F40" s="151" t="s">
        <v>470</v>
      </c>
      <c r="G40" s="152" t="s">
        <v>401</v>
      </c>
      <c r="H40" s="151"/>
      <c r="I40" s="90" t="s">
        <v>471</v>
      </c>
      <c r="J40" s="153"/>
      <c r="K40" s="152"/>
      <c r="L40" s="166">
        <f>ROUND(AVERAGE(L41:L44),0)</f>
        <v>90</v>
      </c>
      <c r="M40" s="152"/>
    </row>
    <row r="41" spans="2:13" ht="365.25" customHeight="1" x14ac:dyDescent="0.25">
      <c r="B41" s="139" t="s">
        <v>472</v>
      </c>
      <c r="C41" s="140" t="s">
        <v>264</v>
      </c>
      <c r="D41" s="140" t="s">
        <v>473</v>
      </c>
      <c r="E41" s="140" t="s">
        <v>474</v>
      </c>
      <c r="F41" s="139" t="s">
        <v>475</v>
      </c>
      <c r="G41" s="168" t="s">
        <v>476</v>
      </c>
      <c r="H41" s="139" t="s">
        <v>477</v>
      </c>
      <c r="I41" s="92" t="s">
        <v>478</v>
      </c>
      <c r="J41" s="153" t="s">
        <v>479</v>
      </c>
      <c r="K41" s="153"/>
      <c r="L41" s="139">
        <v>100</v>
      </c>
      <c r="M41" s="141"/>
    </row>
    <row r="42" spans="2:13" ht="216.75" customHeight="1" x14ac:dyDescent="0.25">
      <c r="B42" s="139" t="s">
        <v>480</v>
      </c>
      <c r="C42" s="140" t="s">
        <v>264</v>
      </c>
      <c r="D42" s="140" t="s">
        <v>481</v>
      </c>
      <c r="E42" s="140" t="s">
        <v>482</v>
      </c>
      <c r="F42" s="139" t="s">
        <v>483</v>
      </c>
      <c r="G42" s="140"/>
      <c r="H42" s="139" t="s">
        <v>484</v>
      </c>
      <c r="I42" s="92" t="s">
        <v>485</v>
      </c>
      <c r="J42" s="153" t="s">
        <v>479</v>
      </c>
      <c r="K42" s="153"/>
      <c r="L42" s="139">
        <v>80</v>
      </c>
      <c r="M42" s="141"/>
    </row>
    <row r="43" spans="2:13" ht="287.25" customHeight="1" x14ac:dyDescent="0.25">
      <c r="B43" s="139" t="s">
        <v>486</v>
      </c>
      <c r="C43" s="140" t="s">
        <v>264</v>
      </c>
      <c r="D43" s="140" t="s">
        <v>487</v>
      </c>
      <c r="E43" s="140" t="s">
        <v>488</v>
      </c>
      <c r="F43" s="139" t="s">
        <v>489</v>
      </c>
      <c r="G43" s="140"/>
      <c r="H43" s="139"/>
      <c r="I43" s="92" t="s">
        <v>490</v>
      </c>
      <c r="J43" s="153" t="s">
        <v>491</v>
      </c>
      <c r="K43" s="153"/>
      <c r="L43" s="139">
        <v>80</v>
      </c>
      <c r="M43" s="141"/>
    </row>
    <row r="44" spans="2:13" ht="168" x14ac:dyDescent="0.25">
      <c r="B44" s="139" t="s">
        <v>492</v>
      </c>
      <c r="C44" s="140" t="s">
        <v>264</v>
      </c>
      <c r="D44" s="140" t="s">
        <v>493</v>
      </c>
      <c r="E44" s="140" t="s">
        <v>494</v>
      </c>
      <c r="F44" s="139" t="s">
        <v>495</v>
      </c>
      <c r="G44" s="140"/>
      <c r="H44" s="139" t="s">
        <v>496</v>
      </c>
      <c r="I44" s="92" t="s">
        <v>497</v>
      </c>
      <c r="J44" s="153" t="s">
        <v>498</v>
      </c>
      <c r="K44" s="153"/>
      <c r="L44" s="139">
        <v>100</v>
      </c>
      <c r="M44" s="141"/>
    </row>
    <row r="45" spans="2:13" s="150" customFormat="1" ht="60" x14ac:dyDescent="0.25">
      <c r="B45" s="151" t="s">
        <v>499</v>
      </c>
      <c r="C45" s="152" t="s">
        <v>264</v>
      </c>
      <c r="D45" s="152" t="s">
        <v>500</v>
      </c>
      <c r="E45" s="152" t="s">
        <v>501</v>
      </c>
      <c r="F45" s="151" t="s">
        <v>502</v>
      </c>
      <c r="G45" s="169"/>
      <c r="H45" s="151"/>
      <c r="I45" s="90"/>
      <c r="J45" s="153"/>
      <c r="K45" s="152"/>
      <c r="L45" s="166">
        <f>ROUND(AVERAGE(L46:L48),0)</f>
        <v>80</v>
      </c>
      <c r="M45" s="152"/>
    </row>
    <row r="46" spans="2:13" ht="297.75" customHeight="1" x14ac:dyDescent="0.25">
      <c r="B46" s="139" t="s">
        <v>503</v>
      </c>
      <c r="C46" s="140" t="s">
        <v>264</v>
      </c>
      <c r="D46" s="140" t="s">
        <v>504</v>
      </c>
      <c r="E46" s="140" t="s">
        <v>505</v>
      </c>
      <c r="F46" s="139" t="s">
        <v>506</v>
      </c>
      <c r="G46" s="170" t="s">
        <v>507</v>
      </c>
      <c r="H46" s="139"/>
      <c r="I46" s="92" t="s">
        <v>508</v>
      </c>
      <c r="J46" s="153" t="s">
        <v>509</v>
      </c>
      <c r="K46" s="153"/>
      <c r="L46" s="139">
        <v>80</v>
      </c>
      <c r="M46" s="141"/>
    </row>
    <row r="47" spans="2:13" ht="143.25" customHeight="1" x14ac:dyDescent="0.25">
      <c r="B47" s="139" t="s">
        <v>510</v>
      </c>
      <c r="C47" s="140" t="s">
        <v>264</v>
      </c>
      <c r="D47" s="140" t="s">
        <v>511</v>
      </c>
      <c r="E47" s="140"/>
      <c r="F47" s="139" t="s">
        <v>512</v>
      </c>
      <c r="G47" s="170"/>
      <c r="H47" s="139" t="s">
        <v>513</v>
      </c>
      <c r="I47" s="92" t="s">
        <v>514</v>
      </c>
      <c r="J47" s="153" t="s">
        <v>515</v>
      </c>
      <c r="K47" s="153"/>
      <c r="L47" s="139">
        <v>60</v>
      </c>
      <c r="M47" s="141"/>
    </row>
    <row r="48" spans="2:13" ht="223.5" customHeight="1" x14ac:dyDescent="0.25">
      <c r="B48" s="139" t="s">
        <v>516</v>
      </c>
      <c r="C48" s="140" t="s">
        <v>264</v>
      </c>
      <c r="D48" s="140" t="s">
        <v>517</v>
      </c>
      <c r="E48" s="140"/>
      <c r="F48" s="139" t="s">
        <v>518</v>
      </c>
      <c r="G48" s="170"/>
      <c r="H48" s="139" t="s">
        <v>519</v>
      </c>
      <c r="I48" s="92" t="s">
        <v>520</v>
      </c>
      <c r="J48" s="153"/>
      <c r="K48" s="153"/>
      <c r="L48" s="139">
        <v>100</v>
      </c>
      <c r="M48" s="141"/>
    </row>
    <row r="49" spans="2:13" s="150" customFormat="1" ht="60" x14ac:dyDescent="0.25">
      <c r="B49" s="151" t="s">
        <v>521</v>
      </c>
      <c r="C49" s="152" t="s">
        <v>313</v>
      </c>
      <c r="D49" s="152" t="s">
        <v>315</v>
      </c>
      <c r="E49" s="152" t="s">
        <v>522</v>
      </c>
      <c r="F49" s="151" t="s">
        <v>523</v>
      </c>
      <c r="G49" s="169"/>
      <c r="H49" s="151"/>
      <c r="I49" s="90"/>
      <c r="J49" s="156"/>
      <c r="K49" s="152"/>
      <c r="L49" s="166">
        <f>ROUND(AVERAGE(L50:L52),0)</f>
        <v>60</v>
      </c>
      <c r="M49" s="152"/>
    </row>
    <row r="50" spans="2:13" ht="222.75" customHeight="1" x14ac:dyDescent="0.25">
      <c r="B50" s="139" t="s">
        <v>524</v>
      </c>
      <c r="C50" s="140" t="s">
        <v>313</v>
      </c>
      <c r="D50" s="140" t="s">
        <v>525</v>
      </c>
      <c r="E50" s="140"/>
      <c r="F50" s="139" t="s">
        <v>526</v>
      </c>
      <c r="G50" s="170"/>
      <c r="H50" s="139" t="s">
        <v>527</v>
      </c>
      <c r="I50" s="92" t="s">
        <v>528</v>
      </c>
      <c r="J50" s="153" t="s">
        <v>529</v>
      </c>
      <c r="K50" s="153"/>
      <c r="L50" s="139">
        <v>80</v>
      </c>
      <c r="M50" s="141"/>
    </row>
    <row r="51" spans="2:13" ht="72" x14ac:dyDescent="0.25">
      <c r="B51" s="139" t="s">
        <v>530</v>
      </c>
      <c r="C51" s="140" t="s">
        <v>313</v>
      </c>
      <c r="D51" s="140" t="s">
        <v>531</v>
      </c>
      <c r="E51" s="140"/>
      <c r="F51" s="139" t="s">
        <v>532</v>
      </c>
      <c r="G51" s="170"/>
      <c r="H51" s="139" t="s">
        <v>533</v>
      </c>
      <c r="I51" s="92" t="s">
        <v>534</v>
      </c>
      <c r="J51" s="153" t="s">
        <v>535</v>
      </c>
      <c r="K51" s="153"/>
      <c r="L51" s="139">
        <v>80</v>
      </c>
      <c r="M51" s="141"/>
    </row>
    <row r="52" spans="2:13" s="18" customFormat="1" ht="192" customHeight="1" x14ac:dyDescent="0.25">
      <c r="B52" s="171" t="s">
        <v>536</v>
      </c>
      <c r="C52" s="172" t="s">
        <v>313</v>
      </c>
      <c r="D52" s="172" t="s">
        <v>537</v>
      </c>
      <c r="E52" s="172"/>
      <c r="F52" s="171" t="s">
        <v>538</v>
      </c>
      <c r="G52" s="173"/>
      <c r="H52" s="171" t="s">
        <v>539</v>
      </c>
      <c r="I52" s="97" t="s">
        <v>540</v>
      </c>
      <c r="J52" s="153" t="s">
        <v>541</v>
      </c>
      <c r="K52" s="172"/>
      <c r="L52" s="171">
        <v>20</v>
      </c>
      <c r="M52" s="174"/>
    </row>
    <row r="53" spans="2:13" ht="28.5" customHeight="1" x14ac:dyDescent="0.25">
      <c r="B53" s="143" t="s">
        <v>250</v>
      </c>
      <c r="C53" s="144"/>
      <c r="D53" s="144"/>
      <c r="E53" s="144"/>
      <c r="F53" s="130"/>
      <c r="G53" s="144"/>
      <c r="H53" s="130"/>
      <c r="I53" s="145"/>
      <c r="J53" s="144"/>
      <c r="K53" s="144"/>
      <c r="L53" s="130"/>
      <c r="M53" s="146"/>
    </row>
    <row r="54" spans="2:13" ht="45" x14ac:dyDescent="0.25">
      <c r="B54" s="133" t="s">
        <v>542</v>
      </c>
      <c r="C54" s="147" t="s">
        <v>543</v>
      </c>
      <c r="D54" s="147" t="s">
        <v>250</v>
      </c>
      <c r="E54" s="147"/>
      <c r="F54" s="133" t="s">
        <v>36</v>
      </c>
      <c r="G54" s="147"/>
      <c r="H54" s="161"/>
      <c r="I54" s="162"/>
      <c r="J54" s="163"/>
      <c r="K54" s="163"/>
      <c r="L54" s="135">
        <f>AVERAGE($L$59,$L$55)</f>
        <v>40</v>
      </c>
      <c r="M54" s="165"/>
    </row>
    <row r="55" spans="2:13" ht="41.25" customHeight="1" x14ac:dyDescent="0.25">
      <c r="B55" s="151" t="s">
        <v>544</v>
      </c>
      <c r="C55" s="152" t="s">
        <v>543</v>
      </c>
      <c r="D55" s="152" t="s">
        <v>252</v>
      </c>
      <c r="E55" s="152" t="s">
        <v>545</v>
      </c>
      <c r="F55" s="151" t="s">
        <v>546</v>
      </c>
      <c r="G55" s="140"/>
      <c r="H55" s="139"/>
      <c r="I55" s="92"/>
      <c r="J55" s="140"/>
      <c r="K55" s="140"/>
      <c r="L55" s="166">
        <f>ROUND(AVERAGE(L56:L58),0)</f>
        <v>40</v>
      </c>
      <c r="M55" s="141"/>
    </row>
    <row r="56" spans="2:13" ht="288" x14ac:dyDescent="0.25">
      <c r="B56" s="139" t="s">
        <v>547</v>
      </c>
      <c r="C56" s="140" t="s">
        <v>543</v>
      </c>
      <c r="D56" s="140" t="s">
        <v>253</v>
      </c>
      <c r="E56" s="140"/>
      <c r="F56" s="139" t="s">
        <v>548</v>
      </c>
      <c r="G56" s="140" t="s">
        <v>401</v>
      </c>
      <c r="H56" s="139" t="s">
        <v>549</v>
      </c>
      <c r="I56" s="92" t="s">
        <v>550</v>
      </c>
      <c r="J56" s="153" t="s">
        <v>551</v>
      </c>
      <c r="K56" s="140"/>
      <c r="L56" s="139">
        <v>40</v>
      </c>
      <c r="M56" s="141"/>
    </row>
    <row r="57" spans="2:13" ht="371.25" customHeight="1" x14ac:dyDescent="0.25">
      <c r="B57" s="139" t="s">
        <v>552</v>
      </c>
      <c r="C57" s="140" t="s">
        <v>543</v>
      </c>
      <c r="D57" s="140" t="s">
        <v>254</v>
      </c>
      <c r="E57" s="140" t="s">
        <v>553</v>
      </c>
      <c r="F57" s="139" t="s">
        <v>554</v>
      </c>
      <c r="G57" s="140" t="s">
        <v>419</v>
      </c>
      <c r="H57" s="139" t="s">
        <v>555</v>
      </c>
      <c r="I57" s="92" t="s">
        <v>556</v>
      </c>
      <c r="J57" s="140"/>
      <c r="K57" s="153"/>
      <c r="L57" s="139">
        <v>40</v>
      </c>
      <c r="M57" s="141"/>
    </row>
    <row r="58" spans="2:13" ht="185.25" customHeight="1" x14ac:dyDescent="0.25">
      <c r="B58" s="139" t="s">
        <v>460</v>
      </c>
      <c r="C58" s="140" t="s">
        <v>543</v>
      </c>
      <c r="D58" s="140" t="s">
        <v>255</v>
      </c>
      <c r="E58" s="140"/>
      <c r="F58" s="139" t="s">
        <v>557</v>
      </c>
      <c r="G58" s="140" t="s">
        <v>558</v>
      </c>
      <c r="H58" s="139" t="s">
        <v>559</v>
      </c>
      <c r="I58" s="92" t="s">
        <v>560</v>
      </c>
      <c r="J58" s="140" t="s">
        <v>561</v>
      </c>
      <c r="K58" s="153"/>
      <c r="L58" s="139">
        <v>40</v>
      </c>
      <c r="M58" s="141"/>
    </row>
    <row r="59" spans="2:13" ht="45" x14ac:dyDescent="0.25">
      <c r="B59" s="151" t="s">
        <v>562</v>
      </c>
      <c r="C59" s="152" t="s">
        <v>543</v>
      </c>
      <c r="D59" s="152" t="s">
        <v>256</v>
      </c>
      <c r="E59" s="152" t="s">
        <v>563</v>
      </c>
      <c r="F59" s="151" t="s">
        <v>564</v>
      </c>
      <c r="G59" s="140"/>
      <c r="H59" s="139"/>
      <c r="I59" s="92"/>
      <c r="J59" s="140"/>
      <c r="K59" s="140"/>
      <c r="L59" s="166">
        <f>L60</f>
        <v>40</v>
      </c>
      <c r="M59" s="141"/>
    </row>
    <row r="60" spans="2:13" ht="205.5" customHeight="1" x14ac:dyDescent="0.25">
      <c r="B60" s="139" t="s">
        <v>565</v>
      </c>
      <c r="C60" s="140" t="s">
        <v>543</v>
      </c>
      <c r="D60" s="140" t="s">
        <v>257</v>
      </c>
      <c r="E60" s="140"/>
      <c r="F60" s="139" t="s">
        <v>566</v>
      </c>
      <c r="G60" s="140"/>
      <c r="H60" s="139" t="s">
        <v>567</v>
      </c>
      <c r="I60" s="92" t="s">
        <v>568</v>
      </c>
      <c r="J60" s="140" t="s">
        <v>569</v>
      </c>
      <c r="K60" s="153"/>
      <c r="L60" s="139">
        <v>40</v>
      </c>
      <c r="M60" s="141"/>
    </row>
    <row r="61" spans="2:13" ht="28.5" customHeight="1" x14ac:dyDescent="0.25">
      <c r="B61" s="143" t="s">
        <v>233</v>
      </c>
      <c r="C61" s="144"/>
      <c r="D61" s="144"/>
      <c r="E61" s="144"/>
      <c r="F61" s="130"/>
      <c r="G61" s="144"/>
      <c r="H61" s="130"/>
      <c r="I61" s="145"/>
      <c r="J61" s="144"/>
      <c r="K61" s="144"/>
      <c r="L61" s="130"/>
      <c r="M61" s="146"/>
    </row>
    <row r="62" spans="2:13" ht="45" x14ac:dyDescent="0.25">
      <c r="B62" s="133" t="s">
        <v>570</v>
      </c>
      <c r="C62" s="147" t="s">
        <v>571</v>
      </c>
      <c r="D62" s="147" t="s">
        <v>233</v>
      </c>
      <c r="E62" s="147"/>
      <c r="F62" s="133" t="s">
        <v>37</v>
      </c>
      <c r="G62" s="147"/>
      <c r="H62" s="161"/>
      <c r="I62" s="162"/>
      <c r="J62" s="167"/>
      <c r="K62" s="163"/>
      <c r="L62" s="135">
        <f>AVERAGE($L$63,$L$69)</f>
        <v>80</v>
      </c>
      <c r="M62" s="165"/>
    </row>
    <row r="63" spans="2:13" s="177" customFormat="1" ht="117.75" customHeight="1" x14ac:dyDescent="0.25">
      <c r="B63" s="175" t="s">
        <v>572</v>
      </c>
      <c r="C63" s="156" t="s">
        <v>264</v>
      </c>
      <c r="D63" s="156" t="s">
        <v>272</v>
      </c>
      <c r="E63" s="156" t="s">
        <v>573</v>
      </c>
      <c r="F63" s="151" t="s">
        <v>574</v>
      </c>
      <c r="G63" s="156"/>
      <c r="H63" s="175" t="s">
        <v>575</v>
      </c>
      <c r="I63" s="176" t="s">
        <v>576</v>
      </c>
      <c r="L63" s="154">
        <f>ROUND(AVERAGE(L64:L67),0)</f>
        <v>80</v>
      </c>
      <c r="M63" s="156"/>
    </row>
    <row r="64" spans="2:13" s="47" customFormat="1" ht="60" x14ac:dyDescent="0.25">
      <c r="B64" s="178" t="s">
        <v>577</v>
      </c>
      <c r="C64" s="153" t="s">
        <v>264</v>
      </c>
      <c r="D64" s="153" t="s">
        <v>578</v>
      </c>
      <c r="E64" s="153"/>
      <c r="F64" s="139" t="s">
        <v>579</v>
      </c>
      <c r="G64" s="156" t="s">
        <v>580</v>
      </c>
      <c r="H64" s="178"/>
      <c r="I64" s="179" t="s">
        <v>581</v>
      </c>
      <c r="J64" s="153" t="s">
        <v>582</v>
      </c>
      <c r="K64" s="153"/>
      <c r="L64" s="139">
        <v>100</v>
      </c>
      <c r="M64" s="180"/>
    </row>
    <row r="65" spans="2:13" s="47" customFormat="1" ht="318.75" customHeight="1" x14ac:dyDescent="0.25">
      <c r="B65" s="178" t="s">
        <v>583</v>
      </c>
      <c r="C65" s="153" t="s">
        <v>313</v>
      </c>
      <c r="D65" s="153" t="s">
        <v>316</v>
      </c>
      <c r="E65" s="153"/>
      <c r="F65" s="139" t="s">
        <v>584</v>
      </c>
      <c r="G65" s="156"/>
      <c r="H65" s="178"/>
      <c r="I65" s="179" t="s">
        <v>585</v>
      </c>
      <c r="J65" s="153" t="s">
        <v>586</v>
      </c>
      <c r="K65" s="153"/>
      <c r="L65" s="139">
        <v>100</v>
      </c>
      <c r="M65" s="180"/>
    </row>
    <row r="66" spans="2:13" s="47" customFormat="1" ht="147" customHeight="1" x14ac:dyDescent="0.25">
      <c r="B66" s="178" t="s">
        <v>587</v>
      </c>
      <c r="C66" s="153" t="s">
        <v>264</v>
      </c>
      <c r="D66" s="153" t="s">
        <v>588</v>
      </c>
      <c r="E66" s="153" t="s">
        <v>589</v>
      </c>
      <c r="F66" s="139" t="s">
        <v>590</v>
      </c>
      <c r="G66" s="156"/>
      <c r="H66" s="178" t="s">
        <v>591</v>
      </c>
      <c r="I66" s="179" t="s">
        <v>592</v>
      </c>
      <c r="J66" s="153" t="s">
        <v>593</v>
      </c>
      <c r="K66" s="153"/>
      <c r="L66" s="139">
        <v>60</v>
      </c>
      <c r="M66" s="180"/>
    </row>
    <row r="67" spans="2:13" s="47" customFormat="1" ht="149.25" customHeight="1" x14ac:dyDescent="0.25">
      <c r="B67" s="178" t="s">
        <v>594</v>
      </c>
      <c r="C67" s="153" t="s">
        <v>264</v>
      </c>
      <c r="D67" s="153" t="s">
        <v>595</v>
      </c>
      <c r="E67" s="153" t="s">
        <v>596</v>
      </c>
      <c r="F67" s="139" t="s">
        <v>597</v>
      </c>
      <c r="G67" s="156"/>
      <c r="H67" s="178" t="s">
        <v>598</v>
      </c>
      <c r="I67" s="179" t="s">
        <v>599</v>
      </c>
      <c r="J67" s="153" t="s">
        <v>600</v>
      </c>
      <c r="K67" s="153"/>
      <c r="L67" s="139">
        <v>60</v>
      </c>
      <c r="M67" s="180"/>
    </row>
    <row r="68" spans="2:13" s="47" customFormat="1" ht="30" x14ac:dyDescent="0.25">
      <c r="B68" s="178" t="s">
        <v>601</v>
      </c>
      <c r="C68" s="153" t="s">
        <v>602</v>
      </c>
      <c r="D68" s="153" t="s">
        <v>603</v>
      </c>
      <c r="E68" s="153"/>
      <c r="F68" s="139" t="s">
        <v>604</v>
      </c>
      <c r="G68" s="156"/>
      <c r="H68" s="178"/>
      <c r="I68" s="179" t="s">
        <v>602</v>
      </c>
      <c r="J68" s="153"/>
      <c r="K68" s="153"/>
      <c r="L68" s="139">
        <v>40</v>
      </c>
      <c r="M68" s="180"/>
    </row>
    <row r="69" spans="2:13" s="177" customFormat="1" ht="30" x14ac:dyDescent="0.25">
      <c r="B69" s="175" t="s">
        <v>605</v>
      </c>
      <c r="C69" s="156" t="s">
        <v>228</v>
      </c>
      <c r="D69" s="156" t="s">
        <v>229</v>
      </c>
      <c r="E69" s="156"/>
      <c r="F69" s="151" t="s">
        <v>606</v>
      </c>
      <c r="G69" s="156" t="s">
        <v>580</v>
      </c>
      <c r="H69" s="175"/>
      <c r="I69" s="176"/>
      <c r="J69" s="156"/>
      <c r="K69" s="156"/>
      <c r="L69" s="154">
        <f>ROUND(AVERAGE(L70:L72),0)</f>
        <v>80</v>
      </c>
      <c r="M69" s="156"/>
    </row>
    <row r="70" spans="2:13" s="47" customFormat="1" ht="118.5" customHeight="1" x14ac:dyDescent="0.25">
      <c r="B70" s="178" t="s">
        <v>607</v>
      </c>
      <c r="C70" s="153" t="s">
        <v>228</v>
      </c>
      <c r="D70" s="153" t="s">
        <v>231</v>
      </c>
      <c r="E70" s="153"/>
      <c r="F70" s="139" t="s">
        <v>608</v>
      </c>
      <c r="G70" s="156"/>
      <c r="H70" s="178"/>
      <c r="I70" s="179" t="s">
        <v>609</v>
      </c>
      <c r="J70" s="153" t="s">
        <v>610</v>
      </c>
      <c r="K70" s="153"/>
      <c r="L70" s="139">
        <v>80</v>
      </c>
      <c r="M70" s="180"/>
    </row>
    <row r="71" spans="2:13" s="47" customFormat="1" ht="111.75" customHeight="1" x14ac:dyDescent="0.25">
      <c r="B71" s="178" t="s">
        <v>611</v>
      </c>
      <c r="C71" s="153" t="s">
        <v>228</v>
      </c>
      <c r="D71" s="153" t="s">
        <v>232</v>
      </c>
      <c r="E71" s="153" t="s">
        <v>612</v>
      </c>
      <c r="F71" s="139" t="s">
        <v>613</v>
      </c>
      <c r="G71" s="156"/>
      <c r="H71" s="178" t="s">
        <v>614</v>
      </c>
      <c r="I71" s="179" t="s">
        <v>615</v>
      </c>
      <c r="J71" s="153" t="s">
        <v>616</v>
      </c>
      <c r="K71" s="153"/>
      <c r="L71" s="139">
        <v>80</v>
      </c>
      <c r="M71" s="180"/>
    </row>
    <row r="72" spans="2:13" s="47" customFormat="1" ht="158.25" customHeight="1" x14ac:dyDescent="0.25">
      <c r="B72" s="178" t="s">
        <v>617</v>
      </c>
      <c r="C72" s="153" t="s">
        <v>264</v>
      </c>
      <c r="D72" s="153" t="s">
        <v>618</v>
      </c>
      <c r="E72" s="153" t="s">
        <v>619</v>
      </c>
      <c r="F72" s="139" t="s">
        <v>620</v>
      </c>
      <c r="G72" s="156"/>
      <c r="H72" s="178" t="s">
        <v>621</v>
      </c>
      <c r="I72" s="179" t="s">
        <v>622</v>
      </c>
      <c r="J72" s="153" t="s">
        <v>623</v>
      </c>
      <c r="K72" s="153"/>
      <c r="L72" s="139">
        <v>80</v>
      </c>
      <c r="M72" s="180"/>
    </row>
    <row r="73" spans="2:13" s="47" customFormat="1" ht="28.5" customHeight="1" x14ac:dyDescent="0.25">
      <c r="B73" s="143" t="s">
        <v>33</v>
      </c>
      <c r="C73" s="144"/>
      <c r="D73" s="144"/>
      <c r="E73" s="144"/>
      <c r="F73" s="130"/>
      <c r="G73" s="144"/>
      <c r="H73" s="130"/>
      <c r="I73" s="145"/>
      <c r="J73" s="144"/>
      <c r="K73" s="144"/>
      <c r="L73" s="130"/>
      <c r="M73" s="146"/>
    </row>
    <row r="74" spans="2:13" ht="45" x14ac:dyDescent="0.25">
      <c r="B74" s="133" t="s">
        <v>624</v>
      </c>
      <c r="C74" s="147" t="s">
        <v>245</v>
      </c>
      <c r="D74" s="147" t="s">
        <v>33</v>
      </c>
      <c r="E74" s="147"/>
      <c r="F74" s="133" t="s">
        <v>32</v>
      </c>
      <c r="G74" s="147"/>
      <c r="H74" s="161"/>
      <c r="I74" s="162"/>
      <c r="J74" s="163"/>
      <c r="K74" s="163"/>
      <c r="L74" s="135">
        <f>ROUND(AVERAGE($L$75,$L$76),0)</f>
        <v>80</v>
      </c>
      <c r="M74" s="165"/>
    </row>
    <row r="75" spans="2:13" ht="319.5" customHeight="1" x14ac:dyDescent="0.25">
      <c r="B75" s="178" t="s">
        <v>625</v>
      </c>
      <c r="C75" s="153" t="s">
        <v>245</v>
      </c>
      <c r="D75" s="153" t="s">
        <v>247</v>
      </c>
      <c r="E75" s="153" t="s">
        <v>626</v>
      </c>
      <c r="F75" s="139" t="s">
        <v>627</v>
      </c>
      <c r="G75" s="153" t="s">
        <v>419</v>
      </c>
      <c r="H75" s="178"/>
      <c r="I75" s="179" t="s">
        <v>628</v>
      </c>
      <c r="J75" s="153" t="s">
        <v>629</v>
      </c>
      <c r="K75" s="153"/>
      <c r="L75" s="139">
        <v>80</v>
      </c>
      <c r="M75" s="153"/>
    </row>
    <row r="76" spans="2:13" s="150" customFormat="1" ht="141.75" customHeight="1" x14ac:dyDescent="0.25">
      <c r="B76" s="178" t="s">
        <v>630</v>
      </c>
      <c r="C76" s="153" t="s">
        <v>245</v>
      </c>
      <c r="D76" s="153" t="s">
        <v>248</v>
      </c>
      <c r="E76" s="153" t="s">
        <v>631</v>
      </c>
      <c r="F76" s="139" t="s">
        <v>632</v>
      </c>
      <c r="G76" s="153" t="s">
        <v>419</v>
      </c>
      <c r="H76" s="178"/>
      <c r="I76" s="179" t="s">
        <v>633</v>
      </c>
      <c r="J76" s="153" t="s">
        <v>634</v>
      </c>
      <c r="K76" s="153"/>
      <c r="L76" s="139">
        <v>80</v>
      </c>
      <c r="M76" s="153"/>
    </row>
    <row r="77" spans="2:13" x14ac:dyDescent="0.25">
      <c r="B77" s="177"/>
      <c r="C77" s="177"/>
      <c r="D77" s="181"/>
      <c r="E77" s="182"/>
      <c r="F77" s="183"/>
      <c r="G77" s="182"/>
      <c r="H77" s="184"/>
      <c r="I77" s="185"/>
      <c r="J77" s="47"/>
      <c r="K77" s="47"/>
      <c r="L77" s="184"/>
      <c r="M77" s="186"/>
    </row>
    <row r="78" spans="2:13" x14ac:dyDescent="0.25">
      <c r="M78" s="91"/>
    </row>
    <row r="79" spans="2:13" x14ac:dyDescent="0.25">
      <c r="M79" s="91"/>
    </row>
    <row r="80" spans="2:13" x14ac:dyDescent="0.25">
      <c r="M80" s="91"/>
    </row>
    <row r="81" spans="13:13" x14ac:dyDescent="0.25">
      <c r="M81" s="91"/>
    </row>
    <row r="82" spans="13:13" x14ac:dyDescent="0.25">
      <c r="M82" s="91"/>
    </row>
    <row r="83" spans="13:13" x14ac:dyDescent="0.25">
      <c r="M83" s="91"/>
    </row>
    <row r="84" spans="13:13" x14ac:dyDescent="0.25">
      <c r="M84" s="91"/>
    </row>
    <row r="85" spans="13:13" x14ac:dyDescent="0.25">
      <c r="M85" s="91"/>
    </row>
    <row r="86" spans="13:13" x14ac:dyDescent="0.25">
      <c r="M86" s="91"/>
    </row>
    <row r="87" spans="13:13" x14ac:dyDescent="0.25">
      <c r="M87" s="91"/>
    </row>
    <row r="88" spans="13:13" x14ac:dyDescent="0.25">
      <c r="M88" s="91"/>
    </row>
    <row r="89" spans="13:13" x14ac:dyDescent="0.25">
      <c r="M89" s="91"/>
    </row>
    <row r="90" spans="13:13" x14ac:dyDescent="0.25">
      <c r="M90" s="91"/>
    </row>
    <row r="91" spans="13:13" x14ac:dyDescent="0.25">
      <c r="M91" s="91"/>
    </row>
    <row r="92" spans="13:13" x14ac:dyDescent="0.25">
      <c r="M92" s="91"/>
    </row>
    <row r="93" spans="13:13" x14ac:dyDescent="0.25">
      <c r="M93" s="91"/>
    </row>
    <row r="94" spans="13:13" x14ac:dyDescent="0.25">
      <c r="M94" s="91"/>
    </row>
    <row r="95" spans="13:13" x14ac:dyDescent="0.25">
      <c r="M95" s="91"/>
    </row>
    <row r="96" spans="13:13" x14ac:dyDescent="0.25">
      <c r="M96" s="91"/>
    </row>
    <row r="97" spans="13:13" x14ac:dyDescent="0.25">
      <c r="M97" s="91"/>
    </row>
    <row r="98" spans="13:13" x14ac:dyDescent="0.25">
      <c r="M98" s="91"/>
    </row>
    <row r="99" spans="13:13" x14ac:dyDescent="0.25">
      <c r="M99" s="91"/>
    </row>
    <row r="100" spans="13:13" x14ac:dyDescent="0.25">
      <c r="M100" s="91"/>
    </row>
    <row r="101" spans="13:13" x14ac:dyDescent="0.25">
      <c r="M101" s="91"/>
    </row>
    <row r="102" spans="13:13" x14ac:dyDescent="0.25">
      <c r="M102" s="91"/>
    </row>
    <row r="103" spans="13:13" x14ac:dyDescent="0.25">
      <c r="M103" s="91"/>
    </row>
    <row r="104" spans="13:13" x14ac:dyDescent="0.25">
      <c r="M104" s="91"/>
    </row>
  </sheetData>
  <mergeCells count="6">
    <mergeCell ref="B2:C9"/>
    <mergeCell ref="D2:K5"/>
    <mergeCell ref="L2:M9"/>
    <mergeCell ref="D6:K9"/>
    <mergeCell ref="I14:I15"/>
    <mergeCell ref="J14:J15"/>
  </mergeCells>
  <dataValidations count="1">
    <dataValidation type="list" allowBlank="1" showInputMessage="1" showErrorMessage="1" sqref="L19:L23 L70:L72 L64:L68 L60 L56:L58 L50:L52 L46:L48 L41:L44 L37 L33:L35 L30:L31 L25:L26 L14:L15 L75:L76">
      <formula1>$S$11:$S$16</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7"/>
  <sheetViews>
    <sheetView topLeftCell="I16" zoomScale="80" zoomScaleNormal="80" workbookViewId="0">
      <selection activeCell="L18" sqref="L18"/>
    </sheetView>
  </sheetViews>
  <sheetFormatPr baseColWidth="10" defaultRowHeight="15" x14ac:dyDescent="0.25"/>
  <cols>
    <col min="1" max="1" width="11.5703125" style="125" customWidth="1"/>
    <col min="2" max="2" width="20.42578125" customWidth="1"/>
    <col min="3" max="3" width="28.7109375" style="84" customWidth="1"/>
    <col min="4" max="4" width="38.42578125" customWidth="1"/>
    <col min="6" max="6" width="24.5703125" customWidth="1"/>
    <col min="7" max="7" width="29.28515625" customWidth="1"/>
    <col min="8" max="10" width="70.85546875" customWidth="1"/>
    <col min="11" max="11" width="19.85546875" style="124" customWidth="1"/>
    <col min="12" max="12" width="70.85546875" style="84" customWidth="1"/>
  </cols>
  <sheetData>
    <row r="1" spans="1:18" ht="15.75" thickBot="1" x14ac:dyDescent="0.3">
      <c r="A1" s="187"/>
      <c r="B1" s="1"/>
      <c r="C1" s="188"/>
      <c r="D1" s="189"/>
      <c r="E1" s="189"/>
      <c r="F1" s="189"/>
      <c r="G1" s="189"/>
      <c r="H1" s="189"/>
      <c r="I1" s="189"/>
      <c r="J1" s="189"/>
      <c r="K1" s="138"/>
      <c r="L1" s="188"/>
      <c r="R1">
        <v>0</v>
      </c>
    </row>
    <row r="2" spans="1:18" x14ac:dyDescent="0.25">
      <c r="A2" s="542" t="s">
        <v>635</v>
      </c>
      <c r="B2" s="543"/>
      <c r="C2" s="548" t="s">
        <v>636</v>
      </c>
      <c r="D2" s="503"/>
      <c r="E2" s="503"/>
      <c r="F2" s="503"/>
      <c r="G2" s="503"/>
      <c r="H2" s="503"/>
      <c r="I2" s="503"/>
      <c r="J2" s="549"/>
      <c r="K2" s="555"/>
      <c r="L2" s="556"/>
      <c r="R2">
        <v>20</v>
      </c>
    </row>
    <row r="3" spans="1:18" x14ac:dyDescent="0.25">
      <c r="A3" s="544"/>
      <c r="B3" s="545"/>
      <c r="C3" s="550"/>
      <c r="D3" s="505"/>
      <c r="E3" s="505"/>
      <c r="F3" s="505"/>
      <c r="G3" s="505"/>
      <c r="H3" s="505"/>
      <c r="I3" s="505"/>
      <c r="J3" s="551"/>
      <c r="K3" s="557"/>
      <c r="L3" s="558"/>
      <c r="R3">
        <v>40</v>
      </c>
    </row>
    <row r="4" spans="1:18" x14ac:dyDescent="0.25">
      <c r="A4" s="544"/>
      <c r="B4" s="545"/>
      <c r="C4" s="550"/>
      <c r="D4" s="505"/>
      <c r="E4" s="505"/>
      <c r="F4" s="505"/>
      <c r="G4" s="505"/>
      <c r="H4" s="505"/>
      <c r="I4" s="505"/>
      <c r="J4" s="551"/>
      <c r="K4" s="557"/>
      <c r="L4" s="558"/>
      <c r="R4">
        <v>60</v>
      </c>
    </row>
    <row r="5" spans="1:18" ht="15.75" thickBot="1" x14ac:dyDescent="0.3">
      <c r="A5" s="544"/>
      <c r="B5" s="545"/>
      <c r="C5" s="552"/>
      <c r="D5" s="553"/>
      <c r="E5" s="553"/>
      <c r="F5" s="553"/>
      <c r="G5" s="553"/>
      <c r="H5" s="553"/>
      <c r="I5" s="553"/>
      <c r="J5" s="554"/>
      <c r="K5" s="557"/>
      <c r="L5" s="558"/>
      <c r="R5">
        <v>80</v>
      </c>
    </row>
    <row r="6" spans="1:18" x14ac:dyDescent="0.25">
      <c r="A6" s="544"/>
      <c r="B6" s="545"/>
      <c r="C6" s="561" t="str">
        <f>[1]PORTADA!D10</f>
        <v>DEPARTAMENTO DE CIENCIA, TECNOLOGÍA E INNOVACIÓN - COLCIENCIAS</v>
      </c>
      <c r="D6" s="562"/>
      <c r="E6" s="562"/>
      <c r="F6" s="562"/>
      <c r="G6" s="562"/>
      <c r="H6" s="562"/>
      <c r="I6" s="562"/>
      <c r="J6" s="563"/>
      <c r="K6" s="557"/>
      <c r="L6" s="558"/>
      <c r="R6">
        <v>100</v>
      </c>
    </row>
    <row r="7" spans="1:18" x14ac:dyDescent="0.25">
      <c r="A7" s="544"/>
      <c r="B7" s="545"/>
      <c r="C7" s="564"/>
      <c r="D7" s="565"/>
      <c r="E7" s="565"/>
      <c r="F7" s="565"/>
      <c r="G7" s="565"/>
      <c r="H7" s="565"/>
      <c r="I7" s="565"/>
      <c r="J7" s="566"/>
      <c r="K7" s="557"/>
      <c r="L7" s="558"/>
    </row>
    <row r="8" spans="1:18" x14ac:dyDescent="0.25">
      <c r="A8" s="544"/>
      <c r="B8" s="545"/>
      <c r="C8" s="564"/>
      <c r="D8" s="565"/>
      <c r="E8" s="565"/>
      <c r="F8" s="565"/>
      <c r="G8" s="565"/>
      <c r="H8" s="565"/>
      <c r="I8" s="565"/>
      <c r="J8" s="566"/>
      <c r="K8" s="557"/>
      <c r="L8" s="558"/>
    </row>
    <row r="9" spans="1:18" ht="15.75" thickBot="1" x14ac:dyDescent="0.3">
      <c r="A9" s="546"/>
      <c r="B9" s="547"/>
      <c r="C9" s="567"/>
      <c r="D9" s="568"/>
      <c r="E9" s="568"/>
      <c r="F9" s="568"/>
      <c r="G9" s="568"/>
      <c r="H9" s="568"/>
      <c r="I9" s="568"/>
      <c r="J9" s="569"/>
      <c r="K9" s="559"/>
      <c r="L9" s="560"/>
    </row>
    <row r="10" spans="1:18" x14ac:dyDescent="0.25">
      <c r="A10" s="187"/>
      <c r="B10" s="1"/>
      <c r="C10" s="188"/>
      <c r="D10" s="189"/>
      <c r="E10" s="189"/>
      <c r="F10" s="189"/>
      <c r="G10" s="189"/>
      <c r="H10" s="189"/>
      <c r="I10" s="189"/>
      <c r="J10" s="189"/>
      <c r="K10" s="138"/>
      <c r="L10" s="188"/>
    </row>
    <row r="11" spans="1:18" s="192" customFormat="1" ht="63" x14ac:dyDescent="0.25">
      <c r="A11" s="190" t="s">
        <v>637</v>
      </c>
      <c r="B11" s="190" t="s">
        <v>324</v>
      </c>
      <c r="C11" s="191" t="s">
        <v>325</v>
      </c>
      <c r="D11" s="190" t="s">
        <v>326</v>
      </c>
      <c r="E11" s="190" t="s">
        <v>327</v>
      </c>
      <c r="F11" s="190" t="s">
        <v>328</v>
      </c>
      <c r="G11" s="190" t="s">
        <v>329</v>
      </c>
      <c r="H11" s="190" t="s">
        <v>330</v>
      </c>
      <c r="I11" s="190" t="s">
        <v>331</v>
      </c>
      <c r="J11" s="190" t="s">
        <v>332</v>
      </c>
      <c r="K11" s="191" t="s">
        <v>333</v>
      </c>
      <c r="L11" s="191" t="s">
        <v>334</v>
      </c>
    </row>
    <row r="12" spans="1:18" ht="15" customHeight="1" x14ac:dyDescent="0.25">
      <c r="A12" s="193" t="s">
        <v>21</v>
      </c>
      <c r="B12" s="194"/>
      <c r="C12" s="194"/>
      <c r="D12" s="194"/>
      <c r="E12" s="194"/>
      <c r="F12" s="194"/>
      <c r="G12" s="194"/>
      <c r="H12" s="194"/>
      <c r="I12" s="194"/>
      <c r="J12" s="194"/>
      <c r="K12" s="195"/>
      <c r="L12" s="194"/>
    </row>
    <row r="13" spans="1:18" s="150" customFormat="1" ht="45" x14ac:dyDescent="0.25">
      <c r="A13" s="196" t="s">
        <v>638</v>
      </c>
      <c r="B13" s="197" t="s">
        <v>639</v>
      </c>
      <c r="C13" s="197" t="s">
        <v>21</v>
      </c>
      <c r="D13" s="197"/>
      <c r="E13" s="198" t="s">
        <v>20</v>
      </c>
      <c r="F13" s="197" t="s">
        <v>338</v>
      </c>
      <c r="G13" s="198"/>
      <c r="H13" s="199"/>
      <c r="I13" s="198"/>
      <c r="J13" s="198"/>
      <c r="K13" s="200">
        <f>ROUND(AVERAGE(K14,K17,K24,K26),0)</f>
        <v>77</v>
      </c>
      <c r="L13" s="197"/>
    </row>
    <row r="14" spans="1:18" s="150" customFormat="1" ht="45" x14ac:dyDescent="0.25">
      <c r="A14" s="175" t="s">
        <v>640</v>
      </c>
      <c r="B14" s="201" t="s">
        <v>264</v>
      </c>
      <c r="C14" s="202" t="s">
        <v>641</v>
      </c>
      <c r="D14" s="202" t="s">
        <v>642</v>
      </c>
      <c r="E14" s="203" t="s">
        <v>643</v>
      </c>
      <c r="F14" s="204" t="s">
        <v>644</v>
      </c>
      <c r="G14" s="203"/>
      <c r="H14" s="205"/>
      <c r="I14" s="206"/>
      <c r="J14" s="207"/>
      <c r="K14" s="208">
        <f>ROUND(AVERAGE(K15:K16),0)</f>
        <v>80</v>
      </c>
      <c r="L14" s="202"/>
    </row>
    <row r="15" spans="1:18" ht="285" x14ac:dyDescent="0.25">
      <c r="A15" s="178" t="s">
        <v>645</v>
      </c>
      <c r="B15" s="201" t="s">
        <v>264</v>
      </c>
      <c r="C15" s="201" t="s">
        <v>646</v>
      </c>
      <c r="D15" s="201" t="s">
        <v>647</v>
      </c>
      <c r="E15" s="207" t="s">
        <v>648</v>
      </c>
      <c r="F15" s="204"/>
      <c r="G15" s="209" t="s">
        <v>430</v>
      </c>
      <c r="H15" s="210" t="s">
        <v>649</v>
      </c>
      <c r="I15" s="211" t="s">
        <v>650</v>
      </c>
      <c r="J15" s="201" t="s">
        <v>651</v>
      </c>
      <c r="K15" s="212">
        <v>80</v>
      </c>
      <c r="L15" s="201"/>
    </row>
    <row r="16" spans="1:18" ht="180" x14ac:dyDescent="0.25">
      <c r="A16" s="178" t="s">
        <v>652</v>
      </c>
      <c r="B16" s="201" t="s">
        <v>313</v>
      </c>
      <c r="C16" s="201" t="s">
        <v>653</v>
      </c>
      <c r="D16" s="201" t="s">
        <v>654</v>
      </c>
      <c r="E16" s="207" t="s">
        <v>655</v>
      </c>
      <c r="F16" s="204"/>
      <c r="G16" s="201" t="s">
        <v>656</v>
      </c>
      <c r="H16" s="210" t="s">
        <v>657</v>
      </c>
      <c r="I16" s="213" t="s">
        <v>658</v>
      </c>
      <c r="J16" s="201" t="s">
        <v>659</v>
      </c>
      <c r="K16" s="212">
        <v>80</v>
      </c>
      <c r="L16" s="201"/>
    </row>
    <row r="17" spans="1:18" s="150" customFormat="1" ht="45" x14ac:dyDescent="0.25">
      <c r="A17" s="175" t="s">
        <v>660</v>
      </c>
      <c r="B17" s="201" t="s">
        <v>264</v>
      </c>
      <c r="C17" s="155" t="s">
        <v>661</v>
      </c>
      <c r="D17" s="155" t="s">
        <v>662</v>
      </c>
      <c r="E17" s="155" t="s">
        <v>663</v>
      </c>
      <c r="F17" s="204" t="s">
        <v>664</v>
      </c>
      <c r="G17" s="214"/>
      <c r="H17" s="210"/>
      <c r="I17" s="213"/>
      <c r="J17" s="201"/>
      <c r="K17" s="215">
        <f>ROUND(AVERAGE(K18:K23),0)</f>
        <v>80</v>
      </c>
      <c r="L17" s="155"/>
    </row>
    <row r="18" spans="1:18" ht="180" x14ac:dyDescent="0.25">
      <c r="A18" s="178" t="s">
        <v>665</v>
      </c>
      <c r="B18" s="201" t="s">
        <v>264</v>
      </c>
      <c r="C18" s="201" t="s">
        <v>666</v>
      </c>
      <c r="D18" s="201" t="s">
        <v>667</v>
      </c>
      <c r="E18" s="201" t="s">
        <v>668</v>
      </c>
      <c r="F18" s="204"/>
      <c r="G18" s="209" t="s">
        <v>669</v>
      </c>
      <c r="H18" s="210" t="s">
        <v>670</v>
      </c>
      <c r="I18" s="213" t="s">
        <v>671</v>
      </c>
      <c r="J18" s="201" t="s">
        <v>651</v>
      </c>
      <c r="K18" s="212">
        <v>100</v>
      </c>
      <c r="L18" s="201"/>
    </row>
    <row r="19" spans="1:18" ht="342.75" customHeight="1" x14ac:dyDescent="0.25">
      <c r="A19" s="178" t="s">
        <v>672</v>
      </c>
      <c r="B19" s="201" t="s">
        <v>264</v>
      </c>
      <c r="C19" s="201" t="s">
        <v>673</v>
      </c>
      <c r="D19" s="201" t="s">
        <v>674</v>
      </c>
      <c r="E19" s="201" t="s">
        <v>675</v>
      </c>
      <c r="F19" s="204"/>
      <c r="G19" s="209" t="s">
        <v>669</v>
      </c>
      <c r="H19" s="210" t="s">
        <v>676</v>
      </c>
      <c r="I19" s="213" t="s">
        <v>671</v>
      </c>
      <c r="J19" s="201" t="s">
        <v>677</v>
      </c>
      <c r="K19" s="212">
        <v>80</v>
      </c>
      <c r="L19" s="201"/>
    </row>
    <row r="20" spans="1:18" ht="409.5" x14ac:dyDescent="0.25">
      <c r="A20" s="178" t="s">
        <v>678</v>
      </c>
      <c r="B20" s="201" t="s">
        <v>264</v>
      </c>
      <c r="C20" s="201" t="s">
        <v>679</v>
      </c>
      <c r="D20" s="201" t="s">
        <v>680</v>
      </c>
      <c r="E20" s="201" t="s">
        <v>681</v>
      </c>
      <c r="F20" s="204"/>
      <c r="G20" s="201" t="s">
        <v>682</v>
      </c>
      <c r="H20" s="210" t="s">
        <v>683</v>
      </c>
      <c r="I20" s="213" t="s">
        <v>684</v>
      </c>
      <c r="J20" s="201" t="s">
        <v>685</v>
      </c>
      <c r="K20" s="212">
        <v>80</v>
      </c>
      <c r="L20" s="201"/>
    </row>
    <row r="21" spans="1:18" ht="315" x14ac:dyDescent="0.25">
      <c r="A21" s="178" t="s">
        <v>686</v>
      </c>
      <c r="B21" s="201" t="s">
        <v>264</v>
      </c>
      <c r="C21" s="201" t="s">
        <v>687</v>
      </c>
      <c r="D21" s="201" t="s">
        <v>688</v>
      </c>
      <c r="E21" s="201" t="s">
        <v>689</v>
      </c>
      <c r="F21" s="204"/>
      <c r="G21" s="209" t="s">
        <v>669</v>
      </c>
      <c r="H21" s="210" t="s">
        <v>690</v>
      </c>
      <c r="I21" s="213"/>
      <c r="J21" s="201" t="s">
        <v>691</v>
      </c>
      <c r="K21" s="212">
        <v>60</v>
      </c>
      <c r="L21" s="201"/>
    </row>
    <row r="22" spans="1:18" ht="165" x14ac:dyDescent="0.25">
      <c r="A22" s="178" t="s">
        <v>692</v>
      </c>
      <c r="B22" s="201" t="s">
        <v>264</v>
      </c>
      <c r="C22" s="201" t="s">
        <v>693</v>
      </c>
      <c r="D22" s="201" t="s">
        <v>694</v>
      </c>
      <c r="E22" s="201" t="s">
        <v>695</v>
      </c>
      <c r="F22" s="204"/>
      <c r="G22" s="209"/>
      <c r="H22" s="210" t="s">
        <v>696</v>
      </c>
      <c r="I22" s="213" t="s">
        <v>671</v>
      </c>
      <c r="J22" s="201" t="s">
        <v>651</v>
      </c>
      <c r="K22" s="212">
        <v>80</v>
      </c>
      <c r="L22" s="201"/>
    </row>
    <row r="23" spans="1:18" ht="135" x14ac:dyDescent="0.25">
      <c r="A23" s="178" t="s">
        <v>697</v>
      </c>
      <c r="B23" s="201" t="s">
        <v>264</v>
      </c>
      <c r="C23" s="201" t="s">
        <v>698</v>
      </c>
      <c r="D23" s="201" t="s">
        <v>699</v>
      </c>
      <c r="E23" s="201" t="s">
        <v>700</v>
      </c>
      <c r="F23" s="204"/>
      <c r="G23" s="209"/>
      <c r="H23" s="210" t="s">
        <v>701</v>
      </c>
      <c r="I23" s="213" t="s">
        <v>671</v>
      </c>
      <c r="J23" s="201" t="s">
        <v>651</v>
      </c>
      <c r="K23" s="212">
        <v>80</v>
      </c>
      <c r="L23" s="201"/>
    </row>
    <row r="24" spans="1:18" s="150" customFormat="1" ht="45" x14ac:dyDescent="0.25">
      <c r="A24" s="175" t="s">
        <v>702</v>
      </c>
      <c r="B24" s="155" t="s">
        <v>264</v>
      </c>
      <c r="C24" s="155" t="s">
        <v>703</v>
      </c>
      <c r="D24" s="155" t="s">
        <v>704</v>
      </c>
      <c r="E24" s="155" t="s">
        <v>705</v>
      </c>
      <c r="F24" s="204" t="s">
        <v>644</v>
      </c>
      <c r="G24" s="214"/>
      <c r="H24" s="216"/>
      <c r="I24" s="213"/>
      <c r="J24" s="201"/>
      <c r="K24" s="215">
        <f>K25</f>
        <v>80</v>
      </c>
      <c r="L24" s="155"/>
    </row>
    <row r="25" spans="1:18" ht="409.5" x14ac:dyDescent="0.25">
      <c r="A25" s="178" t="s">
        <v>706</v>
      </c>
      <c r="B25" s="201" t="s">
        <v>264</v>
      </c>
      <c r="C25" s="201" t="s">
        <v>707</v>
      </c>
      <c r="D25" s="201" t="s">
        <v>708</v>
      </c>
      <c r="E25" s="201" t="s">
        <v>709</v>
      </c>
      <c r="F25" s="204"/>
      <c r="G25" s="209" t="s">
        <v>669</v>
      </c>
      <c r="H25" s="210" t="s">
        <v>710</v>
      </c>
      <c r="I25" s="213"/>
      <c r="J25" s="201" t="s">
        <v>691</v>
      </c>
      <c r="K25" s="212">
        <v>80</v>
      </c>
      <c r="L25" s="201"/>
    </row>
    <row r="26" spans="1:18" s="150" customFormat="1" ht="45" x14ac:dyDescent="0.25">
      <c r="A26" s="175" t="s">
        <v>711</v>
      </c>
      <c r="B26" s="201" t="s">
        <v>264</v>
      </c>
      <c r="C26" s="155" t="s">
        <v>712</v>
      </c>
      <c r="D26" s="155" t="s">
        <v>713</v>
      </c>
      <c r="E26" s="155" t="s">
        <v>714</v>
      </c>
      <c r="F26" s="204" t="s">
        <v>664</v>
      </c>
      <c r="G26" s="214"/>
      <c r="H26" s="210"/>
      <c r="I26" s="213"/>
      <c r="J26" s="201"/>
      <c r="K26" s="215">
        <f>ROUND(AVERAGE(K27:K31),0)</f>
        <v>68</v>
      </c>
      <c r="L26" s="155"/>
    </row>
    <row r="27" spans="1:18" ht="180" x14ac:dyDescent="0.25">
      <c r="A27" s="178" t="s">
        <v>715</v>
      </c>
      <c r="B27" s="201" t="s">
        <v>264</v>
      </c>
      <c r="C27" s="201" t="s">
        <v>716</v>
      </c>
      <c r="D27" s="201" t="s">
        <v>717</v>
      </c>
      <c r="E27" s="201" t="s">
        <v>718</v>
      </c>
      <c r="F27" s="204"/>
      <c r="G27" s="201" t="s">
        <v>682</v>
      </c>
      <c r="H27" s="210" t="s">
        <v>719</v>
      </c>
      <c r="I27" s="213" t="s">
        <v>671</v>
      </c>
      <c r="J27" s="201" t="s">
        <v>720</v>
      </c>
      <c r="K27" s="212">
        <v>80</v>
      </c>
      <c r="L27" s="201"/>
    </row>
    <row r="28" spans="1:18" ht="405" x14ac:dyDescent="0.25">
      <c r="A28" s="178" t="s">
        <v>721</v>
      </c>
      <c r="B28" s="201" t="s">
        <v>264</v>
      </c>
      <c r="C28" s="201" t="s">
        <v>722</v>
      </c>
      <c r="D28" s="201" t="s">
        <v>723</v>
      </c>
      <c r="E28" s="201" t="s">
        <v>724</v>
      </c>
      <c r="F28" s="204"/>
      <c r="G28" s="209" t="s">
        <v>669</v>
      </c>
      <c r="H28" s="210" t="s">
        <v>725</v>
      </c>
      <c r="I28" s="211" t="s">
        <v>726</v>
      </c>
      <c r="J28" s="201" t="s">
        <v>720</v>
      </c>
      <c r="K28" s="212">
        <v>80</v>
      </c>
      <c r="L28" s="201"/>
    </row>
    <row r="29" spans="1:18" ht="255" x14ac:dyDescent="0.25">
      <c r="A29" s="178" t="s">
        <v>727</v>
      </c>
      <c r="B29" s="201" t="s">
        <v>313</v>
      </c>
      <c r="C29" s="201" t="s">
        <v>728</v>
      </c>
      <c r="D29" s="201" t="s">
        <v>729</v>
      </c>
      <c r="E29" s="201" t="s">
        <v>730</v>
      </c>
      <c r="F29" s="204"/>
      <c r="G29" s="209" t="s">
        <v>669</v>
      </c>
      <c r="H29" s="210" t="s">
        <v>731</v>
      </c>
      <c r="I29" s="213" t="s">
        <v>732</v>
      </c>
      <c r="J29" s="201" t="s">
        <v>733</v>
      </c>
      <c r="K29" s="212">
        <v>80</v>
      </c>
      <c r="L29" s="201"/>
    </row>
    <row r="30" spans="1:18" ht="240" x14ac:dyDescent="0.25">
      <c r="A30" s="178" t="s">
        <v>734</v>
      </c>
      <c r="B30" s="201" t="s">
        <v>313</v>
      </c>
      <c r="C30" s="201" t="s">
        <v>735</v>
      </c>
      <c r="D30" s="201" t="s">
        <v>736</v>
      </c>
      <c r="E30" s="201" t="s">
        <v>737</v>
      </c>
      <c r="F30" s="204"/>
      <c r="G30" s="201" t="s">
        <v>682</v>
      </c>
      <c r="H30" s="210" t="s">
        <v>738</v>
      </c>
      <c r="I30" s="213" t="s">
        <v>739</v>
      </c>
      <c r="J30" s="201" t="s">
        <v>740</v>
      </c>
      <c r="K30" s="212">
        <v>80</v>
      </c>
      <c r="L30" s="201"/>
    </row>
    <row r="31" spans="1:18" ht="285" x14ac:dyDescent="0.25">
      <c r="A31" s="178" t="s">
        <v>741</v>
      </c>
      <c r="B31" s="201" t="s">
        <v>313</v>
      </c>
      <c r="C31" s="201" t="s">
        <v>742</v>
      </c>
      <c r="D31" s="201" t="s">
        <v>743</v>
      </c>
      <c r="E31" s="201" t="s">
        <v>744</v>
      </c>
      <c r="F31" s="204"/>
      <c r="G31" s="209" t="s">
        <v>430</v>
      </c>
      <c r="H31" s="210" t="s">
        <v>745</v>
      </c>
      <c r="I31" s="213" t="s">
        <v>746</v>
      </c>
      <c r="J31" s="201" t="s">
        <v>747</v>
      </c>
      <c r="K31" s="212">
        <v>20</v>
      </c>
      <c r="L31" s="201"/>
    </row>
    <row r="32" spans="1:18" x14ac:dyDescent="0.25">
      <c r="A32" s="193" t="s">
        <v>23</v>
      </c>
      <c r="B32" s="217"/>
      <c r="C32" s="217"/>
      <c r="D32" s="217"/>
      <c r="E32" s="217"/>
      <c r="F32" s="217"/>
      <c r="G32" s="217"/>
      <c r="H32" s="218"/>
      <c r="I32" s="219"/>
      <c r="J32" s="220"/>
      <c r="K32" s="221"/>
      <c r="L32" s="217"/>
      <c r="R32" s="47"/>
    </row>
    <row r="33" spans="1:12" s="150" customFormat="1" ht="90" x14ac:dyDescent="0.25">
      <c r="A33" s="196" t="s">
        <v>748</v>
      </c>
      <c r="B33" s="197" t="s">
        <v>264</v>
      </c>
      <c r="C33" s="197" t="s">
        <v>23</v>
      </c>
      <c r="D33" s="197" t="s">
        <v>355</v>
      </c>
      <c r="E33" s="198" t="s">
        <v>22</v>
      </c>
      <c r="F33" s="198"/>
      <c r="G33" s="198"/>
      <c r="H33" s="222"/>
      <c r="I33" s="223"/>
      <c r="J33" s="224"/>
      <c r="K33" s="200">
        <f>K34</f>
        <v>60</v>
      </c>
      <c r="L33" s="197"/>
    </row>
    <row r="34" spans="1:12" s="150" customFormat="1" ht="60" x14ac:dyDescent="0.25">
      <c r="A34" s="175" t="s">
        <v>749</v>
      </c>
      <c r="B34" s="155" t="s">
        <v>264</v>
      </c>
      <c r="C34" s="155" t="s">
        <v>750</v>
      </c>
      <c r="D34" s="155" t="s">
        <v>751</v>
      </c>
      <c r="E34" s="155" t="s">
        <v>752</v>
      </c>
      <c r="F34" s="204" t="s">
        <v>664</v>
      </c>
      <c r="G34" s="214"/>
      <c r="H34" s="216"/>
      <c r="I34" s="213"/>
      <c r="J34" s="201"/>
      <c r="K34" s="208">
        <f>ROUND(AVERAGE(K35:K36),0)</f>
        <v>60</v>
      </c>
      <c r="L34" s="201"/>
    </row>
    <row r="35" spans="1:12" ht="315" x14ac:dyDescent="0.25">
      <c r="A35" s="178" t="s">
        <v>753</v>
      </c>
      <c r="B35" s="201" t="s">
        <v>264</v>
      </c>
      <c r="C35" s="201" t="s">
        <v>754</v>
      </c>
      <c r="D35" s="201" t="s">
        <v>755</v>
      </c>
      <c r="E35" s="201" t="s">
        <v>756</v>
      </c>
      <c r="F35" s="204"/>
      <c r="G35" s="209"/>
      <c r="H35" s="210" t="s">
        <v>757</v>
      </c>
      <c r="I35" s="213"/>
      <c r="J35" s="201"/>
      <c r="K35" s="212">
        <v>60</v>
      </c>
      <c r="L35" s="201"/>
    </row>
    <row r="36" spans="1:12" ht="285" x14ac:dyDescent="0.25">
      <c r="A36" s="178" t="s">
        <v>758</v>
      </c>
      <c r="B36" s="201" t="s">
        <v>264</v>
      </c>
      <c r="C36" s="201" t="s">
        <v>759</v>
      </c>
      <c r="D36" s="201" t="s">
        <v>760</v>
      </c>
      <c r="E36" s="201" t="s">
        <v>761</v>
      </c>
      <c r="F36" s="204"/>
      <c r="G36" s="209"/>
      <c r="H36" s="210" t="s">
        <v>762</v>
      </c>
      <c r="I36" s="213"/>
      <c r="J36" s="201"/>
      <c r="K36" s="212">
        <v>60</v>
      </c>
      <c r="L36" s="201"/>
    </row>
    <row r="37" spans="1:12" ht="15" customHeight="1" x14ac:dyDescent="0.25">
      <c r="A37" s="193" t="s">
        <v>25</v>
      </c>
      <c r="B37" s="217"/>
      <c r="C37" s="217"/>
      <c r="D37" s="217"/>
      <c r="E37" s="217"/>
      <c r="F37" s="217"/>
      <c r="G37" s="217"/>
      <c r="H37" s="218"/>
      <c r="I37" s="219"/>
      <c r="J37" s="220"/>
      <c r="K37" s="221"/>
      <c r="L37" s="217"/>
    </row>
    <row r="38" spans="1:12" ht="75" x14ac:dyDescent="0.25">
      <c r="A38" s="196" t="s">
        <v>763</v>
      </c>
      <c r="B38" s="197" t="s">
        <v>764</v>
      </c>
      <c r="C38" s="197" t="s">
        <v>25</v>
      </c>
      <c r="D38" s="197"/>
      <c r="E38" s="198" t="s">
        <v>24</v>
      </c>
      <c r="F38" s="198"/>
      <c r="G38" s="225"/>
      <c r="H38" s="226"/>
      <c r="I38" s="223"/>
      <c r="J38" s="224"/>
      <c r="K38" s="227">
        <f>ROUND(AVERAGE(K39,K46),0)</f>
        <v>92</v>
      </c>
      <c r="L38" s="224"/>
    </row>
    <row r="39" spans="1:12" s="150" customFormat="1" ht="60" x14ac:dyDescent="0.25">
      <c r="A39" s="175" t="s">
        <v>765</v>
      </c>
      <c r="B39" s="228" t="s">
        <v>258</v>
      </c>
      <c r="C39" s="155" t="s">
        <v>259</v>
      </c>
      <c r="D39" s="155" t="s">
        <v>766</v>
      </c>
      <c r="E39" s="155" t="s">
        <v>767</v>
      </c>
      <c r="F39" s="204" t="s">
        <v>644</v>
      </c>
      <c r="G39" s="214"/>
      <c r="H39" s="216"/>
      <c r="I39" s="213"/>
      <c r="J39" s="201"/>
      <c r="K39" s="215">
        <f>ROUND(AVERAGE(K40:K45),0)</f>
        <v>93</v>
      </c>
      <c r="L39" s="155"/>
    </row>
    <row r="40" spans="1:12" ht="409.5" x14ac:dyDescent="0.25">
      <c r="A40" s="178" t="s">
        <v>768</v>
      </c>
      <c r="B40" s="201" t="s">
        <v>258</v>
      </c>
      <c r="C40" s="201" t="s">
        <v>260</v>
      </c>
      <c r="D40" s="201" t="s">
        <v>769</v>
      </c>
      <c r="E40" s="201" t="s">
        <v>770</v>
      </c>
      <c r="F40" s="204"/>
      <c r="G40" s="209" t="s">
        <v>771</v>
      </c>
      <c r="H40" s="210" t="s">
        <v>772</v>
      </c>
      <c r="I40" s="213" t="s">
        <v>773</v>
      </c>
      <c r="J40" s="201" t="s">
        <v>774</v>
      </c>
      <c r="K40" s="212">
        <v>100</v>
      </c>
      <c r="L40" s="201"/>
    </row>
    <row r="41" spans="1:12" ht="375" x14ac:dyDescent="0.25">
      <c r="A41" s="178" t="s">
        <v>775</v>
      </c>
      <c r="B41" s="201" t="s">
        <v>776</v>
      </c>
      <c r="C41" s="201" t="s">
        <v>777</v>
      </c>
      <c r="D41" s="201" t="s">
        <v>778</v>
      </c>
      <c r="E41" s="201" t="s">
        <v>779</v>
      </c>
      <c r="F41" s="204"/>
      <c r="G41" s="201" t="s">
        <v>780</v>
      </c>
      <c r="H41" s="210" t="s">
        <v>781</v>
      </c>
      <c r="I41" s="213" t="s">
        <v>782</v>
      </c>
      <c r="J41" s="201" t="s">
        <v>783</v>
      </c>
      <c r="K41" s="212">
        <v>100</v>
      </c>
      <c r="L41" s="201"/>
    </row>
    <row r="42" spans="1:12" ht="195" x14ac:dyDescent="0.25">
      <c r="A42" s="178" t="s">
        <v>784</v>
      </c>
      <c r="B42" s="229" t="s">
        <v>785</v>
      </c>
      <c r="C42" s="201" t="s">
        <v>786</v>
      </c>
      <c r="D42" s="201" t="s">
        <v>787</v>
      </c>
      <c r="E42" s="201" t="s">
        <v>788</v>
      </c>
      <c r="F42" s="204"/>
      <c r="G42" s="209"/>
      <c r="H42" s="210" t="s">
        <v>789</v>
      </c>
      <c r="I42" s="213" t="s">
        <v>790</v>
      </c>
      <c r="J42" s="201" t="s">
        <v>791</v>
      </c>
      <c r="K42" s="212">
        <v>100</v>
      </c>
      <c r="L42" s="201"/>
    </row>
    <row r="43" spans="1:12" ht="45" x14ac:dyDescent="0.25">
      <c r="A43" s="178" t="s">
        <v>792</v>
      </c>
      <c r="B43" s="229" t="s">
        <v>776</v>
      </c>
      <c r="C43" s="201" t="s">
        <v>793</v>
      </c>
      <c r="D43" s="201" t="s">
        <v>794</v>
      </c>
      <c r="E43" s="201" t="s">
        <v>795</v>
      </c>
      <c r="F43" s="204"/>
      <c r="G43" s="201" t="s">
        <v>796</v>
      </c>
      <c r="H43" s="210" t="s">
        <v>797</v>
      </c>
      <c r="I43" s="213" t="s">
        <v>798</v>
      </c>
      <c r="J43" s="201" t="s">
        <v>740</v>
      </c>
      <c r="K43" s="212">
        <v>80</v>
      </c>
      <c r="L43" s="201"/>
    </row>
    <row r="44" spans="1:12" ht="180" x14ac:dyDescent="0.25">
      <c r="A44" s="178" t="s">
        <v>799</v>
      </c>
      <c r="B44" s="229" t="s">
        <v>776</v>
      </c>
      <c r="C44" s="201" t="s">
        <v>800</v>
      </c>
      <c r="D44" s="201" t="s">
        <v>801</v>
      </c>
      <c r="E44" s="201" t="s">
        <v>802</v>
      </c>
      <c r="F44" s="209" t="s">
        <v>803</v>
      </c>
      <c r="G44" s="209"/>
      <c r="H44" s="210" t="s">
        <v>804</v>
      </c>
      <c r="I44" s="213" t="s">
        <v>805</v>
      </c>
      <c r="J44" s="201" t="s">
        <v>740</v>
      </c>
      <c r="K44" s="212">
        <v>80</v>
      </c>
      <c r="L44" s="201"/>
    </row>
    <row r="45" spans="1:12" ht="270" x14ac:dyDescent="0.25">
      <c r="A45" s="178" t="s">
        <v>806</v>
      </c>
      <c r="B45" s="229" t="s">
        <v>258</v>
      </c>
      <c r="C45" s="201" t="s">
        <v>261</v>
      </c>
      <c r="D45" s="201" t="s">
        <v>807</v>
      </c>
      <c r="E45" s="201" t="s">
        <v>808</v>
      </c>
      <c r="F45" s="204"/>
      <c r="G45" s="209" t="s">
        <v>771</v>
      </c>
      <c r="H45" s="210" t="s">
        <v>809</v>
      </c>
      <c r="I45" s="230" t="s">
        <v>805</v>
      </c>
      <c r="J45" s="84" t="s">
        <v>740</v>
      </c>
      <c r="K45" s="212">
        <v>100</v>
      </c>
      <c r="L45" s="201"/>
    </row>
    <row r="46" spans="1:12" s="150" customFormat="1" ht="45" x14ac:dyDescent="0.25">
      <c r="A46" s="175" t="s">
        <v>810</v>
      </c>
      <c r="B46" s="155" t="s">
        <v>776</v>
      </c>
      <c r="C46" s="155" t="s">
        <v>811</v>
      </c>
      <c r="D46" s="155" t="s">
        <v>812</v>
      </c>
      <c r="E46" s="155" t="s">
        <v>813</v>
      </c>
      <c r="F46" s="204" t="s">
        <v>644</v>
      </c>
      <c r="G46" s="214"/>
      <c r="H46" s="216"/>
      <c r="I46" s="213"/>
      <c r="J46" s="201"/>
      <c r="K46" s="215">
        <f>ROUND(AVERAGE(K47:K55),0)</f>
        <v>91</v>
      </c>
      <c r="L46" s="155"/>
    </row>
    <row r="47" spans="1:12" ht="409.5" x14ac:dyDescent="0.25">
      <c r="A47" s="178" t="s">
        <v>814</v>
      </c>
      <c r="B47" s="201" t="s">
        <v>776</v>
      </c>
      <c r="C47" s="201" t="s">
        <v>815</v>
      </c>
      <c r="D47" s="201" t="s">
        <v>816</v>
      </c>
      <c r="E47" s="201" t="s">
        <v>817</v>
      </c>
      <c r="F47" s="204"/>
      <c r="G47" s="209" t="s">
        <v>818</v>
      </c>
      <c r="H47" s="210" t="s">
        <v>819</v>
      </c>
      <c r="I47" s="213" t="s">
        <v>805</v>
      </c>
      <c r="J47" s="201" t="s">
        <v>740</v>
      </c>
      <c r="K47" s="212">
        <v>100</v>
      </c>
      <c r="L47" s="201"/>
    </row>
    <row r="48" spans="1:12" ht="180" x14ac:dyDescent="0.25">
      <c r="A48" s="178" t="s">
        <v>820</v>
      </c>
      <c r="B48" s="201" t="s">
        <v>313</v>
      </c>
      <c r="C48" s="201" t="s">
        <v>821</v>
      </c>
      <c r="D48" s="201" t="s">
        <v>822</v>
      </c>
      <c r="E48" s="201" t="s">
        <v>823</v>
      </c>
      <c r="F48" s="204"/>
      <c r="G48" s="201" t="s">
        <v>824</v>
      </c>
      <c r="H48" s="210" t="s">
        <v>825</v>
      </c>
      <c r="I48" s="213" t="s">
        <v>826</v>
      </c>
      <c r="J48" s="201" t="s">
        <v>827</v>
      </c>
      <c r="K48" s="212">
        <v>100</v>
      </c>
      <c r="L48" s="201"/>
    </row>
    <row r="49" spans="1:12" ht="195" x14ac:dyDescent="0.25">
      <c r="A49" s="178" t="s">
        <v>828</v>
      </c>
      <c r="B49" s="201" t="s">
        <v>313</v>
      </c>
      <c r="C49" s="201" t="s">
        <v>829</v>
      </c>
      <c r="D49" s="201" t="s">
        <v>830</v>
      </c>
      <c r="E49" s="201" t="s">
        <v>831</v>
      </c>
      <c r="F49" s="204"/>
      <c r="G49" s="201" t="s">
        <v>832</v>
      </c>
      <c r="H49" s="210" t="s">
        <v>833</v>
      </c>
      <c r="I49" s="213" t="s">
        <v>826</v>
      </c>
      <c r="J49" s="201" t="s">
        <v>827</v>
      </c>
      <c r="K49" s="212">
        <v>100</v>
      </c>
      <c r="L49" s="201"/>
    </row>
    <row r="50" spans="1:12" ht="270" x14ac:dyDescent="0.25">
      <c r="A50" s="178" t="s">
        <v>834</v>
      </c>
      <c r="B50" s="201" t="s">
        <v>313</v>
      </c>
      <c r="C50" s="201" t="s">
        <v>835</v>
      </c>
      <c r="D50" s="201" t="s">
        <v>836</v>
      </c>
      <c r="E50" s="201" t="s">
        <v>837</v>
      </c>
      <c r="F50" s="204"/>
      <c r="G50" s="201" t="s">
        <v>838</v>
      </c>
      <c r="H50" s="210" t="s">
        <v>839</v>
      </c>
      <c r="I50" s="213" t="s">
        <v>840</v>
      </c>
      <c r="J50" s="201" t="s">
        <v>841</v>
      </c>
      <c r="K50" s="212">
        <v>100</v>
      </c>
      <c r="L50" s="201"/>
    </row>
    <row r="51" spans="1:12" ht="165" x14ac:dyDescent="0.25">
      <c r="A51" s="178" t="s">
        <v>842</v>
      </c>
      <c r="B51" s="201" t="s">
        <v>313</v>
      </c>
      <c r="C51" s="201" t="s">
        <v>843</v>
      </c>
      <c r="D51" s="201" t="s">
        <v>844</v>
      </c>
      <c r="E51" s="201" t="s">
        <v>845</v>
      </c>
      <c r="F51" s="204"/>
      <c r="G51" s="201" t="s">
        <v>846</v>
      </c>
      <c r="H51" s="210" t="s">
        <v>847</v>
      </c>
      <c r="I51" s="213" t="s">
        <v>848</v>
      </c>
      <c r="J51" s="201" t="s">
        <v>849</v>
      </c>
      <c r="K51" s="212">
        <v>100</v>
      </c>
      <c r="L51" s="201"/>
    </row>
    <row r="52" spans="1:12" ht="270" x14ac:dyDescent="0.25">
      <c r="A52" s="178" t="s">
        <v>850</v>
      </c>
      <c r="B52" s="201" t="s">
        <v>776</v>
      </c>
      <c r="C52" s="201" t="s">
        <v>851</v>
      </c>
      <c r="D52" s="201" t="s">
        <v>852</v>
      </c>
      <c r="E52" s="201" t="s">
        <v>853</v>
      </c>
      <c r="F52" s="204"/>
      <c r="G52" s="209" t="s">
        <v>854</v>
      </c>
      <c r="H52" s="210" t="s">
        <v>855</v>
      </c>
      <c r="I52" s="213" t="s">
        <v>856</v>
      </c>
      <c r="J52" s="201" t="s">
        <v>857</v>
      </c>
      <c r="K52" s="212">
        <v>80</v>
      </c>
      <c r="L52" s="201"/>
    </row>
    <row r="53" spans="1:12" ht="150" x14ac:dyDescent="0.25">
      <c r="A53" s="178" t="s">
        <v>858</v>
      </c>
      <c r="B53" s="201" t="s">
        <v>313</v>
      </c>
      <c r="C53" s="201" t="s">
        <v>859</v>
      </c>
      <c r="D53" s="201" t="s">
        <v>860</v>
      </c>
      <c r="E53" s="201" t="s">
        <v>861</v>
      </c>
      <c r="F53" s="204"/>
      <c r="G53" s="201" t="s">
        <v>533</v>
      </c>
      <c r="H53" s="210" t="s">
        <v>862</v>
      </c>
      <c r="I53" s="213" t="s">
        <v>863</v>
      </c>
      <c r="J53" s="201" t="s">
        <v>864</v>
      </c>
      <c r="K53" s="212">
        <v>60</v>
      </c>
      <c r="L53" s="201"/>
    </row>
    <row r="54" spans="1:12" ht="135" x14ac:dyDescent="0.25">
      <c r="A54" s="178" t="s">
        <v>865</v>
      </c>
      <c r="B54" s="201" t="s">
        <v>776</v>
      </c>
      <c r="C54" s="201" t="s">
        <v>866</v>
      </c>
      <c r="D54" s="201" t="s">
        <v>867</v>
      </c>
      <c r="E54" s="201" t="s">
        <v>868</v>
      </c>
      <c r="F54" s="204"/>
      <c r="G54" s="209"/>
      <c r="H54" s="210" t="s">
        <v>869</v>
      </c>
      <c r="I54" s="231" t="s">
        <v>870</v>
      </c>
      <c r="J54" s="213" t="s">
        <v>871</v>
      </c>
      <c r="K54" s="212">
        <v>100</v>
      </c>
      <c r="L54" s="201"/>
    </row>
    <row r="55" spans="1:12" ht="240" x14ac:dyDescent="0.25">
      <c r="A55" s="178" t="s">
        <v>872</v>
      </c>
      <c r="B55" s="201" t="s">
        <v>776</v>
      </c>
      <c r="C55" s="201" t="s">
        <v>873</v>
      </c>
      <c r="D55" s="201" t="s">
        <v>874</v>
      </c>
      <c r="E55" s="201" t="s">
        <v>875</v>
      </c>
      <c r="F55" s="204"/>
      <c r="G55" s="209" t="s">
        <v>876</v>
      </c>
      <c r="H55" s="210" t="s">
        <v>877</v>
      </c>
      <c r="I55" s="213" t="s">
        <v>878</v>
      </c>
      <c r="J55" s="201" t="s">
        <v>740</v>
      </c>
      <c r="K55" s="212">
        <v>80</v>
      </c>
      <c r="L55" s="201"/>
    </row>
    <row r="56" spans="1:12" ht="15" customHeight="1" x14ac:dyDescent="0.25">
      <c r="A56" s="193" t="s">
        <v>27</v>
      </c>
      <c r="B56" s="217"/>
      <c r="C56" s="217"/>
      <c r="D56" s="217"/>
      <c r="E56" s="217"/>
      <c r="F56" s="217"/>
      <c r="G56" s="217"/>
      <c r="H56" s="218"/>
      <c r="I56" s="219"/>
      <c r="J56" s="220"/>
      <c r="K56" s="221"/>
      <c r="L56" s="217"/>
    </row>
    <row r="57" spans="1:12" ht="45" x14ac:dyDescent="0.25">
      <c r="A57" s="196" t="s">
        <v>879</v>
      </c>
      <c r="B57" s="197" t="s">
        <v>880</v>
      </c>
      <c r="C57" s="197" t="s">
        <v>27</v>
      </c>
      <c r="D57" s="197"/>
      <c r="E57" s="198" t="s">
        <v>26</v>
      </c>
      <c r="F57" s="198"/>
      <c r="G57" s="225"/>
      <c r="H57" s="226"/>
      <c r="I57" s="223"/>
      <c r="J57" s="224"/>
      <c r="K57" s="227">
        <f>ROUND(AVERAGE(K58,K63,K65,K67,K72,K74,K77),0)</f>
        <v>82</v>
      </c>
      <c r="L57" s="224"/>
    </row>
    <row r="58" spans="1:12" s="150" customFormat="1" ht="45" x14ac:dyDescent="0.25">
      <c r="A58" s="175" t="s">
        <v>881</v>
      </c>
      <c r="B58" s="155" t="s">
        <v>313</v>
      </c>
      <c r="C58" s="155" t="s">
        <v>273</v>
      </c>
      <c r="D58" s="155" t="s">
        <v>882</v>
      </c>
      <c r="E58" s="155" t="s">
        <v>883</v>
      </c>
      <c r="F58" s="204" t="s">
        <v>644</v>
      </c>
      <c r="G58" s="232"/>
      <c r="H58" s="216" t="s">
        <v>471</v>
      </c>
      <c r="I58" s="213"/>
      <c r="J58" s="201"/>
      <c r="K58" s="215">
        <f>ROUND(AVERAGE(K59:K62),0)</f>
        <v>85</v>
      </c>
      <c r="L58" s="155"/>
    </row>
    <row r="59" spans="1:12" ht="345" x14ac:dyDescent="0.25">
      <c r="A59" s="178" t="s">
        <v>884</v>
      </c>
      <c r="B59" s="155" t="s">
        <v>313</v>
      </c>
      <c r="C59" s="201" t="s">
        <v>274</v>
      </c>
      <c r="D59" s="201" t="s">
        <v>885</v>
      </c>
      <c r="E59" s="201" t="s">
        <v>886</v>
      </c>
      <c r="F59" s="204"/>
      <c r="G59" s="209"/>
      <c r="H59" s="210" t="s">
        <v>887</v>
      </c>
      <c r="I59" s="213"/>
      <c r="J59" s="201"/>
      <c r="K59" s="212">
        <v>80</v>
      </c>
      <c r="L59" s="201"/>
    </row>
    <row r="60" spans="1:12" ht="255" x14ac:dyDescent="0.25">
      <c r="A60" s="178" t="s">
        <v>888</v>
      </c>
      <c r="B60" s="201" t="s">
        <v>313</v>
      </c>
      <c r="C60" s="201" t="s">
        <v>275</v>
      </c>
      <c r="D60" s="201" t="s">
        <v>889</v>
      </c>
      <c r="E60" s="201" t="s">
        <v>890</v>
      </c>
      <c r="F60" s="204"/>
      <c r="G60" s="201" t="s">
        <v>891</v>
      </c>
      <c r="H60" s="210" t="s">
        <v>892</v>
      </c>
      <c r="I60" s="213"/>
      <c r="J60" s="201"/>
      <c r="K60" s="212">
        <v>80</v>
      </c>
      <c r="L60" s="201"/>
    </row>
    <row r="61" spans="1:12" ht="165" x14ac:dyDescent="0.25">
      <c r="A61" s="178" t="s">
        <v>893</v>
      </c>
      <c r="B61" s="201" t="s">
        <v>313</v>
      </c>
      <c r="C61" s="201" t="s">
        <v>276</v>
      </c>
      <c r="D61" s="201" t="s">
        <v>894</v>
      </c>
      <c r="E61" s="201" t="s">
        <v>895</v>
      </c>
      <c r="F61" s="204"/>
      <c r="G61" s="209" t="s">
        <v>896</v>
      </c>
      <c r="H61" s="210" t="s">
        <v>897</v>
      </c>
      <c r="I61" s="213"/>
      <c r="J61" s="201"/>
      <c r="K61" s="212">
        <v>100</v>
      </c>
      <c r="L61" s="201"/>
    </row>
    <row r="62" spans="1:12" ht="300" x14ac:dyDescent="0.25">
      <c r="A62" s="178" t="s">
        <v>898</v>
      </c>
      <c r="B62" s="201" t="s">
        <v>313</v>
      </c>
      <c r="C62" s="201" t="s">
        <v>277</v>
      </c>
      <c r="D62" s="201" t="s">
        <v>899</v>
      </c>
      <c r="E62" s="201" t="s">
        <v>900</v>
      </c>
      <c r="F62" s="204"/>
      <c r="G62" s="209" t="s">
        <v>901</v>
      </c>
      <c r="H62" s="210" t="s">
        <v>902</v>
      </c>
      <c r="I62" s="213"/>
      <c r="J62" s="201"/>
      <c r="K62" s="212">
        <v>80</v>
      </c>
      <c r="L62" s="201"/>
    </row>
    <row r="63" spans="1:12" s="150" customFormat="1" ht="60" x14ac:dyDescent="0.25">
      <c r="A63" s="175" t="s">
        <v>903</v>
      </c>
      <c r="B63" s="155" t="s">
        <v>264</v>
      </c>
      <c r="C63" s="155" t="s">
        <v>278</v>
      </c>
      <c r="D63" s="155" t="s">
        <v>904</v>
      </c>
      <c r="E63" s="155" t="s">
        <v>905</v>
      </c>
      <c r="F63" s="204"/>
      <c r="G63" s="214"/>
      <c r="H63" s="210"/>
      <c r="I63" s="213"/>
      <c r="J63" s="201"/>
      <c r="K63" s="215">
        <f>K64</f>
        <v>80</v>
      </c>
      <c r="L63" s="155"/>
    </row>
    <row r="64" spans="1:12" ht="409.5" x14ac:dyDescent="0.25">
      <c r="A64" s="178" t="s">
        <v>906</v>
      </c>
      <c r="B64" s="155" t="s">
        <v>264</v>
      </c>
      <c r="C64" s="201" t="s">
        <v>907</v>
      </c>
      <c r="D64" s="201" t="s">
        <v>908</v>
      </c>
      <c r="E64" s="201" t="s">
        <v>909</v>
      </c>
      <c r="F64" s="204" t="s">
        <v>910</v>
      </c>
      <c r="G64" s="201" t="s">
        <v>911</v>
      </c>
      <c r="H64" s="210" t="s">
        <v>912</v>
      </c>
      <c r="I64" s="213"/>
      <c r="J64" s="201"/>
      <c r="K64" s="212">
        <v>80</v>
      </c>
      <c r="L64" s="201"/>
    </row>
    <row r="65" spans="1:12" s="150" customFormat="1" ht="30" x14ac:dyDescent="0.25">
      <c r="A65" s="175" t="s">
        <v>913</v>
      </c>
      <c r="B65" s="155" t="s">
        <v>313</v>
      </c>
      <c r="C65" s="155" t="s">
        <v>279</v>
      </c>
      <c r="D65" s="155" t="s">
        <v>914</v>
      </c>
      <c r="E65" s="155" t="s">
        <v>915</v>
      </c>
      <c r="F65" s="204" t="s">
        <v>910</v>
      </c>
      <c r="G65" s="214"/>
      <c r="H65" s="210"/>
      <c r="I65" s="213"/>
      <c r="J65" s="201"/>
      <c r="K65" s="215">
        <f>K66</f>
        <v>80</v>
      </c>
      <c r="L65" s="155"/>
    </row>
    <row r="66" spans="1:12" ht="315" x14ac:dyDescent="0.25">
      <c r="A66" s="178" t="s">
        <v>916</v>
      </c>
      <c r="B66" s="201" t="s">
        <v>313</v>
      </c>
      <c r="C66" s="201" t="s">
        <v>917</v>
      </c>
      <c r="D66" s="201" t="s">
        <v>918</v>
      </c>
      <c r="E66" s="201" t="s">
        <v>919</v>
      </c>
      <c r="F66" s="204"/>
      <c r="G66" s="201" t="s">
        <v>920</v>
      </c>
      <c r="H66" s="210" t="s">
        <v>921</v>
      </c>
      <c r="I66" s="213"/>
      <c r="J66" s="201"/>
      <c r="K66" s="212">
        <v>80</v>
      </c>
      <c r="L66" s="201"/>
    </row>
    <row r="67" spans="1:12" s="150" customFormat="1" ht="45" x14ac:dyDescent="0.25">
      <c r="A67" s="175" t="s">
        <v>922</v>
      </c>
      <c r="B67" s="201" t="s">
        <v>264</v>
      </c>
      <c r="C67" s="155" t="s">
        <v>280</v>
      </c>
      <c r="D67" s="155" t="s">
        <v>923</v>
      </c>
      <c r="E67" s="155" t="s">
        <v>924</v>
      </c>
      <c r="F67" s="204" t="s">
        <v>664</v>
      </c>
      <c r="G67" s="214"/>
      <c r="H67" s="210"/>
      <c r="I67" s="213"/>
      <c r="J67" s="201"/>
      <c r="K67" s="215">
        <f>ROUND(AVERAGE(K68:K71),0)</f>
        <v>90</v>
      </c>
      <c r="L67" s="155"/>
    </row>
    <row r="68" spans="1:12" ht="270" x14ac:dyDescent="0.25">
      <c r="A68" s="178" t="s">
        <v>925</v>
      </c>
      <c r="B68" s="201" t="s">
        <v>264</v>
      </c>
      <c r="C68" s="201" t="s">
        <v>281</v>
      </c>
      <c r="D68" s="201" t="s">
        <v>926</v>
      </c>
      <c r="E68" s="201" t="s">
        <v>927</v>
      </c>
      <c r="F68" s="204" t="s">
        <v>664</v>
      </c>
      <c r="G68" s="201" t="s">
        <v>928</v>
      </c>
      <c r="H68" s="210" t="s">
        <v>929</v>
      </c>
      <c r="I68" s="213"/>
      <c r="J68" s="201"/>
      <c r="K68" s="212">
        <v>80</v>
      </c>
      <c r="L68" s="201"/>
    </row>
    <row r="69" spans="1:12" ht="120" x14ac:dyDescent="0.25">
      <c r="A69" s="178" t="s">
        <v>930</v>
      </c>
      <c r="B69" s="201" t="s">
        <v>264</v>
      </c>
      <c r="C69" s="201" t="s">
        <v>282</v>
      </c>
      <c r="D69" s="201" t="s">
        <v>931</v>
      </c>
      <c r="E69" s="201" t="s">
        <v>932</v>
      </c>
      <c r="F69" s="204"/>
      <c r="G69" s="209" t="s">
        <v>933</v>
      </c>
      <c r="H69" s="210" t="s">
        <v>934</v>
      </c>
      <c r="I69" s="213"/>
      <c r="J69" s="201"/>
      <c r="K69" s="212">
        <v>80</v>
      </c>
      <c r="L69" s="201"/>
    </row>
    <row r="70" spans="1:12" ht="60" x14ac:dyDescent="0.25">
      <c r="A70" s="178" t="s">
        <v>935</v>
      </c>
      <c r="B70" s="201" t="s">
        <v>264</v>
      </c>
      <c r="C70" s="201" t="s">
        <v>283</v>
      </c>
      <c r="D70" s="201" t="s">
        <v>936</v>
      </c>
      <c r="E70" s="201" t="s">
        <v>937</v>
      </c>
      <c r="F70" s="204"/>
      <c r="G70" s="201" t="s">
        <v>938</v>
      </c>
      <c r="H70" s="210" t="s">
        <v>939</v>
      </c>
      <c r="I70" s="213"/>
      <c r="J70" s="201"/>
      <c r="K70" s="212">
        <v>100</v>
      </c>
      <c r="L70" s="201"/>
    </row>
    <row r="71" spans="1:12" ht="90" x14ac:dyDescent="0.25">
      <c r="A71" s="178" t="s">
        <v>940</v>
      </c>
      <c r="B71" s="201" t="s">
        <v>264</v>
      </c>
      <c r="C71" s="201" t="s">
        <v>284</v>
      </c>
      <c r="D71" s="201" t="s">
        <v>941</v>
      </c>
      <c r="E71" s="201" t="s">
        <v>942</v>
      </c>
      <c r="F71" s="204"/>
      <c r="G71" s="209" t="s">
        <v>933</v>
      </c>
      <c r="H71" s="210" t="s">
        <v>943</v>
      </c>
      <c r="I71" s="213"/>
      <c r="J71" s="201"/>
      <c r="K71" s="212">
        <v>100</v>
      </c>
      <c r="L71" s="201"/>
    </row>
    <row r="72" spans="1:12" s="150" customFormat="1" ht="30" x14ac:dyDescent="0.25">
      <c r="A72" s="175" t="s">
        <v>944</v>
      </c>
      <c r="B72" s="155" t="s">
        <v>313</v>
      </c>
      <c r="C72" s="155" t="s">
        <v>285</v>
      </c>
      <c r="D72" s="155" t="s">
        <v>945</v>
      </c>
      <c r="E72" s="155" t="s">
        <v>946</v>
      </c>
      <c r="F72" s="204" t="s">
        <v>644</v>
      </c>
      <c r="G72" s="214"/>
      <c r="H72" s="216"/>
      <c r="I72" s="213"/>
      <c r="J72" s="201"/>
      <c r="K72" s="215">
        <f>K73</f>
        <v>80</v>
      </c>
      <c r="L72" s="155"/>
    </row>
    <row r="73" spans="1:12" ht="360" x14ac:dyDescent="0.25">
      <c r="A73" s="178" t="s">
        <v>947</v>
      </c>
      <c r="B73" s="201" t="s">
        <v>313</v>
      </c>
      <c r="C73" s="201" t="s">
        <v>286</v>
      </c>
      <c r="D73" s="201" t="s">
        <v>948</v>
      </c>
      <c r="E73" s="201" t="s">
        <v>949</v>
      </c>
      <c r="F73" s="204"/>
      <c r="G73" s="201" t="s">
        <v>950</v>
      </c>
      <c r="H73" s="210" t="s">
        <v>951</v>
      </c>
      <c r="I73" s="213"/>
      <c r="J73" s="201"/>
      <c r="K73" s="212">
        <v>80</v>
      </c>
      <c r="L73" s="201"/>
    </row>
    <row r="74" spans="1:12" s="150" customFormat="1" ht="30" x14ac:dyDescent="0.25">
      <c r="A74" s="175" t="s">
        <v>952</v>
      </c>
      <c r="B74" s="155" t="s">
        <v>264</v>
      </c>
      <c r="C74" s="155" t="s">
        <v>287</v>
      </c>
      <c r="D74" s="155" t="s">
        <v>953</v>
      </c>
      <c r="E74" s="155" t="s">
        <v>954</v>
      </c>
      <c r="F74" s="204" t="s">
        <v>910</v>
      </c>
      <c r="G74" s="214"/>
      <c r="H74" s="210"/>
      <c r="I74" s="213"/>
      <c r="J74" s="201"/>
      <c r="K74" s="215">
        <f>ROUND(AVERAGE(K75:K76),0)</f>
        <v>80</v>
      </c>
      <c r="L74" s="155"/>
    </row>
    <row r="75" spans="1:12" ht="409.5" x14ac:dyDescent="0.25">
      <c r="A75" s="178" t="s">
        <v>955</v>
      </c>
      <c r="B75" s="201" t="s">
        <v>264</v>
      </c>
      <c r="C75" s="201" t="s">
        <v>288</v>
      </c>
      <c r="D75" s="201" t="s">
        <v>956</v>
      </c>
      <c r="E75" s="201" t="s">
        <v>957</v>
      </c>
      <c r="F75" s="204"/>
      <c r="G75" s="201" t="s">
        <v>958</v>
      </c>
      <c r="H75" s="210" t="s">
        <v>959</v>
      </c>
      <c r="I75" s="213"/>
      <c r="J75" s="201"/>
      <c r="K75" s="212">
        <v>80</v>
      </c>
      <c r="L75" s="201"/>
    </row>
    <row r="76" spans="1:12" ht="45" x14ac:dyDescent="0.25">
      <c r="A76" s="178" t="s">
        <v>960</v>
      </c>
      <c r="B76" s="201" t="s">
        <v>313</v>
      </c>
      <c r="C76" s="201" t="s">
        <v>289</v>
      </c>
      <c r="D76" s="201" t="s">
        <v>961</v>
      </c>
      <c r="E76" s="201" t="s">
        <v>962</v>
      </c>
      <c r="F76" s="204"/>
      <c r="G76" s="201" t="s">
        <v>891</v>
      </c>
      <c r="H76" s="210" t="s">
        <v>963</v>
      </c>
      <c r="I76" s="213"/>
      <c r="J76" s="201"/>
      <c r="K76" s="212">
        <v>80</v>
      </c>
      <c r="L76" s="201"/>
    </row>
    <row r="77" spans="1:12" s="150" customFormat="1" ht="45" x14ac:dyDescent="0.25">
      <c r="A77" s="175" t="s">
        <v>964</v>
      </c>
      <c r="B77" s="155" t="s">
        <v>313</v>
      </c>
      <c r="C77" s="155" t="s">
        <v>290</v>
      </c>
      <c r="D77" s="155" t="s">
        <v>965</v>
      </c>
      <c r="E77" s="155" t="s">
        <v>966</v>
      </c>
      <c r="F77" s="204" t="s">
        <v>664</v>
      </c>
      <c r="G77" s="214"/>
      <c r="H77" s="210"/>
      <c r="I77" s="213"/>
      <c r="J77" s="201"/>
      <c r="K77" s="215">
        <f>K78</f>
        <v>80</v>
      </c>
      <c r="L77" s="155"/>
    </row>
    <row r="78" spans="1:12" ht="300" x14ac:dyDescent="0.25">
      <c r="A78" s="178" t="s">
        <v>967</v>
      </c>
      <c r="B78" s="201" t="s">
        <v>313</v>
      </c>
      <c r="C78" s="201" t="s">
        <v>291</v>
      </c>
      <c r="D78" s="201" t="s">
        <v>968</v>
      </c>
      <c r="E78" s="201" t="s">
        <v>969</v>
      </c>
      <c r="F78" s="204"/>
      <c r="G78" s="209"/>
      <c r="H78" s="210" t="s">
        <v>970</v>
      </c>
      <c r="I78" s="213"/>
      <c r="J78" s="201"/>
      <c r="K78" s="212">
        <v>80</v>
      </c>
      <c r="L78" s="201"/>
    </row>
    <row r="79" spans="1:12" ht="15" customHeight="1" x14ac:dyDescent="0.25">
      <c r="A79" s="193" t="s">
        <v>29</v>
      </c>
      <c r="B79" s="217"/>
      <c r="C79" s="193"/>
      <c r="D79" s="193"/>
      <c r="E79" s="193"/>
      <c r="F79" s="193"/>
      <c r="G79" s="193"/>
      <c r="H79" s="233"/>
      <c r="I79" s="219"/>
      <c r="J79" s="220"/>
      <c r="K79" s="234"/>
      <c r="L79" s="217"/>
    </row>
    <row r="80" spans="1:12" ht="45" x14ac:dyDescent="0.25">
      <c r="A80" s="235" t="s">
        <v>971</v>
      </c>
      <c r="B80" s="197" t="s">
        <v>880</v>
      </c>
      <c r="C80" s="197" t="s">
        <v>29</v>
      </c>
      <c r="D80" s="197"/>
      <c r="E80" s="198" t="s">
        <v>28</v>
      </c>
      <c r="F80" s="198"/>
      <c r="G80" s="225"/>
      <c r="H80" s="226"/>
      <c r="I80" s="223"/>
      <c r="J80" s="224"/>
      <c r="K80" s="227">
        <f>ROUND(AVERAGE(K81,K85),0)</f>
        <v>80</v>
      </c>
      <c r="L80" s="224"/>
    </row>
    <row r="81" spans="1:12" s="150" customFormat="1" ht="60" x14ac:dyDescent="0.25">
      <c r="A81" s="175" t="s">
        <v>972</v>
      </c>
      <c r="B81" s="155" t="s">
        <v>313</v>
      </c>
      <c r="C81" s="155" t="s">
        <v>292</v>
      </c>
      <c r="D81" s="155" t="s">
        <v>973</v>
      </c>
      <c r="E81" s="155" t="s">
        <v>974</v>
      </c>
      <c r="F81" s="204" t="s">
        <v>644</v>
      </c>
      <c r="G81" s="214"/>
      <c r="H81" s="236"/>
      <c r="I81" s="213"/>
      <c r="J81" s="201"/>
      <c r="K81" s="215">
        <f>ROUND(AVERAGE(K82:K84),0)</f>
        <v>80</v>
      </c>
      <c r="L81" s="155"/>
    </row>
    <row r="82" spans="1:12" ht="270" x14ac:dyDescent="0.25">
      <c r="A82" s="178" t="s">
        <v>975</v>
      </c>
      <c r="B82" s="201" t="s">
        <v>313</v>
      </c>
      <c r="C82" s="201" t="s">
        <v>976</v>
      </c>
      <c r="D82" s="201" t="s">
        <v>977</v>
      </c>
      <c r="E82" s="201" t="s">
        <v>978</v>
      </c>
      <c r="F82" s="204"/>
      <c r="G82" s="201" t="s">
        <v>979</v>
      </c>
      <c r="H82" s="210" t="s">
        <v>980</v>
      </c>
      <c r="I82" s="213"/>
      <c r="J82" s="201"/>
      <c r="K82" s="212">
        <v>80</v>
      </c>
      <c r="L82" s="201"/>
    </row>
    <row r="83" spans="1:12" ht="120" x14ac:dyDescent="0.25">
      <c r="A83" s="178" t="s">
        <v>981</v>
      </c>
      <c r="B83" s="206" t="s">
        <v>264</v>
      </c>
      <c r="C83" s="201" t="s">
        <v>982</v>
      </c>
      <c r="D83" s="201" t="s">
        <v>983</v>
      </c>
      <c r="E83" s="201" t="s">
        <v>984</v>
      </c>
      <c r="F83" s="204"/>
      <c r="G83" s="209"/>
      <c r="H83" s="210" t="s">
        <v>985</v>
      </c>
      <c r="I83" s="213"/>
      <c r="J83" s="201"/>
      <c r="K83" s="212">
        <v>80</v>
      </c>
      <c r="L83" s="201"/>
    </row>
    <row r="84" spans="1:12" ht="45" x14ac:dyDescent="0.25">
      <c r="A84" s="178" t="s">
        <v>986</v>
      </c>
      <c r="B84" s="201" t="s">
        <v>313</v>
      </c>
      <c r="C84" s="201" t="s">
        <v>987</v>
      </c>
      <c r="D84" s="201" t="s">
        <v>988</v>
      </c>
      <c r="E84" s="201" t="s">
        <v>989</v>
      </c>
      <c r="F84" s="204"/>
      <c r="G84" s="201" t="s">
        <v>990</v>
      </c>
      <c r="H84" s="210" t="s">
        <v>991</v>
      </c>
      <c r="I84" s="213"/>
      <c r="J84" s="201"/>
      <c r="K84" s="212">
        <v>80</v>
      </c>
      <c r="L84" s="201"/>
    </row>
    <row r="85" spans="1:12" s="150" customFormat="1" ht="45" x14ac:dyDescent="0.25">
      <c r="A85" s="175" t="s">
        <v>992</v>
      </c>
      <c r="B85" s="202" t="s">
        <v>313</v>
      </c>
      <c r="C85" s="155" t="s">
        <v>293</v>
      </c>
      <c r="D85" s="155" t="s">
        <v>993</v>
      </c>
      <c r="E85" s="155" t="s">
        <v>994</v>
      </c>
      <c r="F85" s="204" t="s">
        <v>644</v>
      </c>
      <c r="G85" s="214"/>
      <c r="H85" s="210"/>
      <c r="I85" s="213"/>
      <c r="J85" s="201"/>
      <c r="K85" s="215">
        <f>ROUND(AVERAGE(K86:K89),0)</f>
        <v>80</v>
      </c>
      <c r="L85" s="155"/>
    </row>
    <row r="86" spans="1:12" ht="409.5" x14ac:dyDescent="0.25">
      <c r="A86" s="178" t="s">
        <v>995</v>
      </c>
      <c r="B86" s="201" t="s">
        <v>313</v>
      </c>
      <c r="C86" s="201" t="s">
        <v>996</v>
      </c>
      <c r="D86" s="201" t="s">
        <v>997</v>
      </c>
      <c r="E86" s="201" t="s">
        <v>998</v>
      </c>
      <c r="F86" s="204"/>
      <c r="G86" s="201" t="s">
        <v>999</v>
      </c>
      <c r="H86" s="210" t="s">
        <v>1000</v>
      </c>
      <c r="I86" s="213"/>
      <c r="J86" s="201"/>
      <c r="K86" s="212">
        <v>60</v>
      </c>
      <c r="L86" s="201"/>
    </row>
    <row r="87" spans="1:12" ht="285" x14ac:dyDescent="0.25">
      <c r="A87" s="178" t="s">
        <v>1001</v>
      </c>
      <c r="B87" s="201" t="s">
        <v>313</v>
      </c>
      <c r="C87" s="201" t="s">
        <v>1002</v>
      </c>
      <c r="D87" s="201" t="s">
        <v>1003</v>
      </c>
      <c r="E87" s="201" t="s">
        <v>1004</v>
      </c>
      <c r="F87" s="204"/>
      <c r="G87" s="209"/>
      <c r="H87" s="210" t="s">
        <v>1005</v>
      </c>
      <c r="I87" s="213"/>
      <c r="J87" s="201"/>
      <c r="K87" s="212">
        <v>80</v>
      </c>
      <c r="L87" s="201"/>
    </row>
    <row r="88" spans="1:12" ht="180" x14ac:dyDescent="0.25">
      <c r="A88" s="178" t="s">
        <v>1006</v>
      </c>
      <c r="B88" s="201" t="s">
        <v>313</v>
      </c>
      <c r="C88" s="201" t="s">
        <v>1007</v>
      </c>
      <c r="D88" s="201" t="s">
        <v>1008</v>
      </c>
      <c r="E88" s="201" t="s">
        <v>1009</v>
      </c>
      <c r="F88" s="204"/>
      <c r="G88" s="201" t="s">
        <v>1010</v>
      </c>
      <c r="H88" s="210" t="s">
        <v>1011</v>
      </c>
      <c r="I88" s="213"/>
      <c r="J88" s="201"/>
      <c r="K88" s="212">
        <v>80</v>
      </c>
      <c r="L88" s="201"/>
    </row>
    <row r="89" spans="1:12" ht="300" x14ac:dyDescent="0.25">
      <c r="A89" s="178" t="s">
        <v>1012</v>
      </c>
      <c r="B89" s="201" t="s">
        <v>264</v>
      </c>
      <c r="C89" s="201" t="s">
        <v>1013</v>
      </c>
      <c r="D89" s="201" t="s">
        <v>1014</v>
      </c>
      <c r="E89" s="201" t="s">
        <v>1015</v>
      </c>
      <c r="F89" s="204"/>
      <c r="G89" s="209" t="s">
        <v>430</v>
      </c>
      <c r="H89" s="210" t="s">
        <v>1016</v>
      </c>
      <c r="I89" s="213"/>
      <c r="J89" s="201"/>
      <c r="K89" s="212">
        <v>100</v>
      </c>
      <c r="L89" s="201"/>
    </row>
    <row r="90" spans="1:12" ht="15" customHeight="1" x14ac:dyDescent="0.25">
      <c r="A90" s="193" t="s">
        <v>31</v>
      </c>
      <c r="B90" s="217"/>
      <c r="C90" s="217"/>
      <c r="D90" s="217"/>
      <c r="E90" s="217"/>
      <c r="F90" s="217"/>
      <c r="G90" s="217"/>
      <c r="H90" s="218"/>
      <c r="I90" s="219"/>
      <c r="J90" s="220"/>
      <c r="K90" s="221"/>
      <c r="L90" s="217"/>
    </row>
    <row r="91" spans="1:12" ht="29.25" customHeight="1" x14ac:dyDescent="0.25">
      <c r="A91" s="235" t="s">
        <v>1017</v>
      </c>
      <c r="B91" s="197" t="s">
        <v>639</v>
      </c>
      <c r="C91" s="197" t="s">
        <v>31</v>
      </c>
      <c r="D91" s="197"/>
      <c r="E91" s="198" t="s">
        <v>30</v>
      </c>
      <c r="F91" s="198"/>
      <c r="G91" s="225"/>
      <c r="H91" s="226"/>
      <c r="I91" s="223"/>
      <c r="J91" s="224"/>
      <c r="K91" s="227">
        <f>ROUND(AVERAGE(K92,K96,K106),0)</f>
        <v>75</v>
      </c>
      <c r="L91" s="224"/>
    </row>
    <row r="92" spans="1:12" s="177" customFormat="1" ht="149.25" customHeight="1" x14ac:dyDescent="0.25">
      <c r="A92" s="175" t="s">
        <v>1018</v>
      </c>
      <c r="B92" s="202" t="s">
        <v>264</v>
      </c>
      <c r="C92" s="155" t="s">
        <v>294</v>
      </c>
      <c r="D92" s="155" t="s">
        <v>1019</v>
      </c>
      <c r="E92" s="155" t="s">
        <v>1020</v>
      </c>
      <c r="F92" s="204" t="s">
        <v>644</v>
      </c>
      <c r="G92" s="203"/>
      <c r="H92" s="237"/>
      <c r="I92" s="213"/>
      <c r="J92" s="206"/>
      <c r="K92" s="208">
        <f>ROUND(AVERAGE(K93:K94),0)</f>
        <v>70</v>
      </c>
      <c r="L92" s="202"/>
    </row>
    <row r="93" spans="1:12" s="47" customFormat="1" ht="240" x14ac:dyDescent="0.25">
      <c r="A93" s="178" t="s">
        <v>1021</v>
      </c>
      <c r="B93" s="206" t="s">
        <v>264</v>
      </c>
      <c r="C93" s="201" t="s">
        <v>1022</v>
      </c>
      <c r="D93" s="201" t="s">
        <v>1023</v>
      </c>
      <c r="E93" s="201" t="s">
        <v>1024</v>
      </c>
      <c r="F93" s="204"/>
      <c r="G93" s="207" t="s">
        <v>1025</v>
      </c>
      <c r="H93" s="210" t="s">
        <v>1026</v>
      </c>
      <c r="I93" s="213"/>
      <c r="J93" s="206"/>
      <c r="K93" s="212">
        <v>80</v>
      </c>
      <c r="L93" s="206"/>
    </row>
    <row r="94" spans="1:12" s="47" customFormat="1" ht="409.5" x14ac:dyDescent="0.25">
      <c r="A94" s="178" t="s">
        <v>1027</v>
      </c>
      <c r="B94" s="206" t="s">
        <v>264</v>
      </c>
      <c r="C94" s="201" t="s">
        <v>1028</v>
      </c>
      <c r="D94" s="201" t="s">
        <v>1029</v>
      </c>
      <c r="E94" s="201" t="s">
        <v>1030</v>
      </c>
      <c r="F94" s="204"/>
      <c r="G94" s="206" t="s">
        <v>1031</v>
      </c>
      <c r="H94" s="210" t="s">
        <v>1032</v>
      </c>
      <c r="I94" s="213"/>
      <c r="J94" s="206"/>
      <c r="K94" s="212">
        <v>60</v>
      </c>
      <c r="L94" s="206"/>
    </row>
    <row r="95" spans="1:12" s="47" customFormat="1" ht="315" x14ac:dyDescent="0.25">
      <c r="A95" s="178" t="s">
        <v>1033</v>
      </c>
      <c r="B95" s="206" t="s">
        <v>264</v>
      </c>
      <c r="C95" s="201" t="s">
        <v>1034</v>
      </c>
      <c r="D95" s="201" t="s">
        <v>1035</v>
      </c>
      <c r="E95" s="201" t="s">
        <v>1036</v>
      </c>
      <c r="F95" s="204"/>
      <c r="G95" s="206" t="s">
        <v>1037</v>
      </c>
      <c r="H95" s="210" t="s">
        <v>1038</v>
      </c>
      <c r="I95" s="213"/>
      <c r="J95" s="206"/>
      <c r="K95" s="212">
        <v>80</v>
      </c>
      <c r="L95" s="206"/>
    </row>
    <row r="96" spans="1:12" s="177" customFormat="1" ht="99" customHeight="1" x14ac:dyDescent="0.25">
      <c r="A96" s="175" t="s">
        <v>1039</v>
      </c>
      <c r="B96" s="202" t="s">
        <v>264</v>
      </c>
      <c r="C96" s="155" t="s">
        <v>295</v>
      </c>
      <c r="D96" s="155" t="s">
        <v>1040</v>
      </c>
      <c r="E96" s="155" t="s">
        <v>1041</v>
      </c>
      <c r="F96" s="204" t="s">
        <v>644</v>
      </c>
      <c r="G96" s="203"/>
      <c r="H96" s="210"/>
      <c r="I96" s="213"/>
      <c r="J96" s="206"/>
      <c r="K96" s="208">
        <f>ROUND(AVERAGE(K97:K105),0)</f>
        <v>76</v>
      </c>
      <c r="L96" s="202"/>
    </row>
    <row r="97" spans="1:12" s="47" customFormat="1" ht="210" x14ac:dyDescent="0.25">
      <c r="A97" s="178" t="s">
        <v>1042</v>
      </c>
      <c r="B97" s="206" t="s">
        <v>264</v>
      </c>
      <c r="C97" s="201" t="s">
        <v>1043</v>
      </c>
      <c r="D97" s="201" t="s">
        <v>1044</v>
      </c>
      <c r="E97" s="201" t="s">
        <v>1045</v>
      </c>
      <c r="F97" s="204"/>
      <c r="G97" s="207" t="s">
        <v>1025</v>
      </c>
      <c r="H97" s="210" t="s">
        <v>1046</v>
      </c>
      <c r="I97" s="213"/>
      <c r="J97" s="206"/>
      <c r="K97" s="212">
        <v>80</v>
      </c>
      <c r="L97" s="206"/>
    </row>
    <row r="98" spans="1:12" s="47" customFormat="1" ht="375" x14ac:dyDescent="0.25">
      <c r="A98" s="178" t="s">
        <v>1047</v>
      </c>
      <c r="B98" s="206" t="s">
        <v>313</v>
      </c>
      <c r="C98" s="201" t="s">
        <v>1048</v>
      </c>
      <c r="D98" s="201" t="s">
        <v>1049</v>
      </c>
      <c r="E98" s="201" t="s">
        <v>1050</v>
      </c>
      <c r="F98" s="204"/>
      <c r="G98" s="206" t="s">
        <v>891</v>
      </c>
      <c r="H98" s="210" t="s">
        <v>1051</v>
      </c>
      <c r="I98" s="213"/>
      <c r="J98" s="206"/>
      <c r="K98" s="212">
        <v>100</v>
      </c>
      <c r="L98" s="206"/>
    </row>
    <row r="99" spans="1:12" s="47" customFormat="1" ht="150" x14ac:dyDescent="0.25">
      <c r="A99" s="178" t="s">
        <v>1052</v>
      </c>
      <c r="B99" s="206" t="s">
        <v>313</v>
      </c>
      <c r="C99" s="201" t="s">
        <v>1053</v>
      </c>
      <c r="D99" s="201" t="s">
        <v>1054</v>
      </c>
      <c r="E99" s="201" t="s">
        <v>1055</v>
      </c>
      <c r="F99" s="204"/>
      <c r="G99" s="207" t="s">
        <v>1056</v>
      </c>
      <c r="H99" s="210" t="s">
        <v>1057</v>
      </c>
      <c r="I99" s="206"/>
      <c r="J99" s="206"/>
      <c r="K99" s="212">
        <v>60</v>
      </c>
      <c r="L99" s="206"/>
    </row>
    <row r="100" spans="1:12" s="47" customFormat="1" ht="150" x14ac:dyDescent="0.25">
      <c r="A100" s="178" t="s">
        <v>1058</v>
      </c>
      <c r="B100" s="206" t="s">
        <v>313</v>
      </c>
      <c r="C100" s="201" t="s">
        <v>1059</v>
      </c>
      <c r="D100" s="201" t="s">
        <v>1060</v>
      </c>
      <c r="E100" s="201" t="s">
        <v>1061</v>
      </c>
      <c r="F100" s="204"/>
      <c r="G100" s="207" t="s">
        <v>1056</v>
      </c>
      <c r="H100" s="210" t="s">
        <v>1062</v>
      </c>
      <c r="I100" s="213"/>
      <c r="J100" s="206"/>
      <c r="K100" s="212">
        <v>40</v>
      </c>
      <c r="L100" s="206"/>
    </row>
    <row r="101" spans="1:12" s="47" customFormat="1" ht="132.75" customHeight="1" x14ac:dyDescent="0.25">
      <c r="A101" s="178" t="s">
        <v>1063</v>
      </c>
      <c r="B101" s="206" t="s">
        <v>313</v>
      </c>
      <c r="C101" s="201" t="s">
        <v>1064</v>
      </c>
      <c r="D101" s="201" t="s">
        <v>1065</v>
      </c>
      <c r="E101" s="201" t="s">
        <v>1066</v>
      </c>
      <c r="F101" s="204"/>
      <c r="G101" s="207" t="s">
        <v>1025</v>
      </c>
      <c r="H101" s="210" t="s">
        <v>1067</v>
      </c>
      <c r="I101" s="213"/>
      <c r="J101" s="206"/>
      <c r="K101" s="212">
        <v>60</v>
      </c>
      <c r="L101" s="206"/>
    </row>
    <row r="102" spans="1:12" s="47" customFormat="1" ht="270" x14ac:dyDescent="0.25">
      <c r="A102" s="178" t="s">
        <v>1068</v>
      </c>
      <c r="B102" s="206" t="s">
        <v>313</v>
      </c>
      <c r="C102" s="201" t="s">
        <v>1069</v>
      </c>
      <c r="D102" s="201" t="s">
        <v>1070</v>
      </c>
      <c r="E102" s="201" t="s">
        <v>1071</v>
      </c>
      <c r="F102" s="204"/>
      <c r="G102" s="207"/>
      <c r="H102" s="210" t="s">
        <v>1072</v>
      </c>
      <c r="I102" s="213"/>
      <c r="J102" s="206"/>
      <c r="K102" s="212">
        <v>60</v>
      </c>
      <c r="L102" s="206"/>
    </row>
    <row r="103" spans="1:12" s="47" customFormat="1" ht="390" x14ac:dyDescent="0.25">
      <c r="A103" s="178" t="s">
        <v>1073</v>
      </c>
      <c r="B103" s="206" t="s">
        <v>313</v>
      </c>
      <c r="C103" s="201" t="s">
        <v>1074</v>
      </c>
      <c r="D103" s="201" t="s">
        <v>1075</v>
      </c>
      <c r="E103" s="201" t="s">
        <v>1076</v>
      </c>
      <c r="F103" s="204"/>
      <c r="G103" s="207" t="s">
        <v>1077</v>
      </c>
      <c r="H103" s="210" t="s">
        <v>1078</v>
      </c>
      <c r="I103" s="213"/>
      <c r="J103" s="206"/>
      <c r="K103" s="212">
        <v>80</v>
      </c>
      <c r="L103" s="206"/>
    </row>
    <row r="104" spans="1:12" s="47" customFormat="1" ht="45" x14ac:dyDescent="0.25">
      <c r="A104" s="178" t="s">
        <v>1079</v>
      </c>
      <c r="B104" s="206" t="s">
        <v>264</v>
      </c>
      <c r="C104" s="201" t="s">
        <v>1080</v>
      </c>
      <c r="D104" s="201" t="s">
        <v>1081</v>
      </c>
      <c r="E104" s="201" t="s">
        <v>1082</v>
      </c>
      <c r="F104" s="204" t="s">
        <v>664</v>
      </c>
      <c r="G104" s="207" t="s">
        <v>1083</v>
      </c>
      <c r="H104" s="210" t="s">
        <v>1084</v>
      </c>
      <c r="I104" s="213"/>
      <c r="J104" s="206"/>
      <c r="K104" s="212">
        <v>100</v>
      </c>
      <c r="L104" s="206"/>
    </row>
    <row r="105" spans="1:12" s="47" customFormat="1" ht="75" x14ac:dyDescent="0.25">
      <c r="A105" s="178" t="s">
        <v>1085</v>
      </c>
      <c r="B105" s="206" t="s">
        <v>313</v>
      </c>
      <c r="C105" s="201" t="s">
        <v>1086</v>
      </c>
      <c r="D105" s="201" t="s">
        <v>1087</v>
      </c>
      <c r="E105" s="201" t="s">
        <v>1088</v>
      </c>
      <c r="F105" s="204"/>
      <c r="G105" s="207"/>
      <c r="H105" s="210" t="s">
        <v>1089</v>
      </c>
      <c r="I105" s="213"/>
      <c r="J105" s="206"/>
      <c r="K105" s="212">
        <v>100</v>
      </c>
      <c r="L105" s="206"/>
    </row>
    <row r="106" spans="1:12" s="177" customFormat="1" ht="48" customHeight="1" x14ac:dyDescent="0.25">
      <c r="A106" s="175" t="s">
        <v>1090</v>
      </c>
      <c r="B106" s="206" t="s">
        <v>264</v>
      </c>
      <c r="C106" s="155" t="s">
        <v>296</v>
      </c>
      <c r="D106" s="155" t="s">
        <v>1091</v>
      </c>
      <c r="E106" s="155" t="s">
        <v>1092</v>
      </c>
      <c r="F106" s="204" t="s">
        <v>644</v>
      </c>
      <c r="G106" s="203"/>
      <c r="H106" s="210"/>
      <c r="I106" s="213"/>
      <c r="J106" s="206"/>
      <c r="K106" s="208">
        <f>K107</f>
        <v>80</v>
      </c>
      <c r="L106" s="202"/>
    </row>
    <row r="107" spans="1:12" s="47" customFormat="1" ht="184.5" customHeight="1" x14ac:dyDescent="0.25">
      <c r="A107" s="178" t="s">
        <v>1093</v>
      </c>
      <c r="B107" s="206" t="s">
        <v>264</v>
      </c>
      <c r="C107" s="201" t="s">
        <v>1094</v>
      </c>
      <c r="D107" s="201" t="s">
        <v>1095</v>
      </c>
      <c r="E107" s="201" t="s">
        <v>1096</v>
      </c>
      <c r="F107" s="204"/>
      <c r="G107" s="207"/>
      <c r="H107" s="210" t="s">
        <v>1097</v>
      </c>
      <c r="I107" s="213"/>
      <c r="J107" s="206"/>
      <c r="K107" s="212">
        <v>80</v>
      </c>
      <c r="L107" s="206"/>
    </row>
    <row r="108" spans="1:12" s="47" customFormat="1" ht="15" customHeight="1" x14ac:dyDescent="0.25">
      <c r="A108" s="193" t="s">
        <v>35</v>
      </c>
      <c r="B108" s="217"/>
      <c r="C108" s="193"/>
      <c r="D108" s="193"/>
      <c r="E108" s="193"/>
      <c r="F108" s="193"/>
      <c r="G108" s="193"/>
      <c r="H108" s="233"/>
      <c r="I108" s="219"/>
      <c r="J108" s="220"/>
      <c r="K108" s="234"/>
      <c r="L108" s="217"/>
    </row>
    <row r="109" spans="1:12" ht="45" x14ac:dyDescent="0.25">
      <c r="A109" s="238" t="s">
        <v>1098</v>
      </c>
      <c r="B109" s="197" t="s">
        <v>639</v>
      </c>
      <c r="C109" s="197" t="s">
        <v>35</v>
      </c>
      <c r="D109" s="197"/>
      <c r="E109" s="198" t="s">
        <v>34</v>
      </c>
      <c r="F109" s="198"/>
      <c r="G109" s="225"/>
      <c r="H109" s="226"/>
      <c r="I109" s="223"/>
      <c r="J109" s="224"/>
      <c r="K109" s="239">
        <f>K110</f>
        <v>66</v>
      </c>
      <c r="L109" s="224"/>
    </row>
    <row r="110" spans="1:12" s="150" customFormat="1" ht="75" x14ac:dyDescent="0.25">
      <c r="A110" s="175" t="s">
        <v>1099</v>
      </c>
      <c r="B110" s="202" t="s">
        <v>264</v>
      </c>
      <c r="C110" s="155" t="s">
        <v>1100</v>
      </c>
      <c r="D110" s="155" t="s">
        <v>1101</v>
      </c>
      <c r="E110" s="155" t="s">
        <v>1102</v>
      </c>
      <c r="F110" s="204"/>
      <c r="G110" s="203"/>
      <c r="H110" s="210"/>
      <c r="I110" s="213"/>
      <c r="J110" s="206"/>
      <c r="K110" s="208">
        <f>ROUND(AVERAGE(K111:K117),0)</f>
        <v>66</v>
      </c>
      <c r="L110" s="202"/>
    </row>
    <row r="111" spans="1:12" ht="409.5" x14ac:dyDescent="0.25">
      <c r="A111" s="178" t="s">
        <v>1103</v>
      </c>
      <c r="B111" s="206" t="s">
        <v>264</v>
      </c>
      <c r="C111" s="201" t="s">
        <v>1104</v>
      </c>
      <c r="D111" s="201" t="s">
        <v>1105</v>
      </c>
      <c r="E111" s="201" t="s">
        <v>1106</v>
      </c>
      <c r="F111" s="204"/>
      <c r="G111" s="206" t="s">
        <v>1107</v>
      </c>
      <c r="H111" s="210" t="s">
        <v>1108</v>
      </c>
      <c r="I111" s="213"/>
      <c r="J111" s="206"/>
      <c r="K111" s="212">
        <v>80</v>
      </c>
      <c r="L111" s="206"/>
    </row>
    <row r="112" spans="1:12" ht="202.5" customHeight="1" x14ac:dyDescent="0.25">
      <c r="A112" s="178" t="s">
        <v>1109</v>
      </c>
      <c r="B112" s="206" t="s">
        <v>264</v>
      </c>
      <c r="C112" s="201" t="s">
        <v>1110</v>
      </c>
      <c r="D112" s="201" t="s">
        <v>1111</v>
      </c>
      <c r="E112" s="201" t="s">
        <v>1112</v>
      </c>
      <c r="F112" s="204" t="s">
        <v>644</v>
      </c>
      <c r="G112" s="207" t="s">
        <v>1113</v>
      </c>
      <c r="H112" s="210" t="s">
        <v>1114</v>
      </c>
      <c r="I112" s="213"/>
      <c r="J112" s="206"/>
      <c r="K112" s="212">
        <v>60</v>
      </c>
      <c r="L112" s="206"/>
    </row>
    <row r="113" spans="1:12" ht="105" x14ac:dyDescent="0.25">
      <c r="A113" s="178" t="s">
        <v>1115</v>
      </c>
      <c r="B113" s="206" t="s">
        <v>264</v>
      </c>
      <c r="C113" s="201" t="s">
        <v>1116</v>
      </c>
      <c r="D113" s="201" t="s">
        <v>1117</v>
      </c>
      <c r="E113" s="201" t="s">
        <v>1118</v>
      </c>
      <c r="F113" s="204" t="s">
        <v>644</v>
      </c>
      <c r="G113" s="207" t="s">
        <v>380</v>
      </c>
      <c r="H113" s="210" t="s">
        <v>1119</v>
      </c>
      <c r="I113" s="213"/>
      <c r="J113" s="206"/>
      <c r="K113" s="212">
        <v>60</v>
      </c>
      <c r="L113" s="206"/>
    </row>
    <row r="114" spans="1:12" ht="75" x14ac:dyDescent="0.25">
      <c r="A114" s="178" t="s">
        <v>1120</v>
      </c>
      <c r="B114" s="206" t="s">
        <v>264</v>
      </c>
      <c r="C114" s="201" t="s">
        <v>1121</v>
      </c>
      <c r="D114" s="201" t="s">
        <v>1122</v>
      </c>
      <c r="E114" s="201" t="s">
        <v>1123</v>
      </c>
      <c r="F114" s="204" t="s">
        <v>1124</v>
      </c>
      <c r="G114" s="206" t="s">
        <v>1125</v>
      </c>
      <c r="H114" s="210" t="s">
        <v>1126</v>
      </c>
      <c r="I114" s="213"/>
      <c r="J114" s="206"/>
      <c r="K114" s="212">
        <v>60</v>
      </c>
      <c r="L114" s="206"/>
    </row>
    <row r="115" spans="1:12" ht="409.5" x14ac:dyDescent="0.25">
      <c r="A115" s="178" t="s">
        <v>1127</v>
      </c>
      <c r="B115" s="206" t="s">
        <v>264</v>
      </c>
      <c r="C115" s="201" t="s">
        <v>1128</v>
      </c>
      <c r="D115" s="201" t="s">
        <v>1129</v>
      </c>
      <c r="E115" s="201" t="s">
        <v>1130</v>
      </c>
      <c r="F115" s="204" t="s">
        <v>664</v>
      </c>
      <c r="G115" s="206" t="s">
        <v>1131</v>
      </c>
      <c r="H115" s="210" t="s">
        <v>1132</v>
      </c>
      <c r="I115" s="213"/>
      <c r="J115" s="206"/>
      <c r="K115" s="212">
        <v>60</v>
      </c>
      <c r="L115" s="206"/>
    </row>
    <row r="116" spans="1:12" ht="120" x14ac:dyDescent="0.25">
      <c r="A116" s="178" t="s">
        <v>1133</v>
      </c>
      <c r="B116" s="206" t="s">
        <v>313</v>
      </c>
      <c r="C116" s="201" t="s">
        <v>1134</v>
      </c>
      <c r="D116" s="201" t="s">
        <v>1135</v>
      </c>
      <c r="E116" s="201" t="s">
        <v>1136</v>
      </c>
      <c r="F116" s="204" t="s">
        <v>664</v>
      </c>
      <c r="G116" s="206" t="s">
        <v>1137</v>
      </c>
      <c r="H116" s="210" t="s">
        <v>1138</v>
      </c>
      <c r="I116" s="213"/>
      <c r="J116" s="206"/>
      <c r="K116" s="212">
        <v>80</v>
      </c>
      <c r="L116" s="206"/>
    </row>
    <row r="117" spans="1:12" ht="120" x14ac:dyDescent="0.25">
      <c r="A117" s="178" t="s">
        <v>1139</v>
      </c>
      <c r="B117" s="206" t="s">
        <v>313</v>
      </c>
      <c r="C117" s="201" t="s">
        <v>1140</v>
      </c>
      <c r="D117" s="201" t="s">
        <v>1141</v>
      </c>
      <c r="E117" s="201" t="s">
        <v>1142</v>
      </c>
      <c r="F117" s="204" t="s">
        <v>1143</v>
      </c>
      <c r="G117" s="207" t="s">
        <v>1144</v>
      </c>
      <c r="H117" s="210" t="s">
        <v>1145</v>
      </c>
      <c r="I117" s="213"/>
      <c r="J117" s="206"/>
      <c r="K117" s="212">
        <v>60</v>
      </c>
      <c r="L117" s="206"/>
    </row>
  </sheetData>
  <mergeCells count="4">
    <mergeCell ref="A2:B9"/>
    <mergeCell ref="C2:J5"/>
    <mergeCell ref="K2:L9"/>
    <mergeCell ref="C6:J9"/>
  </mergeCells>
  <dataValidations count="1">
    <dataValidation type="list" allowBlank="1" showInputMessage="1" showErrorMessage="1" sqref="K15:K16 K97:K105 K107 K111:K117 K93:K95 K86:K89 K82:K84 K78 K75:K76 K73 K68:K71 K66 K64 K59:K62 K47:K55 K40:K45 K35:K36 K27:K31 K25 K18:K23">
      <formula1>$R$1:$R$6</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
  <sheetViews>
    <sheetView topLeftCell="A6" zoomScale="80" zoomScaleNormal="80" workbookViewId="0">
      <selection sqref="A1:XFD1048576"/>
    </sheetView>
  </sheetViews>
  <sheetFormatPr baseColWidth="10" defaultRowHeight="15" x14ac:dyDescent="0.25"/>
  <cols>
    <col min="1" max="1" width="21" bestFit="1" customWidth="1"/>
    <col min="3" max="3" width="28.5703125" customWidth="1"/>
    <col min="4" max="4" width="40.85546875" style="91" customWidth="1"/>
    <col min="5" max="5" width="60.7109375" style="84" customWidth="1"/>
    <col min="6" max="6" width="64.42578125" style="84" customWidth="1"/>
    <col min="7" max="8" width="22.85546875" style="125" customWidth="1"/>
    <col min="9" max="9" width="48.140625" customWidth="1"/>
    <col min="10" max="10" width="34.140625" customWidth="1"/>
    <col min="11" max="11" width="39.140625" style="125" customWidth="1"/>
    <col min="12" max="12" width="36.42578125" customWidth="1"/>
    <col min="17" max="17" width="0" hidden="1" customWidth="1"/>
  </cols>
  <sheetData>
    <row r="1" spans="1:17" ht="15" hidden="1" customHeight="1" x14ac:dyDescent="0.25">
      <c r="A1" s="75"/>
      <c r="B1" s="240" t="s">
        <v>1146</v>
      </c>
    </row>
    <row r="2" spans="1:17" ht="15" hidden="1" customHeight="1" x14ac:dyDescent="0.25">
      <c r="A2" s="78"/>
      <c r="B2" s="79"/>
    </row>
    <row r="3" spans="1:17" ht="15" hidden="1" customHeight="1" x14ac:dyDescent="0.25">
      <c r="A3" s="78"/>
      <c r="B3" s="79" t="s">
        <v>1147</v>
      </c>
    </row>
    <row r="4" spans="1:17" ht="15" hidden="1" customHeight="1" x14ac:dyDescent="0.25">
      <c r="A4" s="78"/>
      <c r="B4" s="241">
        <v>0.4</v>
      </c>
      <c r="C4" t="s">
        <v>1148</v>
      </c>
    </row>
    <row r="5" spans="1:17" ht="15" hidden="1" customHeight="1" x14ac:dyDescent="0.25">
      <c r="A5" s="78"/>
      <c r="B5" s="241">
        <v>0.35</v>
      </c>
      <c r="C5" t="s">
        <v>1149</v>
      </c>
    </row>
    <row r="6" spans="1:17" ht="15" customHeight="1" x14ac:dyDescent="0.25">
      <c r="A6" s="542" t="s">
        <v>1</v>
      </c>
      <c r="B6" s="543"/>
      <c r="C6" s="548" t="s">
        <v>636</v>
      </c>
      <c r="D6" s="503"/>
      <c r="E6" s="503"/>
      <c r="F6" s="503"/>
      <c r="G6" s="503"/>
      <c r="H6" s="503"/>
      <c r="I6" s="503"/>
      <c r="J6" s="549"/>
      <c r="K6" s="242" t="s">
        <v>1</v>
      </c>
      <c r="L6" s="243"/>
      <c r="Q6">
        <v>0</v>
      </c>
    </row>
    <row r="7" spans="1:17" x14ac:dyDescent="0.25">
      <c r="A7" s="544"/>
      <c r="B7" s="545"/>
      <c r="C7" s="550"/>
      <c r="D7" s="505"/>
      <c r="E7" s="505"/>
      <c r="F7" s="505"/>
      <c r="G7" s="505"/>
      <c r="H7" s="505"/>
      <c r="I7" s="505"/>
      <c r="J7" s="551"/>
      <c r="K7" s="244"/>
      <c r="L7" s="245"/>
      <c r="Q7">
        <v>20</v>
      </c>
    </row>
    <row r="8" spans="1:17" x14ac:dyDescent="0.25">
      <c r="A8" s="544"/>
      <c r="B8" s="545"/>
      <c r="C8" s="550"/>
      <c r="D8" s="505"/>
      <c r="E8" s="505"/>
      <c r="F8" s="505"/>
      <c r="G8" s="505"/>
      <c r="H8" s="505"/>
      <c r="I8" s="505"/>
      <c r="J8" s="551"/>
      <c r="K8" s="244"/>
      <c r="L8" s="245"/>
      <c r="Q8">
        <v>40</v>
      </c>
    </row>
    <row r="9" spans="1:17" ht="15.75" thickBot="1" x14ac:dyDescent="0.3">
      <c r="A9" s="544"/>
      <c r="B9" s="545"/>
      <c r="C9" s="552"/>
      <c r="D9" s="553"/>
      <c r="E9" s="553"/>
      <c r="F9" s="553"/>
      <c r="G9" s="553"/>
      <c r="H9" s="553"/>
      <c r="I9" s="553"/>
      <c r="J9" s="554"/>
      <c r="K9" s="244"/>
      <c r="L9" s="245"/>
      <c r="Q9">
        <v>60</v>
      </c>
    </row>
    <row r="10" spans="1:17" x14ac:dyDescent="0.25">
      <c r="A10" s="544"/>
      <c r="B10" s="545"/>
      <c r="C10" s="573" t="str">
        <f>[1]PORTADA!D10</f>
        <v>DEPARTAMENTO DE CIENCIA, TECNOLOGÍA E INNOVACIÓN - COLCIENCIAS</v>
      </c>
      <c r="D10" s="574"/>
      <c r="E10" s="574"/>
      <c r="F10" s="574"/>
      <c r="G10" s="574"/>
      <c r="H10" s="574"/>
      <c r="I10" s="574"/>
      <c r="J10" s="575"/>
      <c r="K10" s="244"/>
      <c r="L10" s="245"/>
      <c r="Q10" s="47">
        <v>80</v>
      </c>
    </row>
    <row r="11" spans="1:17" x14ac:dyDescent="0.25">
      <c r="A11" s="544"/>
      <c r="B11" s="545"/>
      <c r="C11" s="576"/>
      <c r="D11" s="511"/>
      <c r="E11" s="511"/>
      <c r="F11" s="511"/>
      <c r="G11" s="511"/>
      <c r="H11" s="511"/>
      <c r="I11" s="511"/>
      <c r="J11" s="577"/>
      <c r="K11" s="244"/>
      <c r="L11" s="245"/>
      <c r="Q11" s="47">
        <v>100</v>
      </c>
    </row>
    <row r="12" spans="1:17" x14ac:dyDescent="0.25">
      <c r="A12" s="544"/>
      <c r="B12" s="545"/>
      <c r="C12" s="576"/>
      <c r="D12" s="511"/>
      <c r="E12" s="511"/>
      <c r="F12" s="511"/>
      <c r="G12" s="511"/>
      <c r="H12" s="511"/>
      <c r="I12" s="511"/>
      <c r="J12" s="577"/>
      <c r="K12" s="244"/>
      <c r="L12" s="245"/>
    </row>
    <row r="13" spans="1:17" x14ac:dyDescent="0.25">
      <c r="A13" s="544"/>
      <c r="B13" s="545"/>
      <c r="C13" s="576"/>
      <c r="D13" s="511"/>
      <c r="E13" s="511"/>
      <c r="F13" s="511"/>
      <c r="G13" s="511"/>
      <c r="H13" s="511"/>
      <c r="I13" s="511"/>
      <c r="J13" s="577"/>
      <c r="K13" s="244"/>
      <c r="L13" s="245"/>
    </row>
    <row r="14" spans="1:17" ht="15.75" thickBot="1" x14ac:dyDescent="0.3">
      <c r="A14" s="546"/>
      <c r="B14" s="547"/>
      <c r="C14" s="578"/>
      <c r="D14" s="513"/>
      <c r="E14" s="513"/>
      <c r="F14" s="513"/>
      <c r="G14" s="513"/>
      <c r="H14" s="513"/>
      <c r="I14" s="513"/>
      <c r="J14" s="579"/>
      <c r="K14" s="246"/>
      <c r="L14" s="82"/>
    </row>
    <row r="16" spans="1:17" ht="42" x14ac:dyDescent="0.25">
      <c r="A16" s="247" t="s">
        <v>42</v>
      </c>
      <c r="B16" s="247" t="s">
        <v>1150</v>
      </c>
      <c r="C16" s="247" t="s">
        <v>324</v>
      </c>
      <c r="D16" s="248" t="s">
        <v>325</v>
      </c>
      <c r="E16" s="248" t="s">
        <v>326</v>
      </c>
      <c r="F16" s="248" t="s">
        <v>330</v>
      </c>
      <c r="G16" s="247" t="s">
        <v>329</v>
      </c>
      <c r="H16" s="247" t="s">
        <v>328</v>
      </c>
      <c r="I16" s="247" t="s">
        <v>331</v>
      </c>
      <c r="J16" s="247" t="s">
        <v>332</v>
      </c>
      <c r="K16" s="248" t="s">
        <v>1151</v>
      </c>
      <c r="L16" s="247" t="s">
        <v>334</v>
      </c>
    </row>
    <row r="17" spans="1:14" s="254" customFormat="1" ht="300" x14ac:dyDescent="0.25">
      <c r="A17" s="580" t="s">
        <v>1152</v>
      </c>
      <c r="B17" s="249" t="s">
        <v>1153</v>
      </c>
      <c r="C17" s="250" t="s">
        <v>1154</v>
      </c>
      <c r="D17" s="251" t="s">
        <v>297</v>
      </c>
      <c r="E17" s="251" t="s">
        <v>1155</v>
      </c>
      <c r="F17" s="251" t="s">
        <v>1156</v>
      </c>
      <c r="G17" s="252"/>
      <c r="H17" s="252" t="s">
        <v>352</v>
      </c>
      <c r="I17" s="251" t="s">
        <v>1157</v>
      </c>
      <c r="J17" s="251"/>
      <c r="K17" s="253">
        <v>100</v>
      </c>
      <c r="L17" s="251"/>
    </row>
    <row r="18" spans="1:14" s="254" customFormat="1" ht="88.5" customHeight="1" x14ac:dyDescent="0.25">
      <c r="A18" s="581"/>
      <c r="B18" s="255" t="s">
        <v>1158</v>
      </c>
      <c r="C18" s="582"/>
      <c r="D18" s="256" t="s">
        <v>1159</v>
      </c>
      <c r="E18" s="256" t="str">
        <f>[1]ADMINISTRATIVAS!E14</f>
        <v>Se debe definir un conjunto de políticas para la seguridad de la información aprobada por la dirección, publicada y comunicada a los empleados y a la partes externas pertinentes</v>
      </c>
      <c r="F18" s="256" t="str">
        <f>[1]ADMINISTRATIVAS!I14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89"/>
      <c r="H18" s="89" t="s">
        <v>352</v>
      </c>
      <c r="I18" s="141"/>
      <c r="J18" s="141">
        <f>[1]ADMINISTRATIVAS!K14</f>
        <v>0</v>
      </c>
      <c r="K18" s="257">
        <f>[1]ADMINISTRATIVAS!L14</f>
        <v>100</v>
      </c>
      <c r="L18" s="141">
        <f>[1]ADMINISTRATIVAS!M14</f>
        <v>0</v>
      </c>
    </row>
    <row r="19" spans="1:14" s="254" customFormat="1" ht="69.75" customHeight="1" x14ac:dyDescent="0.25">
      <c r="A19" s="581"/>
      <c r="B19" s="258"/>
      <c r="C19" s="583"/>
      <c r="D19" s="258"/>
      <c r="E19" s="258"/>
      <c r="F19" s="258"/>
      <c r="G19" s="89"/>
      <c r="H19" s="89" t="s">
        <v>352</v>
      </c>
      <c r="I19" s="141"/>
      <c r="J19" s="141">
        <f>[1]ADMINISTRATIVAS!K15</f>
        <v>0</v>
      </c>
      <c r="K19" s="257">
        <f>[1]ADMINISTRATIVAS!L15</f>
        <v>100</v>
      </c>
      <c r="L19" s="141">
        <f>[1]ADMINISTRATIVAS!M15</f>
        <v>0</v>
      </c>
    </row>
    <row r="20" spans="1:14" s="254" customFormat="1" ht="276" customHeight="1" x14ac:dyDescent="0.25">
      <c r="A20" s="580"/>
      <c r="B20" s="259" t="s">
        <v>1160</v>
      </c>
      <c r="C20" s="250" t="s">
        <v>319</v>
      </c>
      <c r="D20" s="251" t="s">
        <v>320</v>
      </c>
      <c r="E20" s="251" t="s">
        <v>1161</v>
      </c>
      <c r="F20" s="251" t="s">
        <v>1162</v>
      </c>
      <c r="G20" s="252"/>
      <c r="H20" s="252" t="s">
        <v>352</v>
      </c>
      <c r="I20" s="251" t="s">
        <v>1163</v>
      </c>
      <c r="J20" s="251"/>
      <c r="K20" s="253">
        <v>80</v>
      </c>
      <c r="L20" s="251"/>
    </row>
    <row r="21" spans="1:14" s="254" customFormat="1" ht="300" x14ac:dyDescent="0.25">
      <c r="A21" s="580"/>
      <c r="B21" s="260" t="s">
        <v>1164</v>
      </c>
      <c r="C21" s="260" t="s">
        <v>1154</v>
      </c>
      <c r="D21" s="141" t="str">
        <f>[1]ADMINISTRATIVAS!D19</f>
        <v>Roles y responsabilidades para la seguridad de la información</v>
      </c>
      <c r="E21" s="141" t="str">
        <f>[1]ADMINISTRATIVAS!E19</f>
        <v>Se deben definir y asignar todas las responsabilidades de la seguridad de la información</v>
      </c>
      <c r="F21" s="141" t="s">
        <v>1165</v>
      </c>
      <c r="G21" s="89"/>
      <c r="H21" s="89" t="s">
        <v>352</v>
      </c>
      <c r="I21" s="141"/>
      <c r="J21" s="141">
        <f>[1]ADMINISTRATIVAS!K19</f>
        <v>0</v>
      </c>
      <c r="K21" s="257">
        <v>100</v>
      </c>
      <c r="L21" s="141">
        <f>[1]ADMINISTRATIVAS!M19</f>
        <v>0</v>
      </c>
    </row>
    <row r="22" spans="1:14" s="254" customFormat="1" ht="285" x14ac:dyDescent="0.25">
      <c r="A22" s="580"/>
      <c r="B22" s="141" t="s">
        <v>1166</v>
      </c>
      <c r="C22" s="260" t="s">
        <v>1154</v>
      </c>
      <c r="D22" s="141" t="str">
        <f>[1]ADMINISTRATIVAS!D41</f>
        <v>Inventario de activos</v>
      </c>
      <c r="E22" s="141" t="str">
        <f>[1]ADMINISTRATIVAS!E41</f>
        <v>Se deben identificar los activos asociados con la información y las instalaciones de procesamiento de información, y se debe elaborar y mantener un inventario de estos activos.</v>
      </c>
      <c r="F22" s="141" t="str">
        <f>[1]ADMINISTRATIVAS!I41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89"/>
      <c r="H22" s="89" t="s">
        <v>352</v>
      </c>
      <c r="I22" s="141"/>
      <c r="J22" s="141">
        <f>[1]ADMINISTRATIVAS!K41</f>
        <v>0</v>
      </c>
      <c r="K22" s="257">
        <f>[1]ADMINISTRATIVAS!L41</f>
        <v>100</v>
      </c>
      <c r="L22" s="141">
        <f>[1]ADMINISTRATIVAS!M41</f>
        <v>0</v>
      </c>
    </row>
    <row r="23" spans="1:14" s="254" customFormat="1" ht="360" x14ac:dyDescent="0.25">
      <c r="A23" s="580"/>
      <c r="B23" s="251" t="s">
        <v>1167</v>
      </c>
      <c r="C23" s="250" t="s">
        <v>1154</v>
      </c>
      <c r="D23" s="251" t="s">
        <v>298</v>
      </c>
      <c r="E23" s="251" t="s">
        <v>1168</v>
      </c>
      <c r="F23" s="251" t="s">
        <v>1169</v>
      </c>
      <c r="G23" s="252" t="s">
        <v>1170</v>
      </c>
      <c r="H23" s="252" t="s">
        <v>352</v>
      </c>
      <c r="I23" s="251"/>
      <c r="J23" s="250"/>
      <c r="K23" s="253">
        <v>100</v>
      </c>
      <c r="L23" s="250"/>
    </row>
    <row r="24" spans="1:14" s="254" customFormat="1" ht="285" x14ac:dyDescent="0.25">
      <c r="A24" s="580"/>
      <c r="B24" s="250" t="s">
        <v>1171</v>
      </c>
      <c r="C24" s="250" t="s">
        <v>1154</v>
      </c>
      <c r="D24" s="251" t="s">
        <v>299</v>
      </c>
      <c r="E24" s="251" t="s">
        <v>1172</v>
      </c>
      <c r="F24" s="251" t="s">
        <v>1173</v>
      </c>
      <c r="G24" s="252" t="s">
        <v>1174</v>
      </c>
      <c r="H24" s="252" t="s">
        <v>1175</v>
      </c>
      <c r="I24" s="251" t="s">
        <v>1176</v>
      </c>
      <c r="J24" s="250"/>
      <c r="K24" s="253">
        <v>100</v>
      </c>
      <c r="L24" s="250"/>
    </row>
    <row r="25" spans="1:14" s="254" customFormat="1" ht="72.75" customHeight="1" x14ac:dyDescent="0.25">
      <c r="A25" s="580"/>
      <c r="B25" s="250" t="s">
        <v>1177</v>
      </c>
      <c r="C25" s="250" t="s">
        <v>1154</v>
      </c>
      <c r="D25" s="251" t="str">
        <f>[1]ADMINISTRATIVAS!D34</f>
        <v>Toma de conciencia, educación y formación en la seguridad de la información</v>
      </c>
      <c r="E25" s="251" t="str">
        <f>[1]ADMINISTRATIVAS!E34</f>
        <v>Todos los empleados de la Entidad, y en donde sea pertinente, los contratistas, deben recibir la educación y la formación en toma de conciencia apropiada, y actualizaciones regulares sobre las políticas y procedimientos pertinentes para su cargo.</v>
      </c>
      <c r="F25" s="251" t="str">
        <f>[1]ADMINISTRATIVAS!I34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252"/>
      <c r="H25" s="252" t="s">
        <v>352</v>
      </c>
      <c r="I25" s="251" t="s">
        <v>1178</v>
      </c>
      <c r="J25" s="251"/>
      <c r="K25" s="253">
        <v>100</v>
      </c>
      <c r="L25" s="251"/>
    </row>
    <row r="26" spans="1:14" s="254" customFormat="1" ht="225.75" customHeight="1" x14ac:dyDescent="0.25">
      <c r="A26" s="580"/>
      <c r="B26" s="250" t="s">
        <v>1179</v>
      </c>
      <c r="C26" s="250" t="s">
        <v>313</v>
      </c>
      <c r="D26" s="251" t="s">
        <v>317</v>
      </c>
      <c r="E26" s="251" t="s">
        <v>1180</v>
      </c>
      <c r="F26" s="251" t="s">
        <v>1181</v>
      </c>
      <c r="G26" s="252"/>
      <c r="H26" s="252" t="s">
        <v>352</v>
      </c>
      <c r="I26" s="251" t="s">
        <v>1182</v>
      </c>
      <c r="J26" s="250"/>
      <c r="K26" s="253">
        <v>80</v>
      </c>
      <c r="L26" s="250"/>
    </row>
    <row r="27" spans="1:14" s="254" customFormat="1" ht="24.75" customHeight="1" x14ac:dyDescent="0.25">
      <c r="A27" s="261" t="s">
        <v>1183</v>
      </c>
      <c r="B27" s="262"/>
      <c r="C27" s="262"/>
      <c r="D27" s="263"/>
      <c r="E27" s="263"/>
      <c r="F27" s="263"/>
      <c r="G27" s="264"/>
      <c r="H27" s="264"/>
      <c r="I27" s="262"/>
      <c r="J27" s="262"/>
      <c r="K27" s="265">
        <f>AVERAGE(K17:K26)</f>
        <v>96</v>
      </c>
      <c r="L27" s="266">
        <f>((K27*40)/100)</f>
        <v>38.4</v>
      </c>
      <c r="N27" s="267"/>
    </row>
    <row r="28" spans="1:14" s="254" customFormat="1" ht="70.5" customHeight="1" x14ac:dyDescent="0.25">
      <c r="A28" s="584" t="s">
        <v>1184</v>
      </c>
      <c r="B28" s="250" t="s">
        <v>1185</v>
      </c>
      <c r="C28" s="250" t="s">
        <v>1154</v>
      </c>
      <c r="D28" s="251" t="s">
        <v>301</v>
      </c>
      <c r="E28" s="251" t="s">
        <v>1186</v>
      </c>
      <c r="F28" s="251" t="s">
        <v>1187</v>
      </c>
      <c r="G28" s="252"/>
      <c r="H28" s="252" t="s">
        <v>1188</v>
      </c>
      <c r="I28" s="251" t="s">
        <v>1189</v>
      </c>
      <c r="J28" s="250"/>
      <c r="K28" s="253">
        <v>100</v>
      </c>
      <c r="L28" s="250"/>
    </row>
    <row r="29" spans="1:14" s="254" customFormat="1" ht="30" x14ac:dyDescent="0.25">
      <c r="A29" s="585"/>
      <c r="B29" s="268" t="s">
        <v>1190</v>
      </c>
      <c r="C29" s="260" t="s">
        <v>602</v>
      </c>
      <c r="D29" s="180" t="s">
        <v>1191</v>
      </c>
      <c r="E29" s="180" t="s">
        <v>1192</v>
      </c>
      <c r="F29" s="180" t="s">
        <v>88</v>
      </c>
      <c r="G29" s="269"/>
      <c r="H29" s="269" t="s">
        <v>1188</v>
      </c>
      <c r="I29" s="180"/>
      <c r="J29" s="180" t="s">
        <v>88</v>
      </c>
      <c r="K29" s="257">
        <v>0</v>
      </c>
      <c r="L29" s="180" t="s">
        <v>88</v>
      </c>
    </row>
    <row r="30" spans="1:14" s="254" customFormat="1" ht="84.75" customHeight="1" x14ac:dyDescent="0.25">
      <c r="A30" s="585"/>
      <c r="B30" s="250" t="s">
        <v>1193</v>
      </c>
      <c r="C30" s="250" t="s">
        <v>1154</v>
      </c>
      <c r="D30" s="251" t="s">
        <v>302</v>
      </c>
      <c r="E30" s="251" t="s">
        <v>1194</v>
      </c>
      <c r="F30" s="251" t="s">
        <v>1195</v>
      </c>
      <c r="G30" s="252"/>
      <c r="H30" s="252" t="s">
        <v>1188</v>
      </c>
      <c r="I30" s="250" t="s">
        <v>1196</v>
      </c>
      <c r="J30" s="250"/>
      <c r="K30" s="253">
        <v>80</v>
      </c>
      <c r="L30" s="250"/>
    </row>
    <row r="31" spans="1:14" s="254" customFormat="1" ht="285" x14ac:dyDescent="0.25">
      <c r="A31" s="585"/>
      <c r="B31" s="250" t="s">
        <v>1197</v>
      </c>
      <c r="C31" s="250" t="s">
        <v>313</v>
      </c>
      <c r="D31" s="251" t="s">
        <v>318</v>
      </c>
      <c r="E31" s="251" t="s">
        <v>1198</v>
      </c>
      <c r="F31" s="251" t="s">
        <v>1199</v>
      </c>
      <c r="G31" s="270"/>
      <c r="H31" s="252" t="s">
        <v>1188</v>
      </c>
      <c r="I31" s="250" t="s">
        <v>1200</v>
      </c>
      <c r="J31" s="250"/>
      <c r="K31" s="253">
        <v>60</v>
      </c>
      <c r="L31" s="250"/>
    </row>
    <row r="32" spans="1:14" s="254" customFormat="1" ht="30" x14ac:dyDescent="0.25">
      <c r="A32" s="585"/>
      <c r="B32" s="250" t="s">
        <v>1201</v>
      </c>
      <c r="C32" s="250" t="s">
        <v>1154</v>
      </c>
      <c r="D32" s="251" t="s">
        <v>303</v>
      </c>
      <c r="E32" s="251" t="s">
        <v>1202</v>
      </c>
      <c r="F32" s="251" t="s">
        <v>1203</v>
      </c>
      <c r="G32" s="252"/>
      <c r="H32" s="252" t="s">
        <v>1188</v>
      </c>
      <c r="I32" s="251" t="s">
        <v>1204</v>
      </c>
      <c r="J32" s="250"/>
      <c r="K32" s="253">
        <v>80</v>
      </c>
      <c r="L32" s="250"/>
    </row>
    <row r="33" spans="1:12" s="254" customFormat="1" ht="26.25" x14ac:dyDescent="0.25">
      <c r="A33" s="261" t="s">
        <v>1183</v>
      </c>
      <c r="B33" s="262"/>
      <c r="C33" s="262"/>
      <c r="D33" s="263"/>
      <c r="E33" s="263"/>
      <c r="F33" s="263"/>
      <c r="G33" s="264"/>
      <c r="H33" s="264"/>
      <c r="I33" s="262"/>
      <c r="J33" s="262"/>
      <c r="K33" s="271">
        <f>AVERAGE(K28:K32)</f>
        <v>64</v>
      </c>
      <c r="L33" s="266">
        <f>((K33*20)/100)</f>
        <v>12.8</v>
      </c>
    </row>
    <row r="34" spans="1:12" s="254" customFormat="1" ht="99.75" customHeight="1" x14ac:dyDescent="0.25">
      <c r="A34" s="570" t="s">
        <v>1205</v>
      </c>
      <c r="B34" s="250" t="s">
        <v>1206</v>
      </c>
      <c r="C34" s="250" t="s">
        <v>1154</v>
      </c>
      <c r="D34" s="251" t="s">
        <v>304</v>
      </c>
      <c r="E34" s="251" t="s">
        <v>1207</v>
      </c>
      <c r="F34" s="251" t="s">
        <v>212</v>
      </c>
      <c r="G34" s="252"/>
      <c r="H34" s="252" t="s">
        <v>1208</v>
      </c>
      <c r="I34" s="251" t="s">
        <v>1209</v>
      </c>
      <c r="J34" s="250"/>
      <c r="K34" s="253">
        <v>100</v>
      </c>
      <c r="L34" s="250"/>
    </row>
    <row r="35" spans="1:12" s="254" customFormat="1" ht="92.25" customHeight="1" x14ac:dyDescent="0.25">
      <c r="A35" s="570"/>
      <c r="B35" s="250" t="s">
        <v>1210</v>
      </c>
      <c r="C35" s="250" t="s">
        <v>1211</v>
      </c>
      <c r="D35" s="251" t="s">
        <v>1212</v>
      </c>
      <c r="E35" s="251" t="s">
        <v>1213</v>
      </c>
      <c r="F35" s="251" t="s">
        <v>213</v>
      </c>
      <c r="G35" s="252"/>
      <c r="H35" s="252" t="s">
        <v>1208</v>
      </c>
      <c r="I35" s="251" t="s">
        <v>1214</v>
      </c>
      <c r="J35" s="251"/>
      <c r="K35" s="253">
        <v>100</v>
      </c>
      <c r="L35" s="251"/>
    </row>
    <row r="36" spans="1:12" s="254" customFormat="1" ht="90" customHeight="1" x14ac:dyDescent="0.25">
      <c r="A36" s="570"/>
      <c r="B36" s="250" t="s">
        <v>1215</v>
      </c>
      <c r="C36" s="250" t="s">
        <v>1154</v>
      </c>
      <c r="D36" s="251" t="s">
        <v>305</v>
      </c>
      <c r="E36" s="251" t="s">
        <v>1216</v>
      </c>
      <c r="F36" s="251" t="s">
        <v>215</v>
      </c>
      <c r="G36" s="252"/>
      <c r="H36" s="252" t="s">
        <v>1208</v>
      </c>
      <c r="I36" s="250" t="s">
        <v>1196</v>
      </c>
      <c r="J36" s="250"/>
      <c r="K36" s="253">
        <v>80</v>
      </c>
      <c r="L36" s="250"/>
    </row>
    <row r="37" spans="1:12" s="254" customFormat="1" ht="26.25" x14ac:dyDescent="0.25">
      <c r="A37" s="261" t="s">
        <v>1183</v>
      </c>
      <c r="B37" s="262"/>
      <c r="C37" s="262"/>
      <c r="D37" s="263"/>
      <c r="E37" s="263"/>
      <c r="F37" s="263"/>
      <c r="G37" s="264"/>
      <c r="H37" s="264"/>
      <c r="I37" s="262"/>
      <c r="J37" s="262"/>
      <c r="K37" s="265">
        <f>AVERAGE(K34:K36)</f>
        <v>93.333333333333329</v>
      </c>
      <c r="L37" s="272">
        <f>((K37*20)/100)</f>
        <v>18.666666666666664</v>
      </c>
    </row>
    <row r="38" spans="1:12" s="254" customFormat="1" ht="30" x14ac:dyDescent="0.25">
      <c r="A38" s="571" t="s">
        <v>1217</v>
      </c>
      <c r="B38" s="273" t="s">
        <v>1218</v>
      </c>
      <c r="C38" s="273" t="s">
        <v>1154</v>
      </c>
      <c r="D38" s="174" t="s">
        <v>304</v>
      </c>
      <c r="E38" s="174" t="s">
        <v>1219</v>
      </c>
      <c r="F38" s="174" t="s">
        <v>1220</v>
      </c>
      <c r="G38" s="94"/>
      <c r="H38" s="94" t="s">
        <v>1221</v>
      </c>
      <c r="I38" s="174"/>
      <c r="J38" s="174"/>
      <c r="K38" s="94">
        <v>100</v>
      </c>
      <c r="L38" s="174"/>
    </row>
    <row r="39" spans="1:12" s="254" customFormat="1" ht="135" x14ac:dyDescent="0.25">
      <c r="A39" s="572"/>
      <c r="B39" s="273" t="s">
        <v>1222</v>
      </c>
      <c r="C39" s="273" t="s">
        <v>1211</v>
      </c>
      <c r="D39" s="174" t="s">
        <v>1212</v>
      </c>
      <c r="E39" s="174" t="s">
        <v>1223</v>
      </c>
      <c r="F39" s="174" t="s">
        <v>1224</v>
      </c>
      <c r="G39" s="94"/>
      <c r="H39" s="94" t="s">
        <v>1221</v>
      </c>
      <c r="I39" s="174" t="s">
        <v>1214</v>
      </c>
      <c r="J39" s="141">
        <f>[1]ADMINISTRATIVAS!K70</f>
        <v>0</v>
      </c>
      <c r="K39" s="94">
        <v>80</v>
      </c>
      <c r="L39" s="174">
        <f>[1]ADMINISTRATIVAS!M70</f>
        <v>0</v>
      </c>
    </row>
    <row r="40" spans="1:12" ht="26.25" x14ac:dyDescent="0.25">
      <c r="A40" s="261" t="s">
        <v>1183</v>
      </c>
      <c r="B40" s="262"/>
      <c r="C40" s="262"/>
      <c r="D40" s="263"/>
      <c r="E40" s="263"/>
      <c r="F40" s="263"/>
      <c r="G40" s="264"/>
      <c r="H40" s="264"/>
      <c r="I40" s="262"/>
      <c r="J40" s="262"/>
      <c r="K40" s="271">
        <f>AVERAGE(K38:K39)</f>
        <v>90</v>
      </c>
      <c r="L40" s="266">
        <f>((K40*20)/100)</f>
        <v>18</v>
      </c>
    </row>
    <row r="42" spans="1:12" x14ac:dyDescent="0.25">
      <c r="J42" s="84"/>
    </row>
  </sheetData>
  <mergeCells count="8">
    <mergeCell ref="A34:A36"/>
    <mergeCell ref="A38:A39"/>
    <mergeCell ref="A6:B14"/>
    <mergeCell ref="C6:J9"/>
    <mergeCell ref="C10:J14"/>
    <mergeCell ref="A17:A26"/>
    <mergeCell ref="C18:C19"/>
    <mergeCell ref="A28:A32"/>
  </mergeCells>
  <dataValidations count="1">
    <dataValidation type="list" allowBlank="1" showInputMessage="1" showErrorMessage="1" sqref="K38:K39 K17 K28 K23:K26 K30:K32 K34:K36 K20">
      <formula1>$Q$6:$Q$11</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topLeftCell="A15" zoomScale="80" zoomScaleNormal="80" workbookViewId="0">
      <selection activeCell="A21" sqref="A21"/>
    </sheetView>
  </sheetViews>
  <sheetFormatPr baseColWidth="10" defaultRowHeight="15" x14ac:dyDescent="0.25"/>
  <cols>
    <col min="1" max="1" width="14.5703125" customWidth="1"/>
    <col min="2" max="2" width="20" customWidth="1"/>
    <col min="3" max="3" width="71.42578125" bestFit="1" customWidth="1"/>
    <col min="4" max="4" width="16.42578125" customWidth="1"/>
    <col min="5" max="5" width="13.42578125" customWidth="1"/>
    <col min="6" max="6" width="17" customWidth="1"/>
    <col min="7" max="7" width="19.140625" customWidth="1"/>
    <col min="8" max="8" width="20.7109375" customWidth="1"/>
    <col min="9" max="9" width="18.42578125" bestFit="1" customWidth="1"/>
    <col min="10" max="10" width="18.42578125" customWidth="1"/>
    <col min="11" max="11" width="14.28515625" customWidth="1"/>
    <col min="12" max="12" width="21.85546875" customWidth="1"/>
    <col min="13" max="13" width="19.7109375" customWidth="1"/>
    <col min="14" max="14" width="22.42578125" customWidth="1"/>
    <col min="15" max="15" width="13.42578125" customWidth="1"/>
    <col min="16" max="16" width="16.5703125" customWidth="1"/>
    <col min="18" max="18" width="32.85546875" hidden="1" customWidth="1"/>
    <col min="19" max="19" width="33.5703125" hidden="1" customWidth="1"/>
  </cols>
  <sheetData>
    <row r="1" spans="1:21" ht="15" customHeight="1" x14ac:dyDescent="0.25">
      <c r="A1" s="542" t="s">
        <v>1</v>
      </c>
      <c r="B1" s="543"/>
      <c r="C1" s="548" t="s">
        <v>322</v>
      </c>
      <c r="D1" s="503"/>
      <c r="E1" s="503"/>
      <c r="F1" s="503"/>
      <c r="G1" s="503"/>
      <c r="H1" s="503"/>
      <c r="I1" s="503"/>
      <c r="J1" s="503"/>
      <c r="K1" s="503"/>
      <c r="L1" s="549"/>
      <c r="M1" s="542" t="s">
        <v>1</v>
      </c>
      <c r="N1" s="586"/>
      <c r="O1" s="586"/>
      <c r="P1" s="543"/>
      <c r="U1">
        <v>0</v>
      </c>
    </row>
    <row r="2" spans="1:21" x14ac:dyDescent="0.25">
      <c r="A2" s="544"/>
      <c r="B2" s="545"/>
      <c r="C2" s="550"/>
      <c r="D2" s="505"/>
      <c r="E2" s="505"/>
      <c r="F2" s="505"/>
      <c r="G2" s="505"/>
      <c r="H2" s="505"/>
      <c r="I2" s="505"/>
      <c r="J2" s="505"/>
      <c r="K2" s="505"/>
      <c r="L2" s="551"/>
      <c r="M2" s="544"/>
      <c r="N2" s="587"/>
      <c r="O2" s="587"/>
      <c r="P2" s="545"/>
      <c r="U2">
        <v>20</v>
      </c>
    </row>
    <row r="3" spans="1:21" x14ac:dyDescent="0.25">
      <c r="A3" s="544"/>
      <c r="B3" s="545"/>
      <c r="C3" s="550"/>
      <c r="D3" s="505"/>
      <c r="E3" s="505"/>
      <c r="F3" s="505"/>
      <c r="G3" s="505"/>
      <c r="H3" s="505"/>
      <c r="I3" s="505"/>
      <c r="J3" s="505"/>
      <c r="K3" s="505"/>
      <c r="L3" s="551"/>
      <c r="M3" s="544"/>
      <c r="N3" s="587"/>
      <c r="O3" s="587"/>
      <c r="P3" s="545"/>
      <c r="U3">
        <v>40</v>
      </c>
    </row>
    <row r="4" spans="1:21" x14ac:dyDescent="0.25">
      <c r="A4" s="544"/>
      <c r="B4" s="545"/>
      <c r="C4" s="550"/>
      <c r="D4" s="505"/>
      <c r="E4" s="505"/>
      <c r="F4" s="505"/>
      <c r="G4" s="505"/>
      <c r="H4" s="505"/>
      <c r="I4" s="505"/>
      <c r="J4" s="505"/>
      <c r="K4" s="505"/>
      <c r="L4" s="551"/>
      <c r="M4" s="544"/>
      <c r="N4" s="587"/>
      <c r="O4" s="587"/>
      <c r="P4" s="545"/>
      <c r="U4">
        <v>60</v>
      </c>
    </row>
    <row r="5" spans="1:21" x14ac:dyDescent="0.25">
      <c r="A5" s="544"/>
      <c r="B5" s="545"/>
      <c r="C5" s="564" t="str">
        <f>[1]PORTADA!D10</f>
        <v>DEPARTAMENTO DE CIENCIA, TECNOLOGÍA E INNOVACIÓN - COLCIENCIAS</v>
      </c>
      <c r="D5" s="565"/>
      <c r="E5" s="565"/>
      <c r="F5" s="565"/>
      <c r="G5" s="565"/>
      <c r="H5" s="565"/>
      <c r="I5" s="565"/>
      <c r="J5" s="565"/>
      <c r="K5" s="565"/>
      <c r="L5" s="566"/>
      <c r="M5" s="544"/>
      <c r="N5" s="587"/>
      <c r="O5" s="587"/>
      <c r="P5" s="545"/>
      <c r="U5">
        <v>80</v>
      </c>
    </row>
    <row r="6" spans="1:21" x14ac:dyDescent="0.25">
      <c r="A6" s="544"/>
      <c r="B6" s="545"/>
      <c r="C6" s="564"/>
      <c r="D6" s="565"/>
      <c r="E6" s="565"/>
      <c r="F6" s="565"/>
      <c r="G6" s="565"/>
      <c r="H6" s="565"/>
      <c r="I6" s="565"/>
      <c r="J6" s="565"/>
      <c r="K6" s="565"/>
      <c r="L6" s="566"/>
      <c r="M6" s="544"/>
      <c r="N6" s="587"/>
      <c r="O6" s="587"/>
      <c r="P6" s="545"/>
      <c r="U6">
        <v>100</v>
      </c>
    </row>
    <row r="7" spans="1:21" x14ac:dyDescent="0.25">
      <c r="A7" s="544"/>
      <c r="B7" s="545"/>
      <c r="C7" s="564"/>
      <c r="D7" s="565"/>
      <c r="E7" s="565"/>
      <c r="F7" s="565"/>
      <c r="G7" s="565"/>
      <c r="H7" s="565"/>
      <c r="I7" s="565"/>
      <c r="J7" s="565"/>
      <c r="K7" s="565"/>
      <c r="L7" s="566"/>
      <c r="M7" s="544"/>
      <c r="N7" s="587"/>
      <c r="O7" s="587"/>
      <c r="P7" s="545"/>
    </row>
    <row r="8" spans="1:21" x14ac:dyDescent="0.25">
      <c r="A8" s="544"/>
      <c r="B8" s="545"/>
      <c r="C8" s="564"/>
      <c r="D8" s="565"/>
      <c r="E8" s="565"/>
      <c r="F8" s="565"/>
      <c r="G8" s="565"/>
      <c r="H8" s="565"/>
      <c r="I8" s="565"/>
      <c r="J8" s="565"/>
      <c r="K8" s="565"/>
      <c r="L8" s="566"/>
      <c r="M8" s="544"/>
      <c r="N8" s="587"/>
      <c r="O8" s="587"/>
      <c r="P8" s="545"/>
    </row>
    <row r="9" spans="1:21" ht="15.75" thickBot="1" x14ac:dyDescent="0.3">
      <c r="A9" s="546"/>
      <c r="B9" s="547"/>
      <c r="C9" s="567"/>
      <c r="D9" s="568"/>
      <c r="E9" s="568"/>
      <c r="F9" s="568"/>
      <c r="G9" s="568"/>
      <c r="H9" s="568"/>
      <c r="I9" s="568"/>
      <c r="J9" s="568"/>
      <c r="K9" s="568"/>
      <c r="L9" s="569"/>
      <c r="M9" s="546"/>
      <c r="N9" s="588"/>
      <c r="O9" s="588"/>
      <c r="P9" s="547"/>
    </row>
    <row r="10" spans="1:21" ht="15.75" thickBot="1" x14ac:dyDescent="0.3"/>
    <row r="11" spans="1:21" ht="63.75" x14ac:dyDescent="0.25">
      <c r="A11" s="274" t="s">
        <v>1225</v>
      </c>
      <c r="B11" s="275" t="s">
        <v>324</v>
      </c>
      <c r="C11" s="275" t="s">
        <v>1226</v>
      </c>
      <c r="D11" s="275" t="s">
        <v>1227</v>
      </c>
      <c r="E11" s="275" t="s">
        <v>1228</v>
      </c>
      <c r="F11" s="276" t="s">
        <v>1229</v>
      </c>
      <c r="G11" s="277" t="s">
        <v>1230</v>
      </c>
      <c r="H11" s="277" t="s">
        <v>1231</v>
      </c>
      <c r="I11" s="278" t="s">
        <v>1232</v>
      </c>
      <c r="J11" s="278" t="s">
        <v>1233</v>
      </c>
      <c r="K11" s="279" t="s">
        <v>1234</v>
      </c>
      <c r="L11" s="279" t="s">
        <v>1235</v>
      </c>
      <c r="M11" s="280" t="s">
        <v>1236</v>
      </c>
      <c r="N11" s="280" t="s">
        <v>1237</v>
      </c>
      <c r="O11" s="281" t="s">
        <v>1238</v>
      </c>
      <c r="P11" s="282" t="s">
        <v>1239</v>
      </c>
      <c r="R11" s="283" t="s">
        <v>1240</v>
      </c>
      <c r="S11" s="283" t="s">
        <v>1241</v>
      </c>
    </row>
    <row r="12" spans="1:21" ht="119.25" customHeight="1" x14ac:dyDescent="0.25">
      <c r="A12" s="284" t="s">
        <v>1242</v>
      </c>
      <c r="B12" s="212" t="s">
        <v>602</v>
      </c>
      <c r="C12" s="285" t="s">
        <v>1243</v>
      </c>
      <c r="D12" s="286" t="s">
        <v>1244</v>
      </c>
      <c r="E12" s="286" t="s">
        <v>472</v>
      </c>
      <c r="F12" s="287">
        <f>VLOOKUP(E12,[1]ADMINISTRATIVAS!$B$13:$L$76,11,FALSE)</f>
        <v>100</v>
      </c>
      <c r="G12" s="288">
        <v>40</v>
      </c>
      <c r="H12" s="288" t="str">
        <f>IF($F$12=G12,"CUMPLE",IF($F$12&lt;G12,"MENOR","MAYOR"))</f>
        <v>MAYOR</v>
      </c>
      <c r="I12" s="289">
        <v>60</v>
      </c>
      <c r="J12" s="289" t="str">
        <f>IF($F12=I12,"CUMPLE",IF($F12&lt;I12,"MENOR","MAYOR"))</f>
        <v>MAYOR</v>
      </c>
      <c r="K12" s="290">
        <v>60</v>
      </c>
      <c r="L12" s="291" t="str">
        <f t="shared" ref="L12:L21" si="0">IF($F12=K12,"CUMPLE",IF($F12&lt;K12,"MENOR","MAYOR"))</f>
        <v>MAYOR</v>
      </c>
      <c r="M12" s="292">
        <v>80</v>
      </c>
      <c r="N12" s="292" t="str">
        <f t="shared" ref="N12:N21" si="1">IF($F12=M12,"CUMPLE",IF($F12&lt;M12,"MENOR","MAYOR"))</f>
        <v>MAYOR</v>
      </c>
      <c r="O12" s="293">
        <v>100</v>
      </c>
      <c r="P12" s="294" t="str">
        <f t="shared" ref="P12:P21" si="2">IF($F12=O12,"CUMPLE",IF($F12&lt;O12,"MENOR","MAYOR"))</f>
        <v>CUMPLE</v>
      </c>
      <c r="R12" s="294" t="s">
        <v>1245</v>
      </c>
      <c r="S12" s="230" t="b">
        <f>IF(P22="CUMPLE",IF(P34="CUMPLE",IF(P56="CUMPLE",IF(P74="CUMPLE",IF(P76="CUMPLE", TRUE,FALSE)))))</f>
        <v>0</v>
      </c>
    </row>
    <row r="13" spans="1:21" ht="30" x14ac:dyDescent="0.25">
      <c r="A13" s="284" t="s">
        <v>1246</v>
      </c>
      <c r="B13" s="212" t="s">
        <v>602</v>
      </c>
      <c r="C13" s="286" t="s">
        <v>1247</v>
      </c>
      <c r="D13" s="286" t="s">
        <v>1244</v>
      </c>
      <c r="E13" s="286" t="s">
        <v>503</v>
      </c>
      <c r="F13" s="287">
        <f>VLOOKUP(E13,[1]ADMINISTRATIVAS!$B$13:$L$76,11,FALSE)</f>
        <v>80</v>
      </c>
      <c r="G13" s="295">
        <v>20</v>
      </c>
      <c r="H13" s="288" t="str">
        <f>IF(F13=G13,"CUMPLE",IF(F13&lt;G13,"MENOR","MAYOR"))</f>
        <v>MAYOR</v>
      </c>
      <c r="I13" s="289">
        <v>40</v>
      </c>
      <c r="J13" s="289" t="str">
        <f>IF($F13=I13,"CUMPLE",IF($F13&lt;I13,"MENOR","MAYOR"))</f>
        <v>MAYOR</v>
      </c>
      <c r="K13" s="296">
        <v>60</v>
      </c>
      <c r="L13" s="291" t="str">
        <f t="shared" si="0"/>
        <v>MAYOR</v>
      </c>
      <c r="M13" s="292">
        <v>80</v>
      </c>
      <c r="N13" s="292" t="str">
        <f t="shared" si="1"/>
        <v>CUMPLE</v>
      </c>
      <c r="O13" s="293">
        <v>100</v>
      </c>
      <c r="P13" s="294" t="str">
        <f t="shared" si="2"/>
        <v>MENOR</v>
      </c>
      <c r="R13" s="297" t="s">
        <v>1248</v>
      </c>
      <c r="S13" s="230" t="b">
        <f>IF(N22="CUMPLE",IF(N34="CUMPLE",IF(N56="CUMPLE",IF(N74="CUMPLE", TRUE,FALSE))))</f>
        <v>0</v>
      </c>
    </row>
    <row r="14" spans="1:21" ht="165" x14ac:dyDescent="0.25">
      <c r="A14" s="284" t="s">
        <v>1249</v>
      </c>
      <c r="B14" s="212" t="s">
        <v>602</v>
      </c>
      <c r="C14" s="285" t="s">
        <v>1250</v>
      </c>
      <c r="D14" s="286" t="s">
        <v>1244</v>
      </c>
      <c r="E14" s="286" t="s">
        <v>443</v>
      </c>
      <c r="F14" s="287">
        <f>VLOOKUP(E14,[1]ADMINISTRATIVAS!$B$13:$L$76,11,FALSE)</f>
        <v>80</v>
      </c>
      <c r="G14" s="295">
        <v>20</v>
      </c>
      <c r="H14" s="288" t="str">
        <f>IF(F14=G14,"CUMPLE",IF(F14&lt;G14,"MENOR","MAYOR"))</f>
        <v>MAYOR</v>
      </c>
      <c r="I14" s="289">
        <v>40</v>
      </c>
      <c r="J14" s="289" t="str">
        <f>IF($F14=I14,"CUMPLE",IF($F14&lt;I14,"MENOR","MAYOR"))</f>
        <v>MAYOR</v>
      </c>
      <c r="K14" s="296">
        <v>60</v>
      </c>
      <c r="L14" s="291" t="str">
        <f t="shared" si="0"/>
        <v>MAYOR</v>
      </c>
      <c r="M14" s="292">
        <v>80</v>
      </c>
      <c r="N14" s="292" t="str">
        <f t="shared" si="1"/>
        <v>CUMPLE</v>
      </c>
      <c r="O14" s="293">
        <v>100</v>
      </c>
      <c r="P14" s="294" t="str">
        <f t="shared" si="2"/>
        <v>MENOR</v>
      </c>
      <c r="R14" s="291" t="s">
        <v>1251</v>
      </c>
      <c r="S14" s="230" t="b">
        <f>IF(L22="CUMPLE",IF(L34="CUMPLE",IF(L56="CUMPLE",TRUE,FALSE)))</f>
        <v>0</v>
      </c>
    </row>
    <row r="15" spans="1:21" ht="27.75" customHeight="1" x14ac:dyDescent="0.25">
      <c r="A15" s="589" t="s">
        <v>1252</v>
      </c>
      <c r="B15" s="590" t="s">
        <v>602</v>
      </c>
      <c r="C15" s="591" t="s">
        <v>1253</v>
      </c>
      <c r="D15" s="285" t="s">
        <v>1254</v>
      </c>
      <c r="E15" s="285" t="s">
        <v>1153</v>
      </c>
      <c r="F15" s="287">
        <f>VLOOKUP(E15,[1]PHVA!$B$16:$K$39,10,FALSE)</f>
        <v>100</v>
      </c>
      <c r="G15" s="295">
        <v>20</v>
      </c>
      <c r="H15" s="288" t="str">
        <f t="shared" ref="H15:H20" si="3">IF(F15=G15,"CUMPLE",IF(F15&lt;G15,"MENOR","MAYOR"))</f>
        <v>MAYOR</v>
      </c>
      <c r="I15" s="289">
        <v>40</v>
      </c>
      <c r="J15" s="289" t="str">
        <f t="shared" ref="J15:J33" si="4">IF($F15=I15,"CUMPLE",IF($F15&lt;I15,"MENOR","MAYOR"))</f>
        <v>MAYOR</v>
      </c>
      <c r="K15" s="296">
        <v>60</v>
      </c>
      <c r="L15" s="291" t="str">
        <f t="shared" si="0"/>
        <v>MAYOR</v>
      </c>
      <c r="M15" s="292">
        <v>80</v>
      </c>
      <c r="N15" s="292" t="str">
        <f t="shared" si="1"/>
        <v>MAYOR</v>
      </c>
      <c r="O15" s="293">
        <v>100</v>
      </c>
      <c r="P15" s="294" t="str">
        <f t="shared" si="2"/>
        <v>CUMPLE</v>
      </c>
      <c r="R15" s="289" t="s">
        <v>1255</v>
      </c>
      <c r="S15" s="230" t="b">
        <f>IF(J22="CUMPLE",IF(J34="CUMPLE",TRUE,FALSE))</f>
        <v>0</v>
      </c>
    </row>
    <row r="16" spans="1:21" ht="27.75" customHeight="1" x14ac:dyDescent="0.25">
      <c r="A16" s="589"/>
      <c r="B16" s="590"/>
      <c r="C16" s="591"/>
      <c r="D16" s="286" t="s">
        <v>1244</v>
      </c>
      <c r="E16" s="285" t="s">
        <v>339</v>
      </c>
      <c r="F16" s="287">
        <f>VLOOKUP(E16,[1]ADMINISTRATIVAS!$B$13:$L$76,11,FALSE)</f>
        <v>100</v>
      </c>
      <c r="G16" s="295">
        <v>20</v>
      </c>
      <c r="H16" s="288" t="str">
        <f>IF(F16=G16,"CUMPLE",IF(F16&lt;G16,"MENOR","MAYOR"))</f>
        <v>MAYOR</v>
      </c>
      <c r="I16" s="289">
        <v>40</v>
      </c>
      <c r="J16" s="289" t="str">
        <f>IF($F16=I16,"CUMPLE",IF($F16&lt;I16,"MENOR","MAYOR"))</f>
        <v>MAYOR</v>
      </c>
      <c r="K16" s="296">
        <v>60</v>
      </c>
      <c r="L16" s="291" t="str">
        <f t="shared" si="0"/>
        <v>MAYOR</v>
      </c>
      <c r="M16" s="292">
        <v>80</v>
      </c>
      <c r="N16" s="292" t="str">
        <f t="shared" si="1"/>
        <v>MAYOR</v>
      </c>
      <c r="O16" s="293">
        <v>100</v>
      </c>
      <c r="P16" s="294" t="str">
        <f t="shared" si="2"/>
        <v>CUMPLE</v>
      </c>
      <c r="R16" s="298" t="s">
        <v>1256</v>
      </c>
      <c r="S16" s="230" t="b">
        <f>IF(H22="CUMPLE",TRUE,FALSE)</f>
        <v>0</v>
      </c>
    </row>
    <row r="17" spans="1:19" ht="15.75" thickBot="1" x14ac:dyDescent="0.3">
      <c r="A17" s="589"/>
      <c r="B17" s="590"/>
      <c r="C17" s="591"/>
      <c r="D17" s="285" t="s">
        <v>1254</v>
      </c>
      <c r="E17" s="285" t="s">
        <v>1164</v>
      </c>
      <c r="F17" s="287">
        <f>VLOOKUP(E17,[1]PHVA!$B$16:$K$39,10,FALSE)</f>
        <v>100</v>
      </c>
      <c r="G17" s="295">
        <v>20</v>
      </c>
      <c r="H17" s="288" t="str">
        <f t="shared" si="3"/>
        <v>MAYOR</v>
      </c>
      <c r="I17" s="289">
        <v>40</v>
      </c>
      <c r="J17" s="289" t="str">
        <f t="shared" si="4"/>
        <v>MAYOR</v>
      </c>
      <c r="K17" s="296">
        <v>60</v>
      </c>
      <c r="L17" s="291" t="str">
        <f t="shared" si="0"/>
        <v>MAYOR</v>
      </c>
      <c r="M17" s="292">
        <v>80</v>
      </c>
      <c r="N17" s="292" t="str">
        <f t="shared" si="1"/>
        <v>MAYOR</v>
      </c>
      <c r="O17" s="293">
        <v>100</v>
      </c>
      <c r="P17" s="294" t="str">
        <f t="shared" si="2"/>
        <v>CUMPLE</v>
      </c>
    </row>
    <row r="18" spans="1:19" ht="61.5" thickTop="1" thickBot="1" x14ac:dyDescent="0.3">
      <c r="A18" s="299" t="s">
        <v>1257</v>
      </c>
      <c r="B18" s="300" t="s">
        <v>264</v>
      </c>
      <c r="C18" s="301" t="s">
        <v>1258</v>
      </c>
      <c r="D18" s="301" t="s">
        <v>1259</v>
      </c>
      <c r="E18" s="301" t="s">
        <v>1257</v>
      </c>
      <c r="F18" s="302">
        <v>0</v>
      </c>
      <c r="G18" s="303">
        <v>20</v>
      </c>
      <c r="H18" s="304" t="str">
        <f t="shared" si="3"/>
        <v>MENOR</v>
      </c>
      <c r="I18" s="305">
        <v>40</v>
      </c>
      <c r="J18" s="305" t="str">
        <f t="shared" si="4"/>
        <v>MENOR</v>
      </c>
      <c r="K18" s="306">
        <v>60</v>
      </c>
      <c r="L18" s="306" t="str">
        <f t="shared" si="0"/>
        <v>MENOR</v>
      </c>
      <c r="M18" s="307">
        <v>80</v>
      </c>
      <c r="N18" s="307" t="str">
        <f t="shared" si="1"/>
        <v>MENOR</v>
      </c>
      <c r="O18" s="308">
        <v>100</v>
      </c>
      <c r="P18" s="308" t="str">
        <f t="shared" si="2"/>
        <v>MENOR</v>
      </c>
      <c r="R18" s="309" t="s">
        <v>1260</v>
      </c>
      <c r="S18" s="309" t="str">
        <f>IF($S$12=TRUE,"OPTIMIZADO",IF($S$13=TRUE,"GESTIONADO CUANTITATIVAMENTE",IF($S$14=TRUE,"DEFINIDO",IF($S$15=TRUE,"GESTIONADO",IF($S$16=TRUE,"INICIAL","NO ALCANZA NIVEL INICIAL")))))</f>
        <v>NO ALCANZA NIVEL INICIAL</v>
      </c>
    </row>
    <row r="19" spans="1:19" ht="105.75" thickTop="1" x14ac:dyDescent="0.25">
      <c r="A19" s="284" t="s">
        <v>1261</v>
      </c>
      <c r="B19" s="212" t="s">
        <v>602</v>
      </c>
      <c r="C19" s="285" t="s">
        <v>1262</v>
      </c>
      <c r="D19" s="286" t="s">
        <v>1244</v>
      </c>
      <c r="E19" s="285" t="s">
        <v>339</v>
      </c>
      <c r="F19" s="287">
        <f>VLOOKUP(E19,[1]ADMINISTRATIVAS!$B$13:$L$76,11,FALSE)</f>
        <v>100</v>
      </c>
      <c r="G19" s="295">
        <v>20</v>
      </c>
      <c r="H19" s="288" t="str">
        <f>IF(F19=G19,"CUMPLE",IF(F19&lt;G19,"MENOR","MAYOR"))</f>
        <v>MAYOR</v>
      </c>
      <c r="I19" s="289">
        <v>40</v>
      </c>
      <c r="J19" s="289" t="str">
        <f>IF($F19=I19,"CUMPLE",IF($F19&lt;I19,"MENOR","MAYOR"))</f>
        <v>MAYOR</v>
      </c>
      <c r="K19" s="296">
        <v>60</v>
      </c>
      <c r="L19" s="291" t="str">
        <f t="shared" si="0"/>
        <v>MAYOR</v>
      </c>
      <c r="M19" s="292">
        <v>80</v>
      </c>
      <c r="N19" s="292" t="str">
        <f t="shared" si="1"/>
        <v>MAYOR</v>
      </c>
      <c r="O19" s="293">
        <v>100</v>
      </c>
      <c r="P19" s="294" t="str">
        <f t="shared" si="2"/>
        <v>CUMPLE</v>
      </c>
    </row>
    <row r="20" spans="1:19" ht="63" customHeight="1" x14ac:dyDescent="0.25">
      <c r="A20" s="284" t="s">
        <v>1263</v>
      </c>
      <c r="B20" s="212" t="s">
        <v>602</v>
      </c>
      <c r="C20" s="285" t="s">
        <v>1264</v>
      </c>
      <c r="D20" s="285" t="s">
        <v>1254</v>
      </c>
      <c r="E20" s="285" t="s">
        <v>1153</v>
      </c>
      <c r="F20" s="287">
        <f>VLOOKUP(E20,[1]PHVA!$B$16:$K$39,10,FALSE)</f>
        <v>100</v>
      </c>
      <c r="G20" s="295">
        <v>60</v>
      </c>
      <c r="H20" s="288" t="str">
        <f t="shared" si="3"/>
        <v>MAYOR</v>
      </c>
      <c r="I20" s="289">
        <v>60</v>
      </c>
      <c r="J20" s="289" t="str">
        <f t="shared" si="4"/>
        <v>MAYOR</v>
      </c>
      <c r="K20" s="296">
        <v>60</v>
      </c>
      <c r="L20" s="291" t="str">
        <f t="shared" si="0"/>
        <v>MAYOR</v>
      </c>
      <c r="M20" s="292">
        <v>80</v>
      </c>
      <c r="N20" s="292" t="str">
        <f t="shared" si="1"/>
        <v>MAYOR</v>
      </c>
      <c r="O20" s="293">
        <v>100</v>
      </c>
      <c r="P20" s="294" t="str">
        <f t="shared" si="2"/>
        <v>CUMPLE</v>
      </c>
    </row>
    <row r="21" spans="1:19" ht="36.75" customHeight="1" x14ac:dyDescent="0.25">
      <c r="A21" s="284" t="s">
        <v>1265</v>
      </c>
      <c r="B21" s="212" t="s">
        <v>602</v>
      </c>
      <c r="C21" s="285" t="s">
        <v>1266</v>
      </c>
      <c r="D21" s="285" t="s">
        <v>1267</v>
      </c>
      <c r="E21" s="310" t="s">
        <v>1120</v>
      </c>
      <c r="F21" s="287">
        <f>VLOOKUP(E21,[1]TECNICAS!$A$13:$K$117,11)</f>
        <v>60</v>
      </c>
      <c r="G21" s="295">
        <v>20</v>
      </c>
      <c r="H21" s="288" t="str">
        <f>IF(F21=G21,"CUMPLE",IF(F21&lt;G21,"MENOR","MAYOR"))</f>
        <v>MAYOR</v>
      </c>
      <c r="I21" s="289">
        <v>40</v>
      </c>
      <c r="J21" s="289" t="str">
        <f>IF($F21=I21,"CUMPLE",IF($F21&lt;I21,"MENOR","MAYOR"))</f>
        <v>MAYOR</v>
      </c>
      <c r="K21" s="296">
        <v>60</v>
      </c>
      <c r="L21" s="291" t="str">
        <f t="shared" si="0"/>
        <v>CUMPLE</v>
      </c>
      <c r="M21" s="292">
        <v>60</v>
      </c>
      <c r="N21" s="292" t="str">
        <f t="shared" si="1"/>
        <v>CUMPLE</v>
      </c>
      <c r="O21" s="293">
        <v>80</v>
      </c>
      <c r="P21" s="294" t="str">
        <f t="shared" si="2"/>
        <v>MENOR</v>
      </c>
    </row>
    <row r="22" spans="1:19" ht="27.75" customHeight="1" x14ac:dyDescent="0.25">
      <c r="A22" s="311" t="s">
        <v>1268</v>
      </c>
      <c r="B22" s="312"/>
      <c r="C22" s="313"/>
      <c r="D22" s="313"/>
      <c r="E22" s="313"/>
      <c r="F22" s="314">
        <f>SUM(F12:F21)</f>
        <v>820</v>
      </c>
      <c r="G22" s="315">
        <f>SUM(G12:G21)</f>
        <v>260</v>
      </c>
      <c r="H22" s="312" t="str">
        <f>IFERROR(VLOOKUP("MENOR",H12:H21,1,FALSE),"CUMPLE")</f>
        <v>MENOR</v>
      </c>
      <c r="I22" s="315">
        <f>SUM(I12:I21)</f>
        <v>440</v>
      </c>
      <c r="J22" s="312" t="str">
        <f>IFERROR(VLOOKUP("MENOR",J12:J21,1,FALSE),"CUMPLE")</f>
        <v>MENOR</v>
      </c>
      <c r="K22" s="315">
        <f>SUM(K12:K21)</f>
        <v>600</v>
      </c>
      <c r="L22" s="312" t="str">
        <f>IFERROR(VLOOKUP("MENOR",L12:L21,1,FALSE),"CUMPLE")</f>
        <v>MENOR</v>
      </c>
      <c r="M22" s="315">
        <f>SUM(M12:M21)</f>
        <v>780</v>
      </c>
      <c r="N22" s="312" t="str">
        <f>IFERROR(VLOOKUP("MENOR",N12:N21,1,FALSE),"CUMPLE")</f>
        <v>MENOR</v>
      </c>
      <c r="O22" s="315">
        <f>SUM(O12:O21)</f>
        <v>980</v>
      </c>
      <c r="P22" s="312" t="str">
        <f>IFERROR(VLOOKUP("MENOR",P12:P21,1,FALSE),"CUMPLE")</f>
        <v>MENOR</v>
      </c>
    </row>
    <row r="23" spans="1:19" ht="30" x14ac:dyDescent="0.25">
      <c r="A23" s="299" t="s">
        <v>1269</v>
      </c>
      <c r="B23" s="300" t="s">
        <v>264</v>
      </c>
      <c r="C23" s="301" t="s">
        <v>307</v>
      </c>
      <c r="D23" s="301" t="s">
        <v>1259</v>
      </c>
      <c r="E23" s="301" t="s">
        <v>1269</v>
      </c>
      <c r="F23" s="302">
        <v>0</v>
      </c>
      <c r="G23" s="303" t="s">
        <v>88</v>
      </c>
      <c r="H23" s="303" t="s">
        <v>88</v>
      </c>
      <c r="I23" s="305">
        <v>40</v>
      </c>
      <c r="J23" s="289" t="str">
        <f t="shared" si="4"/>
        <v>MENOR</v>
      </c>
      <c r="K23" s="316">
        <v>60</v>
      </c>
      <c r="L23" s="316" t="str">
        <f>IF($F23=K23,"CUMPLE",IF($F23&lt;K23,"MENOR","MAYOR"))</f>
        <v>MENOR</v>
      </c>
      <c r="M23" s="307">
        <v>80</v>
      </c>
      <c r="N23" s="307" t="str">
        <f>IF($F23=M23,"CUMPLE",IF($F23&lt;M23,"MENOR","MAYOR"))</f>
        <v>MENOR</v>
      </c>
      <c r="O23" s="317">
        <v>100</v>
      </c>
      <c r="P23" s="308" t="str">
        <f>IF($F23=O23,"CUMPLE",IF($F23&lt;O23,"MENOR","MAYOR"))</f>
        <v>MENOR</v>
      </c>
    </row>
    <row r="24" spans="1:19" ht="30.75" customHeight="1" x14ac:dyDescent="0.25">
      <c r="A24" s="299" t="s">
        <v>1270</v>
      </c>
      <c r="B24" s="300" t="s">
        <v>602</v>
      </c>
      <c r="C24" s="301" t="s">
        <v>1271</v>
      </c>
      <c r="D24" s="301" t="s">
        <v>1259</v>
      </c>
      <c r="E24" s="301" t="s">
        <v>1269</v>
      </c>
      <c r="F24" s="302">
        <v>0</v>
      </c>
      <c r="G24" s="303" t="s">
        <v>88</v>
      </c>
      <c r="H24" s="303" t="s">
        <v>88</v>
      </c>
      <c r="I24" s="305">
        <v>60</v>
      </c>
      <c r="J24" s="289" t="str">
        <f t="shared" si="4"/>
        <v>MENOR</v>
      </c>
      <c r="K24" s="316">
        <v>60</v>
      </c>
      <c r="L24" s="316" t="str">
        <f>IF($F24=K24,"CUMPLE",IF($F24&lt;K24,"MENOR","MAYOR"))</f>
        <v>MENOR</v>
      </c>
      <c r="M24" s="307">
        <v>80</v>
      </c>
      <c r="N24" s="307" t="str">
        <f>IF($F24=M24,"CUMPLE",IF($F24&lt;M24,"MENOR","MAYOR"))</f>
        <v>MENOR</v>
      </c>
      <c r="O24" s="317">
        <v>100</v>
      </c>
      <c r="P24" s="308" t="str">
        <f>IF($F24=O24,"CUMPLE",IF($F24&lt;O24,"MENOR","MAYOR"))</f>
        <v>MENOR</v>
      </c>
    </row>
    <row r="25" spans="1:19" ht="30" x14ac:dyDescent="0.25">
      <c r="A25" s="284" t="s">
        <v>1272</v>
      </c>
      <c r="B25" s="212" t="s">
        <v>602</v>
      </c>
      <c r="C25" s="285" t="s">
        <v>1273</v>
      </c>
      <c r="D25" s="285" t="s">
        <v>1254</v>
      </c>
      <c r="E25" s="286" t="s">
        <v>1167</v>
      </c>
      <c r="F25" s="287">
        <f>VLOOKUP(E25,[1]PHVA!$B$16:$K$39,10,FALSE)</f>
        <v>100</v>
      </c>
      <c r="G25" s="295" t="s">
        <v>88</v>
      </c>
      <c r="H25" s="295" t="s">
        <v>88</v>
      </c>
      <c r="I25" s="289">
        <v>40</v>
      </c>
      <c r="J25" s="289" t="str">
        <f t="shared" si="4"/>
        <v>MAYOR</v>
      </c>
      <c r="K25" s="291">
        <v>60</v>
      </c>
      <c r="L25" s="291" t="str">
        <f>IF($F25=K25,"CUMPLE",IF($F25&lt;K25,"MENOR","MAYOR"))</f>
        <v>MAYOR</v>
      </c>
      <c r="M25" s="292">
        <v>80</v>
      </c>
      <c r="N25" s="292" t="str">
        <f>IF($F25=M25,"CUMPLE",IF($F25&lt;M25,"MENOR","MAYOR"))</f>
        <v>MAYOR</v>
      </c>
      <c r="O25" s="293">
        <v>100</v>
      </c>
      <c r="P25" s="294" t="str">
        <f>IF($F25=O25,"CUMPLE",IF($F25&lt;O25,"MENOR","MAYOR"))</f>
        <v>CUMPLE</v>
      </c>
    </row>
    <row r="26" spans="1:19" ht="90" x14ac:dyDescent="0.25">
      <c r="A26" s="284" t="s">
        <v>1274</v>
      </c>
      <c r="B26" s="212" t="s">
        <v>602</v>
      </c>
      <c r="C26" s="318" t="s">
        <v>1275</v>
      </c>
      <c r="D26" s="285" t="s">
        <v>1267</v>
      </c>
      <c r="E26" s="319" t="s">
        <v>1109</v>
      </c>
      <c r="F26" s="287">
        <f>VLOOKUP(E26,[1]TECNICAS!$A$13:$K$117,11)</f>
        <v>60</v>
      </c>
      <c r="G26" s="295" t="s">
        <v>88</v>
      </c>
      <c r="H26" s="295" t="s">
        <v>88</v>
      </c>
      <c r="I26" s="289">
        <v>40</v>
      </c>
      <c r="J26" s="289" t="str">
        <f t="shared" si="4"/>
        <v>MAYOR</v>
      </c>
      <c r="K26" s="291">
        <v>60</v>
      </c>
      <c r="L26" s="291" t="str">
        <f t="shared" ref="L26:L33" si="5">IF($F26=K26,"CUMPLE",IF($F26&lt;K26,"MENOR","MAYOR"))</f>
        <v>CUMPLE</v>
      </c>
      <c r="M26" s="292">
        <v>80</v>
      </c>
      <c r="N26" s="292" t="str">
        <f t="shared" ref="N26:N33" si="6">IF($F26=M26,"CUMPLE",IF($F26&lt;M26,"MENOR","MAYOR"))</f>
        <v>MENOR</v>
      </c>
      <c r="O26" s="293">
        <v>100</v>
      </c>
      <c r="P26" s="294" t="str">
        <f t="shared" ref="P26:P33" si="7">IF($F26=O26,"CUMPLE",IF($F26&lt;O26,"MENOR","MAYOR"))</f>
        <v>MENOR</v>
      </c>
    </row>
    <row r="27" spans="1:19" ht="120" x14ac:dyDescent="0.25">
      <c r="A27" s="284" t="s">
        <v>1276</v>
      </c>
      <c r="B27" s="212" t="s">
        <v>602</v>
      </c>
      <c r="C27" s="285" t="s">
        <v>1277</v>
      </c>
      <c r="D27" s="286" t="s">
        <v>1244</v>
      </c>
      <c r="E27" s="286" t="s">
        <v>467</v>
      </c>
      <c r="F27" s="287">
        <f>VLOOKUP(E27,[1]ADMINISTRATIVAS!$B$13:$L$76,11,FALSE)</f>
        <v>90</v>
      </c>
      <c r="G27" s="295" t="s">
        <v>88</v>
      </c>
      <c r="H27" s="295" t="s">
        <v>88</v>
      </c>
      <c r="I27" s="289">
        <v>40</v>
      </c>
      <c r="J27" s="289" t="str">
        <f t="shared" si="4"/>
        <v>MAYOR</v>
      </c>
      <c r="K27" s="291">
        <v>60</v>
      </c>
      <c r="L27" s="291" t="str">
        <f t="shared" si="5"/>
        <v>MAYOR</v>
      </c>
      <c r="M27" s="292">
        <v>80</v>
      </c>
      <c r="N27" s="292" t="str">
        <f t="shared" si="6"/>
        <v>MAYOR</v>
      </c>
      <c r="O27" s="293">
        <v>100</v>
      </c>
      <c r="P27" s="294" t="str">
        <f t="shared" si="7"/>
        <v>MENOR</v>
      </c>
    </row>
    <row r="28" spans="1:19" ht="135" x14ac:dyDescent="0.25">
      <c r="A28" s="284" t="s">
        <v>1278</v>
      </c>
      <c r="B28" s="212" t="s">
        <v>602</v>
      </c>
      <c r="C28" s="285" t="s">
        <v>1279</v>
      </c>
      <c r="D28" s="286" t="s">
        <v>1244</v>
      </c>
      <c r="E28" s="320" t="s">
        <v>547</v>
      </c>
      <c r="F28" s="287">
        <f>VLOOKUP(E28,[1]ADMINISTRATIVAS!$B$13:$L$76,11,FALSE)</f>
        <v>40</v>
      </c>
      <c r="G28" s="295" t="s">
        <v>88</v>
      </c>
      <c r="H28" s="295" t="s">
        <v>88</v>
      </c>
      <c r="I28" s="289">
        <v>40</v>
      </c>
      <c r="J28" s="289" t="str">
        <f t="shared" si="4"/>
        <v>CUMPLE</v>
      </c>
      <c r="K28" s="291">
        <v>60</v>
      </c>
      <c r="L28" s="291" t="str">
        <f t="shared" si="5"/>
        <v>MENOR</v>
      </c>
      <c r="M28" s="292">
        <v>80</v>
      </c>
      <c r="N28" s="292" t="str">
        <f t="shared" si="6"/>
        <v>MENOR</v>
      </c>
      <c r="O28" s="293">
        <v>100</v>
      </c>
      <c r="P28" s="294" t="str">
        <f t="shared" si="7"/>
        <v>MENOR</v>
      </c>
    </row>
    <row r="29" spans="1:19" ht="30" x14ac:dyDescent="0.25">
      <c r="A29" s="284" t="s">
        <v>1280</v>
      </c>
      <c r="B29" s="212" t="s">
        <v>602</v>
      </c>
      <c r="C29" s="285" t="s">
        <v>1281</v>
      </c>
      <c r="D29" s="286" t="s">
        <v>1244</v>
      </c>
      <c r="E29" s="320" t="s">
        <v>356</v>
      </c>
      <c r="F29" s="287">
        <f>VLOOKUP(E29,[1]ADMINISTRATIVAS!$B$13:$L$76,11,FALSE)</f>
        <v>84</v>
      </c>
      <c r="G29" s="295" t="s">
        <v>88</v>
      </c>
      <c r="H29" s="295" t="s">
        <v>88</v>
      </c>
      <c r="I29" s="289">
        <v>40</v>
      </c>
      <c r="J29" s="289" t="str">
        <f t="shared" si="4"/>
        <v>MAYOR</v>
      </c>
      <c r="K29" s="291">
        <v>60</v>
      </c>
      <c r="L29" s="291" t="str">
        <f t="shared" si="5"/>
        <v>MAYOR</v>
      </c>
      <c r="M29" s="292">
        <v>80</v>
      </c>
      <c r="N29" s="292" t="str">
        <f t="shared" si="6"/>
        <v>MAYOR</v>
      </c>
      <c r="O29" s="293">
        <v>100</v>
      </c>
      <c r="P29" s="294" t="str">
        <f t="shared" si="7"/>
        <v>MENOR</v>
      </c>
    </row>
    <row r="30" spans="1:19" ht="27.75" customHeight="1" x14ac:dyDescent="0.25">
      <c r="A30" s="284" t="s">
        <v>1282</v>
      </c>
      <c r="B30" s="212" t="s">
        <v>602</v>
      </c>
      <c r="C30" s="285" t="s">
        <v>1283</v>
      </c>
      <c r="D30" s="286" t="s">
        <v>1244</v>
      </c>
      <c r="E30" s="320" t="s">
        <v>397</v>
      </c>
      <c r="F30" s="287">
        <f>VLOOKUP(E30,[1]ADMINISTRATIVAS!$B$13:$L$76,11,FALSE)</f>
        <v>80</v>
      </c>
      <c r="G30" s="295" t="s">
        <v>88</v>
      </c>
      <c r="H30" s="295" t="s">
        <v>88</v>
      </c>
      <c r="I30" s="289">
        <v>40</v>
      </c>
      <c r="J30" s="289" t="str">
        <f t="shared" si="4"/>
        <v>MAYOR</v>
      </c>
      <c r="K30" s="291">
        <v>60</v>
      </c>
      <c r="L30" s="291" t="str">
        <f t="shared" si="5"/>
        <v>MAYOR</v>
      </c>
      <c r="M30" s="292">
        <v>80</v>
      </c>
      <c r="N30" s="292" t="str">
        <f t="shared" si="6"/>
        <v>CUMPLE</v>
      </c>
      <c r="O30" s="293">
        <v>100</v>
      </c>
      <c r="P30" s="294" t="str">
        <f t="shared" si="7"/>
        <v>MENOR</v>
      </c>
    </row>
    <row r="31" spans="1:19" ht="27.75" customHeight="1" x14ac:dyDescent="0.25">
      <c r="A31" s="284" t="s">
        <v>1284</v>
      </c>
      <c r="B31" s="212" t="s">
        <v>602</v>
      </c>
      <c r="C31" s="285" t="s">
        <v>1285</v>
      </c>
      <c r="D31" s="285" t="s">
        <v>1267</v>
      </c>
      <c r="E31" s="319" t="s">
        <v>903</v>
      </c>
      <c r="F31" s="287">
        <f>VLOOKUP(E31,[1]TECNICAS!$A$13:$K$117,11)</f>
        <v>80</v>
      </c>
      <c r="G31" s="295" t="s">
        <v>88</v>
      </c>
      <c r="H31" s="295" t="s">
        <v>88</v>
      </c>
      <c r="I31" s="289">
        <v>40</v>
      </c>
      <c r="J31" s="289" t="str">
        <f t="shared" si="4"/>
        <v>MAYOR</v>
      </c>
      <c r="K31" s="291">
        <v>60</v>
      </c>
      <c r="L31" s="291" t="str">
        <f t="shared" si="5"/>
        <v>MAYOR</v>
      </c>
      <c r="M31" s="292">
        <v>80</v>
      </c>
      <c r="N31" s="292" t="str">
        <f t="shared" si="6"/>
        <v>CUMPLE</v>
      </c>
      <c r="O31" s="293">
        <v>100</v>
      </c>
      <c r="P31" s="294" t="str">
        <f t="shared" si="7"/>
        <v>MENOR</v>
      </c>
    </row>
    <row r="32" spans="1:19" ht="27.75" customHeight="1" x14ac:dyDescent="0.25">
      <c r="A32" s="284" t="s">
        <v>1286</v>
      </c>
      <c r="B32" s="212" t="s">
        <v>602</v>
      </c>
      <c r="C32" s="285" t="s">
        <v>1287</v>
      </c>
      <c r="D32" s="285" t="s">
        <v>1267</v>
      </c>
      <c r="E32" s="319" t="s">
        <v>913</v>
      </c>
      <c r="F32" s="287">
        <f>VLOOKUP(E32,[1]TECNICAS!$A$13:$K$117,11)</f>
        <v>80</v>
      </c>
      <c r="G32" s="295" t="s">
        <v>88</v>
      </c>
      <c r="H32" s="295" t="s">
        <v>88</v>
      </c>
      <c r="I32" s="289">
        <v>40</v>
      </c>
      <c r="J32" s="289" t="str">
        <f t="shared" si="4"/>
        <v>MAYOR</v>
      </c>
      <c r="K32" s="291">
        <v>60</v>
      </c>
      <c r="L32" s="291" t="str">
        <f t="shared" si="5"/>
        <v>MAYOR</v>
      </c>
      <c r="M32" s="292">
        <v>80</v>
      </c>
      <c r="N32" s="292" t="str">
        <f t="shared" si="6"/>
        <v>CUMPLE</v>
      </c>
      <c r="O32" s="293">
        <v>100</v>
      </c>
      <c r="P32" s="294" t="str">
        <f t="shared" si="7"/>
        <v>MENOR</v>
      </c>
    </row>
    <row r="33" spans="1:16" ht="27.75" customHeight="1" x14ac:dyDescent="0.25">
      <c r="A33" s="284" t="s">
        <v>1288</v>
      </c>
      <c r="B33" s="212" t="s">
        <v>602</v>
      </c>
      <c r="C33" s="285" t="s">
        <v>1289</v>
      </c>
      <c r="D33" s="285" t="s">
        <v>1267</v>
      </c>
      <c r="E33" s="319" t="s">
        <v>952</v>
      </c>
      <c r="F33" s="287">
        <f>VLOOKUP(E33,[1]TECNICAS!$A$13:$K$117,11)</f>
        <v>80</v>
      </c>
      <c r="G33" s="295" t="s">
        <v>88</v>
      </c>
      <c r="H33" s="295" t="s">
        <v>88</v>
      </c>
      <c r="I33" s="289">
        <v>40</v>
      </c>
      <c r="J33" s="289" t="str">
        <f t="shared" si="4"/>
        <v>MAYOR</v>
      </c>
      <c r="K33" s="291">
        <v>60</v>
      </c>
      <c r="L33" s="291" t="str">
        <f t="shared" si="5"/>
        <v>MAYOR</v>
      </c>
      <c r="M33" s="292">
        <v>80</v>
      </c>
      <c r="N33" s="292" t="str">
        <f t="shared" si="6"/>
        <v>CUMPLE</v>
      </c>
      <c r="O33" s="293">
        <v>100</v>
      </c>
      <c r="P33" s="294" t="str">
        <f t="shared" si="7"/>
        <v>MENOR</v>
      </c>
    </row>
    <row r="34" spans="1:16" ht="27.75" customHeight="1" x14ac:dyDescent="0.25">
      <c r="A34" s="311" t="s">
        <v>1290</v>
      </c>
      <c r="B34" s="312"/>
      <c r="C34" s="313"/>
      <c r="D34" s="313"/>
      <c r="E34" s="321"/>
      <c r="F34" s="322">
        <f>SUM(F23:F33)</f>
        <v>694</v>
      </c>
      <c r="G34" s="312">
        <f>SUM(G23:G33)</f>
        <v>0</v>
      </c>
      <c r="H34" s="321"/>
      <c r="I34" s="312">
        <f>SUM(I23:I33)</f>
        <v>460</v>
      </c>
      <c r="J34" s="312" t="str">
        <f>IFERROR(VLOOKUP("MENOR",J23:J33,1,FALSE),"CUMPLE")</f>
        <v>MENOR</v>
      </c>
      <c r="K34" s="312">
        <f>SUM(K23:K33)</f>
        <v>660</v>
      </c>
      <c r="L34" s="312" t="str">
        <f>IFERROR(VLOOKUP("MENOR",L23:L33,1,FALSE),"CUMPLE")</f>
        <v>MENOR</v>
      </c>
      <c r="M34" s="312">
        <f>SUM(M23:M33)</f>
        <v>880</v>
      </c>
      <c r="N34" s="312" t="str">
        <f>IFERROR(VLOOKUP("MENOR",N23:N33,1,FALSE),"CUMPLE")</f>
        <v>MENOR</v>
      </c>
      <c r="O34" s="312">
        <f>SUM(O23:O33)</f>
        <v>1100</v>
      </c>
      <c r="P34" s="312" t="str">
        <f>IFERROR(VLOOKUP("MENOR",P23:P33,1,FALSE),"CUMPLE")</f>
        <v>MENOR</v>
      </c>
    </row>
    <row r="35" spans="1:16" ht="27.75" customHeight="1" x14ac:dyDescent="0.25">
      <c r="A35" s="284" t="s">
        <v>1291</v>
      </c>
      <c r="B35" s="212" t="s">
        <v>602</v>
      </c>
      <c r="C35" s="285" t="s">
        <v>1292</v>
      </c>
      <c r="D35" s="286" t="s">
        <v>1244</v>
      </c>
      <c r="E35" s="286" t="s">
        <v>416</v>
      </c>
      <c r="F35" s="287">
        <f>VLOOKUP(E35,[1]ADMINISTRATIVAS!$B$13:$L$76,11,FALSE)</f>
        <v>90</v>
      </c>
      <c r="G35" s="295" t="s">
        <v>88</v>
      </c>
      <c r="H35" s="295" t="s">
        <v>88</v>
      </c>
      <c r="I35" s="289" t="s">
        <v>88</v>
      </c>
      <c r="J35" s="289" t="s">
        <v>88</v>
      </c>
      <c r="K35" s="291">
        <v>60</v>
      </c>
      <c r="L35" s="291" t="str">
        <f t="shared" ref="L35:L54" si="8">IF($F35=K35,"CUMPLE",IF($F35&lt;K35,"MENOR","MAYOR"))</f>
        <v>MAYOR</v>
      </c>
      <c r="M35" s="323">
        <v>80</v>
      </c>
      <c r="N35" s="292" t="str">
        <f t="shared" ref="N35:N54" si="9">IF($F35=M35,"CUMPLE",IF($F35&lt;M35,"MENOR","MAYOR"))</f>
        <v>MAYOR</v>
      </c>
      <c r="O35" s="293">
        <v>100</v>
      </c>
      <c r="P35" s="294" t="str">
        <f t="shared" ref="P35:P54" si="10">IF($F35=O35,"CUMPLE",IF($F35&lt;O35,"MENOR","MAYOR"))</f>
        <v>MENOR</v>
      </c>
    </row>
    <row r="36" spans="1:16" ht="27.75" customHeight="1" x14ac:dyDescent="0.25">
      <c r="A36" s="284" t="s">
        <v>1293</v>
      </c>
      <c r="B36" s="212" t="s">
        <v>602</v>
      </c>
      <c r="C36" s="285" t="s">
        <v>1294</v>
      </c>
      <c r="D36" s="286" t="s">
        <v>1244</v>
      </c>
      <c r="E36" s="286" t="s">
        <v>432</v>
      </c>
      <c r="F36" s="287">
        <f>VLOOKUP(E36,[1]ADMINISTRATIVAS!$B$13:$L$76,11,FALSE)</f>
        <v>87</v>
      </c>
      <c r="G36" s="295" t="s">
        <v>88</v>
      </c>
      <c r="H36" s="295" t="s">
        <v>88</v>
      </c>
      <c r="I36" s="289" t="s">
        <v>88</v>
      </c>
      <c r="J36" s="289" t="s">
        <v>88</v>
      </c>
      <c r="K36" s="291">
        <v>60</v>
      </c>
      <c r="L36" s="291" t="str">
        <f t="shared" si="8"/>
        <v>MAYOR</v>
      </c>
      <c r="M36" s="323">
        <v>80</v>
      </c>
      <c r="N36" s="292" t="str">
        <f t="shared" si="9"/>
        <v>MAYOR</v>
      </c>
      <c r="O36" s="293">
        <v>100</v>
      </c>
      <c r="P36" s="294" t="str">
        <f t="shared" si="10"/>
        <v>MENOR</v>
      </c>
    </row>
    <row r="37" spans="1:16" ht="30" x14ac:dyDescent="0.25">
      <c r="A37" s="284" t="s">
        <v>1295</v>
      </c>
      <c r="B37" s="212" t="s">
        <v>602</v>
      </c>
      <c r="C37" s="285" t="s">
        <v>1296</v>
      </c>
      <c r="D37" s="286" t="s">
        <v>1244</v>
      </c>
      <c r="E37" s="286" t="s">
        <v>457</v>
      </c>
      <c r="F37" s="287">
        <f>VLOOKUP(E37,[1]ADMINISTRATIVAS!$B$13:$L$76,11,FALSE)</f>
        <v>80</v>
      </c>
      <c r="G37" s="295" t="s">
        <v>88</v>
      </c>
      <c r="H37" s="295" t="s">
        <v>88</v>
      </c>
      <c r="I37" s="289" t="s">
        <v>88</v>
      </c>
      <c r="J37" s="289" t="s">
        <v>88</v>
      </c>
      <c r="K37" s="291">
        <v>60</v>
      </c>
      <c r="L37" s="291" t="str">
        <f t="shared" si="8"/>
        <v>MAYOR</v>
      </c>
      <c r="M37" s="323">
        <v>80</v>
      </c>
      <c r="N37" s="292" t="str">
        <f t="shared" si="9"/>
        <v>CUMPLE</v>
      </c>
      <c r="O37" s="293">
        <v>100</v>
      </c>
      <c r="P37" s="294" t="str">
        <f t="shared" si="10"/>
        <v>MENOR</v>
      </c>
    </row>
    <row r="38" spans="1:16" ht="27.75" customHeight="1" x14ac:dyDescent="0.25">
      <c r="A38" s="284" t="s">
        <v>1297</v>
      </c>
      <c r="B38" s="212" t="s">
        <v>602</v>
      </c>
      <c r="C38" s="285" t="s">
        <v>1298</v>
      </c>
      <c r="D38" s="285" t="s">
        <v>1267</v>
      </c>
      <c r="E38" s="324" t="s">
        <v>640</v>
      </c>
      <c r="F38" s="287">
        <f>VLOOKUP(E38,[1]TECNICAS!$A$13:$K$117,11)</f>
        <v>80</v>
      </c>
      <c r="G38" s="295" t="s">
        <v>88</v>
      </c>
      <c r="H38" s="295" t="s">
        <v>88</v>
      </c>
      <c r="I38" s="289" t="s">
        <v>88</v>
      </c>
      <c r="J38" s="289" t="s">
        <v>88</v>
      </c>
      <c r="K38" s="291">
        <v>60</v>
      </c>
      <c r="L38" s="291" t="str">
        <f t="shared" si="8"/>
        <v>MAYOR</v>
      </c>
      <c r="M38" s="323">
        <v>80</v>
      </c>
      <c r="N38" s="292" t="str">
        <f t="shared" si="9"/>
        <v>CUMPLE</v>
      </c>
      <c r="O38" s="293">
        <v>100</v>
      </c>
      <c r="P38" s="294" t="str">
        <f t="shared" si="10"/>
        <v>MENOR</v>
      </c>
    </row>
    <row r="39" spans="1:16" ht="27.75" customHeight="1" x14ac:dyDescent="0.25">
      <c r="A39" s="284" t="s">
        <v>1299</v>
      </c>
      <c r="B39" s="212" t="s">
        <v>602</v>
      </c>
      <c r="C39" s="285" t="s">
        <v>1300</v>
      </c>
      <c r="D39" s="285" t="s">
        <v>1267</v>
      </c>
      <c r="E39" s="319" t="s">
        <v>697</v>
      </c>
      <c r="F39" s="287">
        <f>VLOOKUP(E39,[1]TECNICAS!$A$13:$K$117,11)</f>
        <v>80</v>
      </c>
      <c r="G39" s="295" t="s">
        <v>88</v>
      </c>
      <c r="H39" s="295" t="s">
        <v>88</v>
      </c>
      <c r="I39" s="289" t="s">
        <v>88</v>
      </c>
      <c r="J39" s="289" t="s">
        <v>88</v>
      </c>
      <c r="K39" s="291">
        <v>60</v>
      </c>
      <c r="L39" s="291" t="str">
        <f t="shared" si="8"/>
        <v>MAYOR</v>
      </c>
      <c r="M39" s="323">
        <v>80</v>
      </c>
      <c r="N39" s="292" t="str">
        <f t="shared" si="9"/>
        <v>CUMPLE</v>
      </c>
      <c r="O39" s="293">
        <v>100</v>
      </c>
      <c r="P39" s="294" t="str">
        <f t="shared" si="10"/>
        <v>MENOR</v>
      </c>
    </row>
    <row r="40" spans="1:16" ht="27.75" customHeight="1" x14ac:dyDescent="0.25">
      <c r="A40" s="284" t="s">
        <v>1301</v>
      </c>
      <c r="B40" s="212" t="s">
        <v>602</v>
      </c>
      <c r="C40" s="285" t="s">
        <v>1302</v>
      </c>
      <c r="D40" s="285" t="s">
        <v>1267</v>
      </c>
      <c r="E40" s="319" t="s">
        <v>706</v>
      </c>
      <c r="F40" s="287">
        <f>VLOOKUP(E40,[1]TECNICAS!$A$13:$K$117,11)</f>
        <v>80</v>
      </c>
      <c r="G40" s="295" t="s">
        <v>88</v>
      </c>
      <c r="H40" s="295" t="s">
        <v>88</v>
      </c>
      <c r="I40" s="289" t="s">
        <v>88</v>
      </c>
      <c r="J40" s="289" t="s">
        <v>88</v>
      </c>
      <c r="K40" s="291">
        <v>60</v>
      </c>
      <c r="L40" s="291" t="str">
        <f t="shared" si="8"/>
        <v>MAYOR</v>
      </c>
      <c r="M40" s="323">
        <v>80</v>
      </c>
      <c r="N40" s="292" t="str">
        <f t="shared" si="9"/>
        <v>CUMPLE</v>
      </c>
      <c r="O40" s="293">
        <v>100</v>
      </c>
      <c r="P40" s="294" t="str">
        <f t="shared" si="10"/>
        <v>MENOR</v>
      </c>
    </row>
    <row r="41" spans="1:16" ht="27.75" customHeight="1" x14ac:dyDescent="0.25">
      <c r="A41" s="284" t="s">
        <v>1303</v>
      </c>
      <c r="B41" s="212" t="s">
        <v>602</v>
      </c>
      <c r="C41" s="285" t="s">
        <v>1304</v>
      </c>
      <c r="D41" s="285" t="s">
        <v>1267</v>
      </c>
      <c r="E41" s="319" t="s">
        <v>810</v>
      </c>
      <c r="F41" s="287">
        <f>VLOOKUP(E41,[1]TECNICAS!$A$13:$K$117,11)</f>
        <v>91</v>
      </c>
      <c r="G41" s="295" t="s">
        <v>88</v>
      </c>
      <c r="H41" s="295" t="s">
        <v>88</v>
      </c>
      <c r="I41" s="289" t="s">
        <v>88</v>
      </c>
      <c r="J41" s="289" t="s">
        <v>88</v>
      </c>
      <c r="K41" s="291">
        <v>60</v>
      </c>
      <c r="L41" s="291" t="str">
        <f t="shared" si="8"/>
        <v>MAYOR</v>
      </c>
      <c r="M41" s="323">
        <v>80</v>
      </c>
      <c r="N41" s="292" t="str">
        <f t="shared" si="9"/>
        <v>MAYOR</v>
      </c>
      <c r="O41" s="293">
        <v>100</v>
      </c>
      <c r="P41" s="294" t="str">
        <f t="shared" si="10"/>
        <v>MENOR</v>
      </c>
    </row>
    <row r="42" spans="1:16" ht="27.75" customHeight="1" x14ac:dyDescent="0.25">
      <c r="A42" s="284" t="s">
        <v>1305</v>
      </c>
      <c r="B42" s="212" t="s">
        <v>602</v>
      </c>
      <c r="C42" s="285" t="s">
        <v>1306</v>
      </c>
      <c r="D42" s="285" t="s">
        <v>1267</v>
      </c>
      <c r="E42" s="319" t="s">
        <v>881</v>
      </c>
      <c r="F42" s="287">
        <f>VLOOKUP(E42,[1]TECNICAS!$A$13:$K$117,11)</f>
        <v>85</v>
      </c>
      <c r="G42" s="295" t="s">
        <v>88</v>
      </c>
      <c r="H42" s="295" t="s">
        <v>88</v>
      </c>
      <c r="I42" s="289" t="s">
        <v>88</v>
      </c>
      <c r="J42" s="289" t="s">
        <v>88</v>
      </c>
      <c r="K42" s="291">
        <v>60</v>
      </c>
      <c r="L42" s="291" t="str">
        <f t="shared" si="8"/>
        <v>MAYOR</v>
      </c>
      <c r="M42" s="323">
        <v>80</v>
      </c>
      <c r="N42" s="292" t="str">
        <f t="shared" si="9"/>
        <v>MAYOR</v>
      </c>
      <c r="O42" s="293">
        <v>100</v>
      </c>
      <c r="P42" s="294" t="str">
        <f t="shared" si="10"/>
        <v>MENOR</v>
      </c>
    </row>
    <row r="43" spans="1:16" ht="27.75" customHeight="1" x14ac:dyDescent="0.25">
      <c r="A43" s="284" t="s">
        <v>1307</v>
      </c>
      <c r="B43" s="212" t="s">
        <v>602</v>
      </c>
      <c r="C43" s="285" t="s">
        <v>1308</v>
      </c>
      <c r="D43" s="285" t="s">
        <v>1267</v>
      </c>
      <c r="E43" s="319" t="s">
        <v>944</v>
      </c>
      <c r="F43" s="287">
        <f>VLOOKUP(E43,[1]TECNICAS!$A$13:$K$117,11)</f>
        <v>80</v>
      </c>
      <c r="G43" s="295" t="s">
        <v>88</v>
      </c>
      <c r="H43" s="295" t="s">
        <v>88</v>
      </c>
      <c r="I43" s="289" t="s">
        <v>88</v>
      </c>
      <c r="J43" s="289" t="s">
        <v>88</v>
      </c>
      <c r="K43" s="291">
        <v>60</v>
      </c>
      <c r="L43" s="291" t="str">
        <f t="shared" si="8"/>
        <v>MAYOR</v>
      </c>
      <c r="M43" s="323">
        <v>80</v>
      </c>
      <c r="N43" s="292" t="str">
        <f t="shared" si="9"/>
        <v>CUMPLE</v>
      </c>
      <c r="O43" s="293">
        <v>100</v>
      </c>
      <c r="P43" s="294" t="str">
        <f t="shared" si="10"/>
        <v>MENOR</v>
      </c>
    </row>
    <row r="44" spans="1:16" ht="27.75" customHeight="1" x14ac:dyDescent="0.25">
      <c r="A44" s="284" t="s">
        <v>1309</v>
      </c>
      <c r="B44" s="212" t="s">
        <v>602</v>
      </c>
      <c r="C44" s="285" t="s">
        <v>1310</v>
      </c>
      <c r="D44" s="285" t="s">
        <v>1267</v>
      </c>
      <c r="E44" s="319" t="s">
        <v>972</v>
      </c>
      <c r="F44" s="287">
        <f>VLOOKUP(E44,[1]TECNICAS!$A$13:$K$117,11)</f>
        <v>80</v>
      </c>
      <c r="G44" s="295" t="s">
        <v>88</v>
      </c>
      <c r="H44" s="295" t="s">
        <v>88</v>
      </c>
      <c r="I44" s="289" t="s">
        <v>88</v>
      </c>
      <c r="J44" s="289" t="s">
        <v>88</v>
      </c>
      <c r="K44" s="291">
        <v>60</v>
      </c>
      <c r="L44" s="291" t="str">
        <f t="shared" si="8"/>
        <v>MAYOR</v>
      </c>
      <c r="M44" s="323">
        <v>80</v>
      </c>
      <c r="N44" s="292" t="str">
        <f t="shared" si="9"/>
        <v>CUMPLE</v>
      </c>
      <c r="O44" s="293">
        <v>100</v>
      </c>
      <c r="P44" s="294" t="str">
        <f t="shared" si="10"/>
        <v>MENOR</v>
      </c>
    </row>
    <row r="45" spans="1:16" ht="27.75" customHeight="1" x14ac:dyDescent="0.25">
      <c r="A45" s="284" t="s">
        <v>1311</v>
      </c>
      <c r="B45" s="212" t="s">
        <v>602</v>
      </c>
      <c r="C45" s="285" t="s">
        <v>1312</v>
      </c>
      <c r="D45" s="285" t="s">
        <v>1267</v>
      </c>
      <c r="E45" s="319" t="s">
        <v>992</v>
      </c>
      <c r="F45" s="287">
        <f>VLOOKUP(E45,[1]TECNICAS!$A$13:$K$117,11)</f>
        <v>80</v>
      </c>
      <c r="G45" s="295" t="s">
        <v>88</v>
      </c>
      <c r="H45" s="295" t="s">
        <v>88</v>
      </c>
      <c r="I45" s="289" t="s">
        <v>88</v>
      </c>
      <c r="J45" s="289" t="s">
        <v>88</v>
      </c>
      <c r="K45" s="291">
        <v>60</v>
      </c>
      <c r="L45" s="291" t="str">
        <f t="shared" si="8"/>
        <v>MAYOR</v>
      </c>
      <c r="M45" s="323">
        <v>80</v>
      </c>
      <c r="N45" s="292" t="str">
        <f t="shared" si="9"/>
        <v>CUMPLE</v>
      </c>
      <c r="O45" s="293">
        <v>100</v>
      </c>
      <c r="P45" s="294" t="str">
        <f t="shared" si="10"/>
        <v>MENOR</v>
      </c>
    </row>
    <row r="46" spans="1:16" ht="27.75" customHeight="1" x14ac:dyDescent="0.25">
      <c r="A46" s="284" t="s">
        <v>1313</v>
      </c>
      <c r="B46" s="212" t="s">
        <v>602</v>
      </c>
      <c r="C46" s="285" t="s">
        <v>1314</v>
      </c>
      <c r="D46" s="285" t="s">
        <v>1267</v>
      </c>
      <c r="E46" s="319" t="s">
        <v>1018</v>
      </c>
      <c r="F46" s="287">
        <f>VLOOKUP(E46,[1]TECNICAS!$A$13:$K$117,11)</f>
        <v>70</v>
      </c>
      <c r="G46" s="295" t="s">
        <v>88</v>
      </c>
      <c r="H46" s="295" t="s">
        <v>88</v>
      </c>
      <c r="I46" s="289" t="s">
        <v>88</v>
      </c>
      <c r="J46" s="289" t="s">
        <v>88</v>
      </c>
      <c r="K46" s="291">
        <v>60</v>
      </c>
      <c r="L46" s="291" t="str">
        <f t="shared" si="8"/>
        <v>MAYOR</v>
      </c>
      <c r="M46" s="323">
        <v>80</v>
      </c>
      <c r="N46" s="292" t="str">
        <f t="shared" si="9"/>
        <v>MENOR</v>
      </c>
      <c r="O46" s="293">
        <v>100</v>
      </c>
      <c r="P46" s="294" t="str">
        <f t="shared" si="10"/>
        <v>MENOR</v>
      </c>
    </row>
    <row r="47" spans="1:16" ht="27.75" customHeight="1" x14ac:dyDescent="0.25">
      <c r="A47" s="284" t="s">
        <v>1315</v>
      </c>
      <c r="B47" s="212" t="s">
        <v>602</v>
      </c>
      <c r="C47" s="285" t="s">
        <v>1316</v>
      </c>
      <c r="D47" s="285" t="s">
        <v>1267</v>
      </c>
      <c r="E47" s="319" t="s">
        <v>1039</v>
      </c>
      <c r="F47" s="287">
        <f>VLOOKUP(E47,[1]TECNICAS!$A$13:$K$117,11)</f>
        <v>76</v>
      </c>
      <c r="G47" s="295" t="s">
        <v>88</v>
      </c>
      <c r="H47" s="295" t="s">
        <v>88</v>
      </c>
      <c r="I47" s="289" t="s">
        <v>88</v>
      </c>
      <c r="J47" s="289" t="s">
        <v>88</v>
      </c>
      <c r="K47" s="291">
        <v>60</v>
      </c>
      <c r="L47" s="291" t="str">
        <f t="shared" si="8"/>
        <v>MAYOR</v>
      </c>
      <c r="M47" s="323">
        <v>80</v>
      </c>
      <c r="N47" s="292" t="str">
        <f t="shared" si="9"/>
        <v>MENOR</v>
      </c>
      <c r="O47" s="293">
        <v>100</v>
      </c>
      <c r="P47" s="294" t="str">
        <f t="shared" si="10"/>
        <v>MENOR</v>
      </c>
    </row>
    <row r="48" spans="1:16" ht="27.75" customHeight="1" x14ac:dyDescent="0.25">
      <c r="A48" s="284" t="s">
        <v>1317</v>
      </c>
      <c r="B48" s="212" t="s">
        <v>602</v>
      </c>
      <c r="C48" s="285" t="s">
        <v>1318</v>
      </c>
      <c r="D48" s="285" t="s">
        <v>1267</v>
      </c>
      <c r="E48" s="319" t="s">
        <v>1090</v>
      </c>
      <c r="F48" s="287">
        <f>VLOOKUP(E48,[1]TECNICAS!$A$13:$K$117,11)</f>
        <v>80</v>
      </c>
      <c r="G48" s="295" t="s">
        <v>88</v>
      </c>
      <c r="H48" s="295" t="s">
        <v>88</v>
      </c>
      <c r="I48" s="289" t="s">
        <v>88</v>
      </c>
      <c r="J48" s="289" t="s">
        <v>88</v>
      </c>
      <c r="K48" s="291">
        <v>60</v>
      </c>
      <c r="L48" s="291" t="str">
        <f t="shared" si="8"/>
        <v>MAYOR</v>
      </c>
      <c r="M48" s="323">
        <v>80</v>
      </c>
      <c r="N48" s="292" t="str">
        <f t="shared" si="9"/>
        <v>CUMPLE</v>
      </c>
      <c r="O48" s="293">
        <v>100</v>
      </c>
      <c r="P48" s="294" t="str">
        <f t="shared" si="10"/>
        <v>MENOR</v>
      </c>
    </row>
    <row r="49" spans="1:16" ht="30" x14ac:dyDescent="0.25">
      <c r="A49" s="284" t="s">
        <v>1319</v>
      </c>
      <c r="B49" s="212" t="s">
        <v>602</v>
      </c>
      <c r="C49" s="285" t="s">
        <v>1320</v>
      </c>
      <c r="D49" s="285" t="s">
        <v>1267</v>
      </c>
      <c r="E49" s="319" t="s">
        <v>1109</v>
      </c>
      <c r="F49" s="287">
        <f>VLOOKUP(E49,[1]TECNICAS!$A$13:$K$117,11)</f>
        <v>60</v>
      </c>
      <c r="G49" s="295" t="s">
        <v>88</v>
      </c>
      <c r="H49" s="295" t="s">
        <v>88</v>
      </c>
      <c r="I49" s="289" t="s">
        <v>88</v>
      </c>
      <c r="J49" s="289" t="s">
        <v>88</v>
      </c>
      <c r="K49" s="291">
        <v>60</v>
      </c>
      <c r="L49" s="291" t="str">
        <f t="shared" si="8"/>
        <v>CUMPLE</v>
      </c>
      <c r="M49" s="323">
        <v>80</v>
      </c>
      <c r="N49" s="292" t="str">
        <f t="shared" si="9"/>
        <v>MENOR</v>
      </c>
      <c r="O49" s="293">
        <v>100</v>
      </c>
      <c r="P49" s="294" t="str">
        <f t="shared" si="10"/>
        <v>MENOR</v>
      </c>
    </row>
    <row r="50" spans="1:16" ht="30" x14ac:dyDescent="0.25">
      <c r="A50" s="284" t="s">
        <v>1321</v>
      </c>
      <c r="B50" s="212" t="s">
        <v>602</v>
      </c>
      <c r="C50" s="285" t="s">
        <v>1322</v>
      </c>
      <c r="D50" s="285" t="s">
        <v>1267</v>
      </c>
      <c r="E50" s="319" t="s">
        <v>1115</v>
      </c>
      <c r="F50" s="287">
        <f>VLOOKUP(E50,[1]TECNICAS!$A$13:$K$117,11)</f>
        <v>60</v>
      </c>
      <c r="G50" s="295" t="s">
        <v>88</v>
      </c>
      <c r="H50" s="295" t="s">
        <v>88</v>
      </c>
      <c r="I50" s="289" t="s">
        <v>88</v>
      </c>
      <c r="J50" s="289" t="s">
        <v>88</v>
      </c>
      <c r="K50" s="291">
        <v>60</v>
      </c>
      <c r="L50" s="291" t="str">
        <f t="shared" si="8"/>
        <v>CUMPLE</v>
      </c>
      <c r="M50" s="323">
        <v>80</v>
      </c>
      <c r="N50" s="292" t="str">
        <f t="shared" si="9"/>
        <v>MENOR</v>
      </c>
      <c r="O50" s="293">
        <v>100</v>
      </c>
      <c r="P50" s="294" t="str">
        <f t="shared" si="10"/>
        <v>MENOR</v>
      </c>
    </row>
    <row r="51" spans="1:16" ht="30" x14ac:dyDescent="0.25">
      <c r="A51" s="284" t="s">
        <v>1323</v>
      </c>
      <c r="B51" s="212" t="s">
        <v>602</v>
      </c>
      <c r="C51" s="285" t="s">
        <v>1324</v>
      </c>
      <c r="D51" s="285" t="s">
        <v>1267</v>
      </c>
      <c r="E51" s="319" t="s">
        <v>1139</v>
      </c>
      <c r="F51" s="287">
        <f>VLOOKUP(E51,[1]TECNICAS!$A$13:$K$117,11)</f>
        <v>60</v>
      </c>
      <c r="G51" s="295" t="s">
        <v>88</v>
      </c>
      <c r="H51" s="295" t="s">
        <v>88</v>
      </c>
      <c r="I51" s="289" t="s">
        <v>88</v>
      </c>
      <c r="J51" s="289" t="s">
        <v>88</v>
      </c>
      <c r="K51" s="291">
        <v>60</v>
      </c>
      <c r="L51" s="291" t="str">
        <f t="shared" si="8"/>
        <v>CUMPLE</v>
      </c>
      <c r="M51" s="323">
        <v>80</v>
      </c>
      <c r="N51" s="292" t="str">
        <f t="shared" si="9"/>
        <v>MENOR</v>
      </c>
      <c r="O51" s="293">
        <v>100</v>
      </c>
      <c r="P51" s="294" t="str">
        <f t="shared" si="10"/>
        <v>MENOR</v>
      </c>
    </row>
    <row r="52" spans="1:16" ht="27.75" customHeight="1" x14ac:dyDescent="0.25">
      <c r="A52" s="284" t="s">
        <v>1325</v>
      </c>
      <c r="B52" s="212" t="s">
        <v>602</v>
      </c>
      <c r="C52" s="285" t="s">
        <v>1326</v>
      </c>
      <c r="D52" s="285" t="s">
        <v>1244</v>
      </c>
      <c r="E52" s="286" t="s">
        <v>552</v>
      </c>
      <c r="F52" s="287">
        <f>VLOOKUP(E52,[1]ADMINISTRATIVAS!$B$13:$L$76,11,FALSE)</f>
        <v>40</v>
      </c>
      <c r="G52" s="295" t="s">
        <v>88</v>
      </c>
      <c r="H52" s="295" t="s">
        <v>88</v>
      </c>
      <c r="I52" s="289" t="s">
        <v>88</v>
      </c>
      <c r="J52" s="289" t="s">
        <v>88</v>
      </c>
      <c r="K52" s="291">
        <v>60</v>
      </c>
      <c r="L52" s="291" t="str">
        <f t="shared" si="8"/>
        <v>MENOR</v>
      </c>
      <c r="M52" s="323">
        <v>80</v>
      </c>
      <c r="N52" s="292" t="str">
        <f t="shared" si="9"/>
        <v>MENOR</v>
      </c>
      <c r="O52" s="293">
        <v>100</v>
      </c>
      <c r="P52" s="294" t="str">
        <f t="shared" si="10"/>
        <v>MENOR</v>
      </c>
    </row>
    <row r="53" spans="1:16" ht="27.75" customHeight="1" x14ac:dyDescent="0.25">
      <c r="A53" s="284" t="s">
        <v>1327</v>
      </c>
      <c r="B53" s="178" t="s">
        <v>245</v>
      </c>
      <c r="C53" s="325" t="s">
        <v>1328</v>
      </c>
      <c r="D53" s="285" t="s">
        <v>1244</v>
      </c>
      <c r="E53" s="286" t="s">
        <v>625</v>
      </c>
      <c r="F53" s="287">
        <f>VLOOKUP(E53,[1]ADMINISTRATIVAS!$B$13:$L$76,11,FALSE)</f>
        <v>80</v>
      </c>
      <c r="G53" s="295" t="s">
        <v>88</v>
      </c>
      <c r="H53" s="295" t="s">
        <v>88</v>
      </c>
      <c r="I53" s="289" t="s">
        <v>88</v>
      </c>
      <c r="J53" s="289" t="s">
        <v>88</v>
      </c>
      <c r="K53" s="291">
        <v>60</v>
      </c>
      <c r="L53" s="291" t="str">
        <f t="shared" si="8"/>
        <v>MAYOR</v>
      </c>
      <c r="M53" s="323">
        <v>80</v>
      </c>
      <c r="N53" s="292" t="str">
        <f t="shared" si="9"/>
        <v>CUMPLE</v>
      </c>
      <c r="O53" s="293">
        <v>100</v>
      </c>
      <c r="P53" s="294" t="str">
        <f t="shared" si="10"/>
        <v>MENOR</v>
      </c>
    </row>
    <row r="54" spans="1:16" ht="27.75" customHeight="1" x14ac:dyDescent="0.25">
      <c r="A54" s="284" t="s">
        <v>1329</v>
      </c>
      <c r="B54" s="178" t="s">
        <v>245</v>
      </c>
      <c r="C54" s="325" t="s">
        <v>1330</v>
      </c>
      <c r="D54" s="285" t="s">
        <v>1244</v>
      </c>
      <c r="E54" s="286" t="s">
        <v>630</v>
      </c>
      <c r="F54" s="287">
        <f>VLOOKUP(E54,[1]ADMINISTRATIVAS!$B$13:$L$76,11,FALSE)</f>
        <v>80</v>
      </c>
      <c r="G54" s="295" t="s">
        <v>88</v>
      </c>
      <c r="H54" s="295" t="s">
        <v>88</v>
      </c>
      <c r="I54" s="289" t="s">
        <v>88</v>
      </c>
      <c r="J54" s="289" t="s">
        <v>88</v>
      </c>
      <c r="K54" s="291">
        <v>60</v>
      </c>
      <c r="L54" s="291" t="str">
        <f t="shared" si="8"/>
        <v>MAYOR</v>
      </c>
      <c r="M54" s="323">
        <v>80</v>
      </c>
      <c r="N54" s="292" t="str">
        <f t="shared" si="9"/>
        <v>CUMPLE</v>
      </c>
      <c r="O54" s="293">
        <v>100</v>
      </c>
      <c r="P54" s="294" t="str">
        <f t="shared" si="10"/>
        <v>MENOR</v>
      </c>
    </row>
    <row r="55" spans="1:16" ht="30" x14ac:dyDescent="0.25">
      <c r="A55" s="284" t="s">
        <v>1331</v>
      </c>
      <c r="B55" s="212" t="s">
        <v>602</v>
      </c>
      <c r="C55" s="285" t="s">
        <v>1332</v>
      </c>
      <c r="D55" s="286" t="s">
        <v>1254</v>
      </c>
      <c r="E55" s="286" t="s">
        <v>1171</v>
      </c>
      <c r="F55" s="287">
        <f>VLOOKUP(E55,[1]PHVA!$B$16:$K$39,10,FALSE)</f>
        <v>100</v>
      </c>
      <c r="G55" s="295" t="s">
        <v>88</v>
      </c>
      <c r="H55" s="295" t="s">
        <v>88</v>
      </c>
      <c r="I55" s="289" t="s">
        <v>88</v>
      </c>
      <c r="J55" s="289" t="s">
        <v>88</v>
      </c>
      <c r="K55" s="291">
        <v>60</v>
      </c>
      <c r="L55" s="291" t="str">
        <f>IF($F55=K55,"CUMPLE",IF($F55&lt;K55,"MENOR","MAYOR"))</f>
        <v>MAYOR</v>
      </c>
      <c r="M55" s="323">
        <v>80</v>
      </c>
      <c r="N55" s="292" t="str">
        <f>IF($F55=M55,"CUMPLE",IF($F55&lt;M55,"MENOR","MAYOR"))</f>
        <v>MAYOR</v>
      </c>
      <c r="O55" s="293">
        <v>100</v>
      </c>
      <c r="P55" s="294" t="str">
        <f>IF($F55=O55,"CUMPLE",IF($F55&lt;O55,"MENOR","MAYOR"))</f>
        <v>CUMPLE</v>
      </c>
    </row>
    <row r="56" spans="1:16" ht="27.75" customHeight="1" x14ac:dyDescent="0.25">
      <c r="A56" s="311" t="s">
        <v>1333</v>
      </c>
      <c r="B56" s="312"/>
      <c r="C56" s="313"/>
      <c r="D56" s="313"/>
      <c r="E56" s="321"/>
      <c r="F56" s="314">
        <f>SUM(F45:F55)</f>
        <v>786</v>
      </c>
      <c r="G56" s="312">
        <f>SUM(G45:G55)</f>
        <v>0</v>
      </c>
      <c r="H56" s="312"/>
      <c r="I56" s="312">
        <f>SUM(I45:I55)</f>
        <v>0</v>
      </c>
      <c r="J56" s="312"/>
      <c r="K56" s="312">
        <f>SUM(K45:K55)</f>
        <v>660</v>
      </c>
      <c r="L56" s="312" t="str">
        <f>IFERROR(VLOOKUP("MENOR",L35:L55,1,FALSE),"CUMPLE")</f>
        <v>MENOR</v>
      </c>
      <c r="M56" s="312">
        <f>SUM(M45:M55)</f>
        <v>880</v>
      </c>
      <c r="N56" s="312" t="str">
        <f>IFERROR(VLOOKUP("MENOR",N35:N55,1,FALSE),"CUMPLE")</f>
        <v>MENOR</v>
      </c>
      <c r="O56" s="312">
        <f>SUM(O45:O55)</f>
        <v>1100</v>
      </c>
      <c r="P56" s="312" t="str">
        <f>IFERROR(VLOOKUP("MENOR",P35:P55,1,FALSE),"CUMPLE")</f>
        <v>MENOR</v>
      </c>
    </row>
    <row r="57" spans="1:16" ht="27.75" customHeight="1" x14ac:dyDescent="0.25">
      <c r="A57" s="589" t="s">
        <v>1334</v>
      </c>
      <c r="B57" s="590" t="s">
        <v>602</v>
      </c>
      <c r="C57" s="592" t="s">
        <v>1335</v>
      </c>
      <c r="D57" s="286" t="s">
        <v>1254</v>
      </c>
      <c r="E57" s="326" t="s">
        <v>1201</v>
      </c>
      <c r="F57" s="287">
        <f>VLOOKUP(E57,[1]PHVA!$B$16:$K$39,10,FALSE)</f>
        <v>80</v>
      </c>
      <c r="G57" s="295" t="s">
        <v>88</v>
      </c>
      <c r="H57" s="295" t="s">
        <v>88</v>
      </c>
      <c r="I57" s="289" t="s">
        <v>88</v>
      </c>
      <c r="J57" s="289" t="s">
        <v>88</v>
      </c>
      <c r="K57" s="291" t="s">
        <v>88</v>
      </c>
      <c r="L57" s="291" t="s">
        <v>88</v>
      </c>
      <c r="M57" s="323">
        <v>60</v>
      </c>
      <c r="N57" s="292" t="str">
        <f t="shared" ref="N57:N73" si="11">IF($F57=M57,"CUMPLE",IF($F57&lt;M57,"MENOR","MAYOR"))</f>
        <v>MAYOR</v>
      </c>
      <c r="O57" s="293">
        <v>80</v>
      </c>
      <c r="P57" s="294" t="str">
        <f t="shared" ref="P57:P73" si="12">IF($F57=O57,"CUMPLE",IF($F57&lt;O57,"MENOR","MAYOR"))</f>
        <v>CUMPLE</v>
      </c>
    </row>
    <row r="58" spans="1:16" ht="27.75" customHeight="1" x14ac:dyDescent="0.25">
      <c r="A58" s="589"/>
      <c r="B58" s="590"/>
      <c r="C58" s="592"/>
      <c r="D58" s="286" t="s">
        <v>1254</v>
      </c>
      <c r="E58" s="326" t="s">
        <v>1206</v>
      </c>
      <c r="F58" s="287">
        <f>VLOOKUP(E58,[1]PHVA!$B$16:$K$39,10,FALSE)</f>
        <v>100</v>
      </c>
      <c r="G58" s="295" t="s">
        <v>88</v>
      </c>
      <c r="H58" s="295" t="s">
        <v>88</v>
      </c>
      <c r="I58" s="289" t="s">
        <v>88</v>
      </c>
      <c r="J58" s="289" t="s">
        <v>88</v>
      </c>
      <c r="K58" s="291" t="s">
        <v>88</v>
      </c>
      <c r="L58" s="291" t="s">
        <v>88</v>
      </c>
      <c r="M58" s="323">
        <v>40</v>
      </c>
      <c r="N58" s="292" t="str">
        <f t="shared" si="11"/>
        <v>MAYOR</v>
      </c>
      <c r="O58" s="293">
        <v>60</v>
      </c>
      <c r="P58" s="294" t="str">
        <f t="shared" si="12"/>
        <v>MAYOR</v>
      </c>
    </row>
    <row r="59" spans="1:16" ht="27.75" customHeight="1" x14ac:dyDescent="0.25">
      <c r="A59" s="589"/>
      <c r="B59" s="590"/>
      <c r="C59" s="592"/>
      <c r="D59" s="286" t="s">
        <v>1254</v>
      </c>
      <c r="E59" s="326" t="s">
        <v>1210</v>
      </c>
      <c r="F59" s="287">
        <f>VLOOKUP(E59,[1]PHVA!$B$16:$K$39,10,FALSE)</f>
        <v>100</v>
      </c>
      <c r="G59" s="295" t="s">
        <v>88</v>
      </c>
      <c r="H59" s="295" t="s">
        <v>88</v>
      </c>
      <c r="I59" s="289" t="s">
        <v>88</v>
      </c>
      <c r="J59" s="289" t="s">
        <v>88</v>
      </c>
      <c r="K59" s="291" t="s">
        <v>88</v>
      </c>
      <c r="L59" s="291" t="s">
        <v>88</v>
      </c>
      <c r="M59" s="323">
        <v>40</v>
      </c>
      <c r="N59" s="292" t="str">
        <f t="shared" si="11"/>
        <v>MAYOR</v>
      </c>
      <c r="O59" s="293">
        <v>60</v>
      </c>
      <c r="P59" s="294" t="str">
        <f t="shared" si="12"/>
        <v>MAYOR</v>
      </c>
    </row>
    <row r="60" spans="1:16" ht="27.75" customHeight="1" x14ac:dyDescent="0.25">
      <c r="A60" s="589"/>
      <c r="B60" s="590"/>
      <c r="C60" s="592"/>
      <c r="D60" s="286" t="s">
        <v>1254</v>
      </c>
      <c r="E60" s="326" t="s">
        <v>1215</v>
      </c>
      <c r="F60" s="287">
        <f>VLOOKUP(E60,[1]PHVA!$B$16:$K$39,10,FALSE)</f>
        <v>80</v>
      </c>
      <c r="G60" s="295" t="s">
        <v>88</v>
      </c>
      <c r="H60" s="295" t="s">
        <v>88</v>
      </c>
      <c r="I60" s="289" t="s">
        <v>88</v>
      </c>
      <c r="J60" s="289" t="s">
        <v>88</v>
      </c>
      <c r="K60" s="291" t="s">
        <v>88</v>
      </c>
      <c r="L60" s="291" t="s">
        <v>88</v>
      </c>
      <c r="M60" s="323">
        <v>40</v>
      </c>
      <c r="N60" s="292" t="str">
        <f t="shared" si="11"/>
        <v>MAYOR</v>
      </c>
      <c r="O60" s="293">
        <v>60</v>
      </c>
      <c r="P60" s="294" t="str">
        <f t="shared" si="12"/>
        <v>MAYOR</v>
      </c>
    </row>
    <row r="61" spans="1:16" ht="27.75" customHeight="1" x14ac:dyDescent="0.25">
      <c r="A61" s="589"/>
      <c r="B61" s="590"/>
      <c r="C61" s="592"/>
      <c r="D61" s="286" t="s">
        <v>1254</v>
      </c>
      <c r="E61" s="326" t="s">
        <v>1218</v>
      </c>
      <c r="F61" s="287">
        <f>VLOOKUP(E61,[1]PHVA!$B$16:$K$39,10,FALSE)</f>
        <v>100</v>
      </c>
      <c r="G61" s="295" t="s">
        <v>88</v>
      </c>
      <c r="H61" s="295" t="s">
        <v>88</v>
      </c>
      <c r="I61" s="289" t="s">
        <v>88</v>
      </c>
      <c r="J61" s="289" t="s">
        <v>88</v>
      </c>
      <c r="K61" s="291" t="s">
        <v>88</v>
      </c>
      <c r="L61" s="291" t="s">
        <v>88</v>
      </c>
      <c r="M61" s="323">
        <v>40</v>
      </c>
      <c r="N61" s="292" t="str">
        <f t="shared" si="11"/>
        <v>MAYOR</v>
      </c>
      <c r="O61" s="293">
        <v>60</v>
      </c>
      <c r="P61" s="294" t="str">
        <f t="shared" si="12"/>
        <v>MAYOR</v>
      </c>
    </row>
    <row r="62" spans="1:16" ht="120" x14ac:dyDescent="0.25">
      <c r="A62" s="327" t="s">
        <v>1336</v>
      </c>
      <c r="B62" s="212" t="s">
        <v>602</v>
      </c>
      <c r="C62" s="285" t="s">
        <v>1337</v>
      </c>
      <c r="D62" s="285" t="s">
        <v>1244</v>
      </c>
      <c r="E62" s="326" t="s">
        <v>605</v>
      </c>
      <c r="F62" s="287">
        <f>VLOOKUP(E62,[1]ADMINISTRATIVAS!$B$13:$L$76,11,FALSE)</f>
        <v>80</v>
      </c>
      <c r="G62" s="295" t="s">
        <v>88</v>
      </c>
      <c r="H62" s="295" t="s">
        <v>88</v>
      </c>
      <c r="I62" s="289" t="s">
        <v>88</v>
      </c>
      <c r="J62" s="289" t="s">
        <v>88</v>
      </c>
      <c r="K62" s="291" t="s">
        <v>88</v>
      </c>
      <c r="L62" s="291" t="s">
        <v>88</v>
      </c>
      <c r="M62" s="323">
        <v>40</v>
      </c>
      <c r="N62" s="292" t="str">
        <f t="shared" si="11"/>
        <v>MAYOR</v>
      </c>
      <c r="O62" s="293">
        <v>60</v>
      </c>
      <c r="P62" s="294" t="str">
        <f t="shared" si="12"/>
        <v>MAYOR</v>
      </c>
    </row>
    <row r="63" spans="1:16" ht="60" x14ac:dyDescent="0.25">
      <c r="A63" s="327" t="s">
        <v>1338</v>
      </c>
      <c r="B63" s="212" t="s">
        <v>602</v>
      </c>
      <c r="C63" s="285" t="s">
        <v>1339</v>
      </c>
      <c r="D63" s="285" t="s">
        <v>1267</v>
      </c>
      <c r="E63" s="319" t="s">
        <v>1133</v>
      </c>
      <c r="F63" s="287">
        <f>VLOOKUP(E63,[1]TECNICAS!$A$13:$K$117,11)</f>
        <v>80</v>
      </c>
      <c r="G63" s="295" t="s">
        <v>88</v>
      </c>
      <c r="H63" s="295" t="s">
        <v>88</v>
      </c>
      <c r="I63" s="289" t="s">
        <v>88</v>
      </c>
      <c r="J63" s="289" t="s">
        <v>88</v>
      </c>
      <c r="K63" s="291" t="s">
        <v>88</v>
      </c>
      <c r="L63" s="291" t="s">
        <v>88</v>
      </c>
      <c r="M63" s="323">
        <v>60</v>
      </c>
      <c r="N63" s="292" t="str">
        <f t="shared" si="11"/>
        <v>MAYOR</v>
      </c>
      <c r="O63" s="293">
        <v>80</v>
      </c>
      <c r="P63" s="294" t="str">
        <f t="shared" si="12"/>
        <v>CUMPLE</v>
      </c>
    </row>
    <row r="64" spans="1:16" ht="45" x14ac:dyDescent="0.25">
      <c r="A64" s="327" t="s">
        <v>1340</v>
      </c>
      <c r="B64" s="212" t="s">
        <v>602</v>
      </c>
      <c r="C64" s="285" t="s">
        <v>1341</v>
      </c>
      <c r="D64" s="285" t="s">
        <v>1267</v>
      </c>
      <c r="E64" s="319" t="s">
        <v>1079</v>
      </c>
      <c r="F64" s="287">
        <f>VLOOKUP(E64,[1]TECNICAS!$A$13:$K$117,11)</f>
        <v>100</v>
      </c>
      <c r="G64" s="295" t="s">
        <v>88</v>
      </c>
      <c r="H64" s="295" t="s">
        <v>88</v>
      </c>
      <c r="I64" s="289" t="s">
        <v>88</v>
      </c>
      <c r="J64" s="289" t="s">
        <v>88</v>
      </c>
      <c r="K64" s="291" t="s">
        <v>88</v>
      </c>
      <c r="L64" s="291" t="s">
        <v>88</v>
      </c>
      <c r="M64" s="323">
        <v>60</v>
      </c>
      <c r="N64" s="292" t="str">
        <f t="shared" si="11"/>
        <v>MAYOR</v>
      </c>
      <c r="O64" s="293">
        <v>80</v>
      </c>
      <c r="P64" s="294" t="str">
        <f t="shared" si="12"/>
        <v>MAYOR</v>
      </c>
    </row>
    <row r="65" spans="1:16" ht="27.75" customHeight="1" x14ac:dyDescent="0.25">
      <c r="A65" s="327" t="s">
        <v>1342</v>
      </c>
      <c r="B65" s="212" t="s">
        <v>602</v>
      </c>
      <c r="C65" s="285" t="s">
        <v>1343</v>
      </c>
      <c r="D65" s="285" t="s">
        <v>1267</v>
      </c>
      <c r="E65" s="319" t="s">
        <v>925</v>
      </c>
      <c r="F65" s="287">
        <f>VLOOKUP(E65,[1]TECNICAS!$A$13:$K$117,11)</f>
        <v>80</v>
      </c>
      <c r="G65" s="295" t="s">
        <v>88</v>
      </c>
      <c r="H65" s="295" t="s">
        <v>88</v>
      </c>
      <c r="I65" s="289" t="s">
        <v>88</v>
      </c>
      <c r="J65" s="289" t="s">
        <v>88</v>
      </c>
      <c r="K65" s="291" t="s">
        <v>88</v>
      </c>
      <c r="L65" s="291" t="s">
        <v>88</v>
      </c>
      <c r="M65" s="323">
        <v>60</v>
      </c>
      <c r="N65" s="292" t="str">
        <f t="shared" si="11"/>
        <v>MAYOR</v>
      </c>
      <c r="O65" s="293">
        <v>80</v>
      </c>
      <c r="P65" s="294" t="str">
        <f t="shared" si="12"/>
        <v>CUMPLE</v>
      </c>
    </row>
    <row r="66" spans="1:16" ht="39.75" customHeight="1" x14ac:dyDescent="0.25">
      <c r="A66" s="327" t="s">
        <v>1344</v>
      </c>
      <c r="B66" s="212" t="s">
        <v>602</v>
      </c>
      <c r="C66" s="285" t="s">
        <v>1345</v>
      </c>
      <c r="D66" s="286" t="s">
        <v>1254</v>
      </c>
      <c r="E66" s="326" t="s">
        <v>1222</v>
      </c>
      <c r="F66" s="287">
        <f>VLOOKUP(E66,[1]PHVA!$B$16:$K$39,10,FALSE)</f>
        <v>80</v>
      </c>
      <c r="G66" s="295" t="s">
        <v>88</v>
      </c>
      <c r="H66" s="295" t="s">
        <v>88</v>
      </c>
      <c r="I66" s="289" t="s">
        <v>88</v>
      </c>
      <c r="J66" s="289" t="s">
        <v>88</v>
      </c>
      <c r="K66" s="291" t="s">
        <v>88</v>
      </c>
      <c r="L66" s="291" t="s">
        <v>88</v>
      </c>
      <c r="M66" s="323">
        <v>60</v>
      </c>
      <c r="N66" s="292" t="str">
        <f t="shared" si="11"/>
        <v>MAYOR</v>
      </c>
      <c r="O66" s="293">
        <v>80</v>
      </c>
      <c r="P66" s="294" t="str">
        <f t="shared" si="12"/>
        <v>CUMPLE</v>
      </c>
    </row>
    <row r="67" spans="1:16" ht="75" x14ac:dyDescent="0.25">
      <c r="A67" s="327" t="s">
        <v>1346</v>
      </c>
      <c r="B67" s="212" t="s">
        <v>602</v>
      </c>
      <c r="C67" s="285" t="s">
        <v>1347</v>
      </c>
      <c r="D67" s="285" t="s">
        <v>1267</v>
      </c>
      <c r="E67" s="319" t="s">
        <v>1127</v>
      </c>
      <c r="F67" s="287">
        <f>VLOOKUP(E67,[1]TECNICAS!$A$13:$K$117,11)</f>
        <v>60</v>
      </c>
      <c r="G67" s="295" t="s">
        <v>88</v>
      </c>
      <c r="H67" s="295" t="s">
        <v>88</v>
      </c>
      <c r="I67" s="289" t="s">
        <v>88</v>
      </c>
      <c r="J67" s="289" t="s">
        <v>88</v>
      </c>
      <c r="K67" s="291" t="s">
        <v>88</v>
      </c>
      <c r="L67" s="291" t="s">
        <v>88</v>
      </c>
      <c r="M67" s="323">
        <v>60</v>
      </c>
      <c r="N67" s="292" t="str">
        <f t="shared" si="11"/>
        <v>CUMPLE</v>
      </c>
      <c r="O67" s="293">
        <v>80</v>
      </c>
      <c r="P67" s="294" t="str">
        <f t="shared" si="12"/>
        <v>MENOR</v>
      </c>
    </row>
    <row r="68" spans="1:16" ht="27.75" customHeight="1" x14ac:dyDescent="0.25">
      <c r="A68" s="327" t="s">
        <v>1348</v>
      </c>
      <c r="B68" s="212" t="s">
        <v>602</v>
      </c>
      <c r="C68" s="326" t="s">
        <v>1349</v>
      </c>
      <c r="D68" s="285" t="s">
        <v>1267</v>
      </c>
      <c r="E68" s="319" t="s">
        <v>1350</v>
      </c>
      <c r="F68" s="287">
        <f>VLOOKUP(E68,[1]TECNICAS!$A$13:$K$117,11)</f>
        <v>80</v>
      </c>
      <c r="G68" s="295" t="s">
        <v>88</v>
      </c>
      <c r="H68" s="295" t="s">
        <v>88</v>
      </c>
      <c r="I68" s="289" t="s">
        <v>88</v>
      </c>
      <c r="J68" s="289" t="s">
        <v>88</v>
      </c>
      <c r="K68" s="291" t="s">
        <v>88</v>
      </c>
      <c r="L68" s="291" t="s">
        <v>88</v>
      </c>
      <c r="M68" s="323">
        <v>60</v>
      </c>
      <c r="N68" s="292" t="str">
        <f t="shared" si="11"/>
        <v>MAYOR</v>
      </c>
      <c r="O68" s="293">
        <v>80</v>
      </c>
      <c r="P68" s="294" t="str">
        <f t="shared" si="12"/>
        <v>CUMPLE</v>
      </c>
    </row>
    <row r="69" spans="1:16" ht="27.75" customHeight="1" x14ac:dyDescent="0.25">
      <c r="A69" s="327" t="s">
        <v>1351</v>
      </c>
      <c r="B69" s="212" t="s">
        <v>602</v>
      </c>
      <c r="C69" s="326" t="s">
        <v>1352</v>
      </c>
      <c r="D69" s="285" t="s">
        <v>1267</v>
      </c>
      <c r="E69" s="319" t="s">
        <v>711</v>
      </c>
      <c r="F69" s="287">
        <f>VLOOKUP(E69,[1]TECNICAS!$A$13:$K$117,11)</f>
        <v>68</v>
      </c>
      <c r="G69" s="295" t="s">
        <v>88</v>
      </c>
      <c r="H69" s="295" t="s">
        <v>88</v>
      </c>
      <c r="I69" s="289" t="s">
        <v>88</v>
      </c>
      <c r="J69" s="289" t="s">
        <v>88</v>
      </c>
      <c r="K69" s="291" t="s">
        <v>88</v>
      </c>
      <c r="L69" s="291" t="s">
        <v>88</v>
      </c>
      <c r="M69" s="323">
        <v>60</v>
      </c>
      <c r="N69" s="292" t="str">
        <f t="shared" si="11"/>
        <v>MAYOR</v>
      </c>
      <c r="O69" s="293">
        <v>80</v>
      </c>
      <c r="P69" s="294" t="str">
        <f t="shared" si="12"/>
        <v>MENOR</v>
      </c>
    </row>
    <row r="70" spans="1:16" ht="27.75" customHeight="1" x14ac:dyDescent="0.25">
      <c r="A70" s="327" t="s">
        <v>1353</v>
      </c>
      <c r="B70" s="212" t="s">
        <v>602</v>
      </c>
      <c r="C70" s="326" t="s">
        <v>1354</v>
      </c>
      <c r="D70" s="285" t="s">
        <v>1267</v>
      </c>
      <c r="E70" s="319" t="s">
        <v>749</v>
      </c>
      <c r="F70" s="287">
        <f>VLOOKUP(E70,[1]TECNICAS!$A$13:$K$117,11)</f>
        <v>60</v>
      </c>
      <c r="G70" s="295" t="s">
        <v>88</v>
      </c>
      <c r="H70" s="295" t="s">
        <v>88</v>
      </c>
      <c r="I70" s="289" t="s">
        <v>88</v>
      </c>
      <c r="J70" s="289" t="s">
        <v>88</v>
      </c>
      <c r="K70" s="291" t="s">
        <v>88</v>
      </c>
      <c r="L70" s="291" t="s">
        <v>88</v>
      </c>
      <c r="M70" s="323">
        <v>60</v>
      </c>
      <c r="N70" s="292" t="str">
        <f t="shared" si="11"/>
        <v>CUMPLE</v>
      </c>
      <c r="O70" s="293">
        <v>80</v>
      </c>
      <c r="P70" s="294" t="str">
        <f t="shared" si="12"/>
        <v>MENOR</v>
      </c>
    </row>
    <row r="71" spans="1:16" ht="27.75" customHeight="1" x14ac:dyDescent="0.25">
      <c r="A71" s="327" t="s">
        <v>1355</v>
      </c>
      <c r="B71" s="212" t="s">
        <v>602</v>
      </c>
      <c r="C71" s="326" t="s">
        <v>1356</v>
      </c>
      <c r="D71" s="285" t="s">
        <v>1267</v>
      </c>
      <c r="E71" s="319" t="s">
        <v>922</v>
      </c>
      <c r="F71" s="287">
        <f>VLOOKUP(E71,[1]TECNICAS!$A$13:$K$117,11)</f>
        <v>90</v>
      </c>
      <c r="G71" s="295" t="s">
        <v>88</v>
      </c>
      <c r="H71" s="295" t="s">
        <v>88</v>
      </c>
      <c r="I71" s="289" t="s">
        <v>88</v>
      </c>
      <c r="J71" s="289" t="s">
        <v>88</v>
      </c>
      <c r="K71" s="291" t="s">
        <v>88</v>
      </c>
      <c r="L71" s="291" t="s">
        <v>88</v>
      </c>
      <c r="M71" s="323">
        <v>60</v>
      </c>
      <c r="N71" s="292" t="str">
        <f t="shared" si="11"/>
        <v>MAYOR</v>
      </c>
      <c r="O71" s="293">
        <v>80</v>
      </c>
      <c r="P71" s="294" t="str">
        <f t="shared" si="12"/>
        <v>MAYOR</v>
      </c>
    </row>
    <row r="72" spans="1:16" ht="27.75" customHeight="1" x14ac:dyDescent="0.25">
      <c r="A72" s="327" t="s">
        <v>1357</v>
      </c>
      <c r="B72" s="212" t="s">
        <v>602</v>
      </c>
      <c r="C72" s="326" t="s">
        <v>1358</v>
      </c>
      <c r="D72" s="285" t="s">
        <v>1267</v>
      </c>
      <c r="E72" s="319" t="s">
        <v>964</v>
      </c>
      <c r="F72" s="287">
        <f>VLOOKUP(E72,[1]TECNICAS!$A$13:$K$117,11)</f>
        <v>80</v>
      </c>
      <c r="G72" s="295" t="s">
        <v>88</v>
      </c>
      <c r="H72" s="295" t="s">
        <v>88</v>
      </c>
      <c r="I72" s="289" t="s">
        <v>88</v>
      </c>
      <c r="J72" s="289" t="s">
        <v>88</v>
      </c>
      <c r="K72" s="291" t="s">
        <v>88</v>
      </c>
      <c r="L72" s="291" t="s">
        <v>88</v>
      </c>
      <c r="M72" s="323">
        <v>60</v>
      </c>
      <c r="N72" s="292" t="str">
        <f t="shared" si="11"/>
        <v>MAYOR</v>
      </c>
      <c r="O72" s="293">
        <v>80</v>
      </c>
      <c r="P72" s="294" t="str">
        <f t="shared" si="12"/>
        <v>CUMPLE</v>
      </c>
    </row>
    <row r="73" spans="1:16" ht="27.75" customHeight="1" x14ac:dyDescent="0.25">
      <c r="A73" s="327" t="s">
        <v>1359</v>
      </c>
      <c r="B73" s="212" t="s">
        <v>602</v>
      </c>
      <c r="C73" s="326" t="s">
        <v>1360</v>
      </c>
      <c r="D73" s="285" t="s">
        <v>1244</v>
      </c>
      <c r="E73" s="326" t="s">
        <v>572</v>
      </c>
      <c r="F73" s="287">
        <f>VLOOKUP(E73,[1]ADMINISTRATIVAS!$B$13:$L$76,11,FALSE)</f>
        <v>80</v>
      </c>
      <c r="G73" s="295" t="s">
        <v>88</v>
      </c>
      <c r="H73" s="295" t="s">
        <v>88</v>
      </c>
      <c r="I73" s="289" t="s">
        <v>88</v>
      </c>
      <c r="J73" s="289" t="s">
        <v>88</v>
      </c>
      <c r="K73" s="291" t="s">
        <v>88</v>
      </c>
      <c r="L73" s="291" t="s">
        <v>88</v>
      </c>
      <c r="M73" s="323">
        <v>60</v>
      </c>
      <c r="N73" s="292" t="str">
        <f t="shared" si="11"/>
        <v>MAYOR</v>
      </c>
      <c r="O73" s="293">
        <v>80</v>
      </c>
      <c r="P73" s="294" t="str">
        <f t="shared" si="12"/>
        <v>CUMPLE</v>
      </c>
    </row>
    <row r="74" spans="1:16" ht="27.75" customHeight="1" x14ac:dyDescent="0.25">
      <c r="A74" s="311" t="s">
        <v>1361</v>
      </c>
      <c r="B74" s="312"/>
      <c r="C74" s="328"/>
      <c r="D74" s="328"/>
      <c r="E74" s="328"/>
      <c r="F74" s="314">
        <f>SUM(F63:F73)</f>
        <v>858</v>
      </c>
      <c r="G74" s="312">
        <f>SUM(G63:G73)</f>
        <v>0</v>
      </c>
      <c r="H74" s="312"/>
      <c r="I74" s="312">
        <f>SUM(I63:I73)</f>
        <v>0</v>
      </c>
      <c r="J74" s="312"/>
      <c r="K74" s="312">
        <f>SUM(K63:K73)</f>
        <v>0</v>
      </c>
      <c r="L74" s="312"/>
      <c r="M74" s="312">
        <f>SUM(M63:M73)</f>
        <v>660</v>
      </c>
      <c r="N74" s="312" t="str">
        <f>IFERROR(VLOOKUP("MENOR",N57:N73,1,FALSE),"CUMPLE")</f>
        <v>CUMPLE</v>
      </c>
      <c r="O74" s="312">
        <f>SUM(O63:O73)</f>
        <v>880</v>
      </c>
      <c r="P74" s="312" t="str">
        <f>IFERROR(VLOOKUP("MENOR",P57:P73,1,FALSE),"CUMPLE")</f>
        <v>MENOR</v>
      </c>
    </row>
    <row r="75" spans="1:16" ht="27.75" customHeight="1" thickBot="1" x14ac:dyDescent="0.3">
      <c r="A75" s="329" t="s">
        <v>1362</v>
      </c>
      <c r="B75" s="330" t="s">
        <v>602</v>
      </c>
      <c r="C75" s="331" t="s">
        <v>255</v>
      </c>
      <c r="D75" s="332" t="s">
        <v>1244</v>
      </c>
      <c r="E75" s="331" t="s">
        <v>460</v>
      </c>
      <c r="F75" s="287">
        <f>VLOOKUP(E75,[1]ADMINISTRATIVAS!$B$13:$L$76,11,FALSE)</f>
        <v>80</v>
      </c>
      <c r="G75" s="295" t="s">
        <v>88</v>
      </c>
      <c r="H75" s="295" t="s">
        <v>88</v>
      </c>
      <c r="I75" s="289" t="s">
        <v>88</v>
      </c>
      <c r="J75" s="289" t="s">
        <v>88</v>
      </c>
      <c r="K75" s="291" t="s">
        <v>88</v>
      </c>
      <c r="L75" s="291" t="s">
        <v>88</v>
      </c>
      <c r="M75" s="323" t="s">
        <v>88</v>
      </c>
      <c r="N75" s="323" t="s">
        <v>88</v>
      </c>
      <c r="O75" s="333">
        <v>60</v>
      </c>
      <c r="P75" s="294" t="str">
        <f>IF($F75=O75,"CUMPLE",IF($F75&lt;O75,"MENOR","MAYOR"))</f>
        <v>MAYOR</v>
      </c>
    </row>
    <row r="76" spans="1:16" ht="27.75" customHeight="1" x14ac:dyDescent="0.25">
      <c r="A76" s="334" t="s">
        <v>1363</v>
      </c>
      <c r="B76" s="328"/>
      <c r="C76" s="328"/>
      <c r="D76" s="328"/>
      <c r="E76" s="328"/>
      <c r="F76" s="314">
        <f>SUM(F65:F75)</f>
        <v>1616</v>
      </c>
      <c r="G76" s="312"/>
      <c r="H76" s="312"/>
      <c r="I76" s="312"/>
      <c r="J76" s="312"/>
      <c r="K76" s="312"/>
      <c r="L76" s="312"/>
      <c r="M76" s="312"/>
      <c r="N76" s="312"/>
      <c r="O76" s="312">
        <f>SUM(O65:O75)</f>
        <v>1660</v>
      </c>
      <c r="P76" s="312" t="str">
        <f>IFERROR(VLOOKUP("MENOR",P75,1,FALSE),"CUMPLE")</f>
        <v>CUMPLE</v>
      </c>
    </row>
    <row r="77" spans="1:16" x14ac:dyDescent="0.25">
      <c r="F77" s="124"/>
      <c r="G77" s="124"/>
      <c r="I77" s="124"/>
      <c r="K77" s="124"/>
      <c r="M77" s="124"/>
      <c r="O77" s="124"/>
    </row>
  </sheetData>
  <mergeCells count="10">
    <mergeCell ref="A57:A61"/>
    <mergeCell ref="B57:B61"/>
    <mergeCell ref="C57:C61"/>
    <mergeCell ref="A1:B9"/>
    <mergeCell ref="C1:L4"/>
    <mergeCell ref="M1:P9"/>
    <mergeCell ref="C5:L9"/>
    <mergeCell ref="A15:A17"/>
    <mergeCell ref="B15:B17"/>
    <mergeCell ref="C15:C17"/>
  </mergeCells>
  <dataValidations count="1">
    <dataValidation type="list" allowBlank="1" showInputMessage="1" showErrorMessage="1" sqref="F18 F23:F24">
      <formula1>$U$1:$U$6</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1"/>
  <sheetViews>
    <sheetView zoomScale="80" zoomScaleNormal="80" workbookViewId="0">
      <selection sqref="A1:XFD1048576"/>
    </sheetView>
  </sheetViews>
  <sheetFormatPr baseColWidth="10" defaultRowHeight="15" x14ac:dyDescent="0.25"/>
  <cols>
    <col min="1" max="1" width="13.7109375" bestFit="1" customWidth="1"/>
    <col min="2" max="2" width="19.140625" bestFit="1" customWidth="1"/>
    <col min="3" max="3" width="20.140625" customWidth="1"/>
    <col min="4" max="4" width="16.7109375" bestFit="1" customWidth="1"/>
    <col min="5" max="5" width="44.140625" customWidth="1"/>
    <col min="6" max="6" width="14.85546875" bestFit="1" customWidth="1"/>
    <col min="7" max="7" width="25.5703125" customWidth="1"/>
    <col min="8" max="8" width="18.42578125" hidden="1" customWidth="1"/>
    <col min="9" max="9" width="11.42578125" style="335"/>
    <col min="10" max="10" width="0" hidden="1" customWidth="1"/>
    <col min="12" max="12" width="17.5703125" bestFit="1" customWidth="1"/>
    <col min="13" max="13" width="32.140625" bestFit="1" customWidth="1"/>
  </cols>
  <sheetData>
    <row r="1" spans="1:13" ht="15" customHeight="1" x14ac:dyDescent="0.25">
      <c r="A1" s="542" t="s">
        <v>1</v>
      </c>
      <c r="B1" s="543"/>
      <c r="C1" s="548" t="s">
        <v>1364</v>
      </c>
      <c r="D1" s="503"/>
      <c r="E1" s="503"/>
      <c r="F1" s="549"/>
      <c r="G1" s="593" t="s">
        <v>1</v>
      </c>
      <c r="J1">
        <v>0</v>
      </c>
    </row>
    <row r="2" spans="1:13" x14ac:dyDescent="0.25">
      <c r="A2" s="544"/>
      <c r="B2" s="545"/>
      <c r="C2" s="550"/>
      <c r="D2" s="505"/>
      <c r="E2" s="505"/>
      <c r="F2" s="551"/>
      <c r="G2" s="594"/>
      <c r="J2">
        <v>20</v>
      </c>
    </row>
    <row r="3" spans="1:13" x14ac:dyDescent="0.25">
      <c r="A3" s="544"/>
      <c r="B3" s="545"/>
      <c r="C3" s="550"/>
      <c r="D3" s="505"/>
      <c r="E3" s="505"/>
      <c r="F3" s="551"/>
      <c r="G3" s="594"/>
      <c r="J3">
        <v>40</v>
      </c>
    </row>
    <row r="4" spans="1:13" ht="15.75" thickBot="1" x14ac:dyDescent="0.3">
      <c r="A4" s="544"/>
      <c r="B4" s="545"/>
      <c r="C4" s="552"/>
      <c r="D4" s="553"/>
      <c r="E4" s="553"/>
      <c r="F4" s="554"/>
      <c r="G4" s="594"/>
      <c r="J4">
        <v>60</v>
      </c>
    </row>
    <row r="5" spans="1:13" x14ac:dyDescent="0.25">
      <c r="A5" s="544"/>
      <c r="B5" s="545"/>
      <c r="C5" s="573" t="str">
        <f>[1]PORTADA!D10</f>
        <v>DEPARTAMENTO DE CIENCIA, TECNOLOGÍA E INNOVACIÓN - COLCIENCIAS</v>
      </c>
      <c r="D5" s="574"/>
      <c r="E5" s="574"/>
      <c r="F5" s="575"/>
      <c r="G5" s="594"/>
      <c r="J5">
        <v>80</v>
      </c>
    </row>
    <row r="6" spans="1:13" x14ac:dyDescent="0.25">
      <c r="A6" s="544"/>
      <c r="B6" s="545"/>
      <c r="C6" s="576"/>
      <c r="D6" s="511"/>
      <c r="E6" s="511"/>
      <c r="F6" s="577"/>
      <c r="G6" s="594"/>
      <c r="J6">
        <v>100</v>
      </c>
    </row>
    <row r="7" spans="1:13" x14ac:dyDescent="0.25">
      <c r="A7" s="544"/>
      <c r="B7" s="545"/>
      <c r="C7" s="576"/>
      <c r="D7" s="511"/>
      <c r="E7" s="511"/>
      <c r="F7" s="577"/>
      <c r="G7" s="594"/>
      <c r="J7" s="47"/>
    </row>
    <row r="8" spans="1:13" x14ac:dyDescent="0.25">
      <c r="A8" s="544"/>
      <c r="B8" s="545"/>
      <c r="C8" s="576"/>
      <c r="D8" s="511"/>
      <c r="E8" s="511"/>
      <c r="F8" s="577"/>
      <c r="G8" s="594"/>
      <c r="J8" s="47"/>
    </row>
    <row r="9" spans="1:13" ht="15.75" thickBot="1" x14ac:dyDescent="0.3">
      <c r="A9" s="546"/>
      <c r="B9" s="547"/>
      <c r="C9" s="578"/>
      <c r="D9" s="513"/>
      <c r="E9" s="513"/>
      <c r="F9" s="579"/>
      <c r="G9" s="595"/>
    </row>
    <row r="11" spans="1:13" ht="15.75" thickBot="1" x14ac:dyDescent="0.3"/>
    <row r="12" spans="1:13" ht="30" x14ac:dyDescent="0.25">
      <c r="A12" s="336" t="s">
        <v>1365</v>
      </c>
      <c r="B12" s="337" t="s">
        <v>1366</v>
      </c>
      <c r="C12" s="337" t="s">
        <v>1367</v>
      </c>
      <c r="D12" s="338" t="s">
        <v>324</v>
      </c>
      <c r="E12" s="338" t="s">
        <v>1226</v>
      </c>
      <c r="F12" s="338" t="s">
        <v>1227</v>
      </c>
      <c r="G12" s="339" t="s">
        <v>1368</v>
      </c>
      <c r="H12" s="340" t="s">
        <v>1369</v>
      </c>
      <c r="I12" s="341" t="s">
        <v>1370</v>
      </c>
    </row>
    <row r="13" spans="1:13" ht="165" x14ac:dyDescent="0.25">
      <c r="A13" s="342" t="s">
        <v>72</v>
      </c>
      <c r="B13" s="252" t="s">
        <v>1371</v>
      </c>
      <c r="C13" s="253" t="s">
        <v>602</v>
      </c>
      <c r="D13" s="253" t="s">
        <v>264</v>
      </c>
      <c r="E13" s="343" t="s">
        <v>1372</v>
      </c>
      <c r="F13" s="253" t="s">
        <v>602</v>
      </c>
      <c r="G13" s="344">
        <v>20</v>
      </c>
      <c r="H13" s="345" t="s">
        <v>72</v>
      </c>
      <c r="I13" s="335">
        <v>60</v>
      </c>
    </row>
    <row r="14" spans="1:13" ht="45" x14ac:dyDescent="0.25">
      <c r="A14" s="342" t="s">
        <v>72</v>
      </c>
      <c r="B14" s="253" t="s">
        <v>1373</v>
      </c>
      <c r="C14" s="253" t="s">
        <v>602</v>
      </c>
      <c r="D14" s="253" t="s">
        <v>264</v>
      </c>
      <c r="E14" s="343" t="s">
        <v>1374</v>
      </c>
      <c r="F14" s="253" t="s">
        <v>602</v>
      </c>
      <c r="G14" s="344">
        <v>20</v>
      </c>
      <c r="H14" s="345" t="s">
        <v>72</v>
      </c>
      <c r="I14" s="335">
        <v>60</v>
      </c>
      <c r="L14" s="49"/>
      <c r="M14" s="50"/>
    </row>
    <row r="15" spans="1:13" ht="45" x14ac:dyDescent="0.25">
      <c r="A15" s="342" t="s">
        <v>73</v>
      </c>
      <c r="B15" s="253" t="s">
        <v>1375</v>
      </c>
      <c r="C15" s="253" t="s">
        <v>602</v>
      </c>
      <c r="D15" s="253" t="s">
        <v>264</v>
      </c>
      <c r="E15" s="343" t="s">
        <v>308</v>
      </c>
      <c r="F15" s="253" t="s">
        <v>602</v>
      </c>
      <c r="G15" s="344">
        <v>20</v>
      </c>
      <c r="H15" s="345" t="s">
        <v>73</v>
      </c>
      <c r="I15" s="335">
        <v>60</v>
      </c>
      <c r="L15" s="49"/>
      <c r="M15" s="50"/>
    </row>
    <row r="16" spans="1:13" ht="30" x14ac:dyDescent="0.25">
      <c r="A16" s="342" t="s">
        <v>73</v>
      </c>
      <c r="B16" s="253" t="s">
        <v>1376</v>
      </c>
      <c r="C16" s="253" t="s">
        <v>602</v>
      </c>
      <c r="D16" s="253" t="s">
        <v>264</v>
      </c>
      <c r="E16" s="346" t="s">
        <v>310</v>
      </c>
      <c r="F16" s="253" t="s">
        <v>602</v>
      </c>
      <c r="G16" s="344">
        <v>20</v>
      </c>
      <c r="H16" s="345" t="s">
        <v>73</v>
      </c>
      <c r="I16" s="335">
        <v>60</v>
      </c>
      <c r="L16" s="49"/>
      <c r="M16" s="50"/>
    </row>
    <row r="17" spans="1:13" ht="180" x14ac:dyDescent="0.25">
      <c r="A17" s="342" t="s">
        <v>76</v>
      </c>
      <c r="B17" s="253" t="s">
        <v>1377</v>
      </c>
      <c r="C17" s="253" t="s">
        <v>602</v>
      </c>
      <c r="D17" s="253" t="s">
        <v>264</v>
      </c>
      <c r="E17" s="343" t="s">
        <v>1378</v>
      </c>
      <c r="F17" s="253" t="s">
        <v>602</v>
      </c>
      <c r="G17" s="344">
        <v>40</v>
      </c>
      <c r="H17" s="345" t="s">
        <v>76</v>
      </c>
      <c r="I17" s="335">
        <v>60</v>
      </c>
      <c r="L17" s="49"/>
      <c r="M17" s="50"/>
    </row>
    <row r="18" spans="1:13" ht="195" x14ac:dyDescent="0.25">
      <c r="A18" s="342" t="s">
        <v>75</v>
      </c>
      <c r="B18" s="252" t="s">
        <v>1379</v>
      </c>
      <c r="C18" s="253" t="s">
        <v>602</v>
      </c>
      <c r="D18" s="253" t="s">
        <v>264</v>
      </c>
      <c r="E18" s="343" t="s">
        <v>1380</v>
      </c>
      <c r="F18" s="253" t="s">
        <v>602</v>
      </c>
      <c r="G18" s="344">
        <v>40</v>
      </c>
      <c r="H18" s="345" t="s">
        <v>75</v>
      </c>
      <c r="I18" s="335">
        <v>60</v>
      </c>
      <c r="L18" s="49"/>
      <c r="M18" s="50"/>
    </row>
    <row r="19" spans="1:13" ht="30" x14ac:dyDescent="0.25">
      <c r="A19" s="342" t="s">
        <v>73</v>
      </c>
      <c r="B19" s="253" t="s">
        <v>1381</v>
      </c>
      <c r="C19" s="253" t="s">
        <v>602</v>
      </c>
      <c r="D19" s="253" t="s">
        <v>264</v>
      </c>
      <c r="E19" s="343" t="s">
        <v>1382</v>
      </c>
      <c r="F19" s="253" t="s">
        <v>602</v>
      </c>
      <c r="G19" s="344">
        <v>20</v>
      </c>
      <c r="H19" s="345" t="s">
        <v>73</v>
      </c>
      <c r="I19" s="335">
        <v>60</v>
      </c>
      <c r="L19" s="49"/>
      <c r="M19" s="50"/>
    </row>
    <row r="20" spans="1:13" x14ac:dyDescent="0.25">
      <c r="A20" s="342" t="s">
        <v>76</v>
      </c>
      <c r="B20" s="253" t="s">
        <v>1383</v>
      </c>
      <c r="C20" s="253" t="s">
        <v>602</v>
      </c>
      <c r="D20" s="253" t="s">
        <v>264</v>
      </c>
      <c r="E20" s="343" t="s">
        <v>1384</v>
      </c>
      <c r="F20" s="253" t="s">
        <v>602</v>
      </c>
      <c r="G20" s="344">
        <v>20</v>
      </c>
      <c r="H20" s="345" t="s">
        <v>76</v>
      </c>
      <c r="I20" s="335">
        <v>60</v>
      </c>
    </row>
    <row r="21" spans="1:13" ht="45" x14ac:dyDescent="0.25">
      <c r="A21" s="342" t="s">
        <v>73</v>
      </c>
      <c r="B21" s="253" t="s">
        <v>1385</v>
      </c>
      <c r="C21" s="253" t="s">
        <v>602</v>
      </c>
      <c r="D21" s="253" t="s">
        <v>264</v>
      </c>
      <c r="E21" s="343" t="s">
        <v>309</v>
      </c>
      <c r="F21" s="253" t="s">
        <v>602</v>
      </c>
      <c r="G21" s="344">
        <v>40</v>
      </c>
      <c r="H21" s="345" t="s">
        <v>73</v>
      </c>
      <c r="I21" s="335">
        <v>60</v>
      </c>
    </row>
    <row r="22" spans="1:13" ht="30" x14ac:dyDescent="0.25">
      <c r="A22" s="342" t="s">
        <v>73</v>
      </c>
      <c r="B22" s="253" t="s">
        <v>1386</v>
      </c>
      <c r="C22" s="253" t="s">
        <v>602</v>
      </c>
      <c r="D22" s="253" t="s">
        <v>264</v>
      </c>
      <c r="E22" s="343" t="s">
        <v>1387</v>
      </c>
      <c r="F22" s="253" t="s">
        <v>602</v>
      </c>
      <c r="G22" s="344">
        <v>40</v>
      </c>
      <c r="H22" s="345" t="s">
        <v>73</v>
      </c>
      <c r="I22" s="335">
        <v>60</v>
      </c>
    </row>
    <row r="23" spans="1:13" ht="105" x14ac:dyDescent="0.25">
      <c r="A23" s="342" t="s">
        <v>75</v>
      </c>
      <c r="B23" s="253" t="s">
        <v>1388</v>
      </c>
      <c r="C23" s="253" t="s">
        <v>602</v>
      </c>
      <c r="D23" s="253" t="s">
        <v>264</v>
      </c>
      <c r="E23" s="343" t="s">
        <v>1389</v>
      </c>
      <c r="F23" s="253" t="s">
        <v>602</v>
      </c>
      <c r="G23" s="344">
        <v>40</v>
      </c>
      <c r="H23" s="345" t="s">
        <v>75</v>
      </c>
      <c r="I23" s="335">
        <v>60</v>
      </c>
    </row>
    <row r="24" spans="1:13" ht="30" x14ac:dyDescent="0.25">
      <c r="A24" s="342" t="s">
        <v>74</v>
      </c>
      <c r="B24" s="253" t="s">
        <v>1390</v>
      </c>
      <c r="C24" s="253" t="s">
        <v>602</v>
      </c>
      <c r="D24" s="253" t="s">
        <v>264</v>
      </c>
      <c r="E24" s="346" t="s">
        <v>1391</v>
      </c>
      <c r="F24" s="253" t="s">
        <v>602</v>
      </c>
      <c r="G24" s="344">
        <v>40</v>
      </c>
      <c r="H24" s="345" t="s">
        <v>74</v>
      </c>
      <c r="I24" s="335">
        <v>60</v>
      </c>
    </row>
    <row r="25" spans="1:13" ht="210" x14ac:dyDescent="0.25">
      <c r="A25" s="342" t="s">
        <v>72</v>
      </c>
      <c r="B25" s="252" t="s">
        <v>1392</v>
      </c>
      <c r="C25" s="253" t="s">
        <v>602</v>
      </c>
      <c r="D25" s="253" t="s">
        <v>264</v>
      </c>
      <c r="E25" s="343" t="s">
        <v>1393</v>
      </c>
      <c r="F25" s="253" t="s">
        <v>602</v>
      </c>
      <c r="G25" s="344">
        <v>40</v>
      </c>
      <c r="H25" s="345" t="s">
        <v>72</v>
      </c>
      <c r="I25" s="335">
        <v>60</v>
      </c>
    </row>
    <row r="26" spans="1:13" x14ac:dyDescent="0.25">
      <c r="A26" s="347" t="s">
        <v>73</v>
      </c>
      <c r="B26" s="51" t="s">
        <v>345</v>
      </c>
      <c r="C26" s="51" t="s">
        <v>343</v>
      </c>
      <c r="D26" s="348" t="s">
        <v>602</v>
      </c>
      <c r="E26" s="348" t="s">
        <v>602</v>
      </c>
      <c r="F26" s="348" t="s">
        <v>1244</v>
      </c>
      <c r="G26" s="349">
        <f>VLOOKUP(C26,[1]ADMINISTRATIVAS!$F$12:$L$76,7,FALSE)</f>
        <v>100</v>
      </c>
      <c r="H26" s="350" t="s">
        <v>73</v>
      </c>
      <c r="I26" s="335">
        <v>60</v>
      </c>
    </row>
    <row r="27" spans="1:13" x14ac:dyDescent="0.25">
      <c r="A27" s="347" t="s">
        <v>73</v>
      </c>
      <c r="B27" s="89" t="s">
        <v>1394</v>
      </c>
      <c r="C27" s="51" t="s">
        <v>364</v>
      </c>
      <c r="D27" s="348" t="s">
        <v>602</v>
      </c>
      <c r="E27" s="348" t="s">
        <v>602</v>
      </c>
      <c r="F27" s="348" t="s">
        <v>1244</v>
      </c>
      <c r="G27" s="349">
        <f>VLOOKUP(C27,[1]ADMINISTRATIVAS!$F$12:$L$76,7,FALSE)</f>
        <v>80</v>
      </c>
      <c r="H27" s="350" t="s">
        <v>73</v>
      </c>
      <c r="I27" s="335">
        <v>60</v>
      </c>
    </row>
    <row r="28" spans="1:13" x14ac:dyDescent="0.25">
      <c r="A28" s="347" t="s">
        <v>73</v>
      </c>
      <c r="B28" s="89" t="s">
        <v>440</v>
      </c>
      <c r="C28" s="51" t="s">
        <v>364</v>
      </c>
      <c r="D28" s="348" t="s">
        <v>602</v>
      </c>
      <c r="E28" s="348" t="s">
        <v>602</v>
      </c>
      <c r="F28" s="348" t="s">
        <v>1244</v>
      </c>
      <c r="G28" s="349">
        <f>VLOOKUP(C28,[1]ADMINISTRATIVAS!$F$12:$L$76,7,FALSE)</f>
        <v>80</v>
      </c>
      <c r="H28" s="350" t="s">
        <v>73</v>
      </c>
      <c r="I28" s="335">
        <v>60</v>
      </c>
    </row>
    <row r="29" spans="1:13" x14ac:dyDescent="0.25">
      <c r="A29" s="347" t="s">
        <v>74</v>
      </c>
      <c r="B29" s="89" t="s">
        <v>1395</v>
      </c>
      <c r="C29" s="51" t="s">
        <v>364</v>
      </c>
      <c r="D29" s="348" t="s">
        <v>602</v>
      </c>
      <c r="E29" s="348" t="s">
        <v>602</v>
      </c>
      <c r="F29" s="348" t="s">
        <v>1244</v>
      </c>
      <c r="G29" s="349">
        <f>VLOOKUP(C29,[1]ADMINISTRATIVAS!$F$12:$L$76,7,FALSE)</f>
        <v>80</v>
      </c>
      <c r="H29" s="350" t="s">
        <v>74</v>
      </c>
      <c r="I29" s="335">
        <v>60</v>
      </c>
    </row>
    <row r="30" spans="1:13" x14ac:dyDescent="0.25">
      <c r="A30" s="347" t="s">
        <v>74</v>
      </c>
      <c r="B30" s="89" t="s">
        <v>1396</v>
      </c>
      <c r="C30" s="51" t="s">
        <v>364</v>
      </c>
      <c r="D30" s="348" t="s">
        <v>602</v>
      </c>
      <c r="E30" s="348" t="s">
        <v>602</v>
      </c>
      <c r="F30" s="348" t="s">
        <v>1244</v>
      </c>
      <c r="G30" s="349">
        <f>VLOOKUP(C30,[1]ADMINISTRATIVAS!$F$12:$L$76,7,FALSE)</f>
        <v>80</v>
      </c>
      <c r="H30" s="350" t="s">
        <v>74</v>
      </c>
      <c r="I30" s="335">
        <v>60</v>
      </c>
    </row>
    <row r="31" spans="1:13" x14ac:dyDescent="0.25">
      <c r="A31" s="347" t="s">
        <v>74</v>
      </c>
      <c r="B31" s="89" t="s">
        <v>1397</v>
      </c>
      <c r="C31" s="51" t="s">
        <v>364</v>
      </c>
      <c r="D31" s="348" t="s">
        <v>602</v>
      </c>
      <c r="E31" s="348" t="s">
        <v>602</v>
      </c>
      <c r="F31" s="348" t="s">
        <v>1244</v>
      </c>
      <c r="G31" s="349">
        <f>VLOOKUP(C31,[1]ADMINISTRATIVAS!$F$12:$L$76,7,FALSE)</f>
        <v>80</v>
      </c>
      <c r="H31" s="350" t="s">
        <v>74</v>
      </c>
      <c r="I31" s="335">
        <v>60</v>
      </c>
    </row>
    <row r="32" spans="1:13" x14ac:dyDescent="0.25">
      <c r="A32" s="347" t="s">
        <v>74</v>
      </c>
      <c r="B32" s="89" t="s">
        <v>1398</v>
      </c>
      <c r="C32" s="51" t="s">
        <v>364</v>
      </c>
      <c r="D32" s="348" t="s">
        <v>602</v>
      </c>
      <c r="E32" s="348" t="s">
        <v>602</v>
      </c>
      <c r="F32" s="348" t="s">
        <v>1244</v>
      </c>
      <c r="G32" s="349">
        <f>VLOOKUP(C32,[1]ADMINISTRATIVAS!$F$12:$L$76,7,FALSE)</f>
        <v>80</v>
      </c>
      <c r="H32" s="350" t="s">
        <v>74</v>
      </c>
      <c r="I32" s="335">
        <v>60</v>
      </c>
    </row>
    <row r="33" spans="1:9" x14ac:dyDescent="0.25">
      <c r="A33" s="347" t="s">
        <v>72</v>
      </c>
      <c r="B33" s="89" t="s">
        <v>1399</v>
      </c>
      <c r="C33" s="51" t="s">
        <v>364</v>
      </c>
      <c r="D33" s="348" t="s">
        <v>602</v>
      </c>
      <c r="E33" s="348" t="s">
        <v>602</v>
      </c>
      <c r="F33" s="348" t="s">
        <v>1244</v>
      </c>
      <c r="G33" s="349">
        <f>VLOOKUP(C33,[1]ADMINISTRATIVAS!$F$12:$L$76,7,FALSE)</f>
        <v>80</v>
      </c>
      <c r="H33" s="350" t="s">
        <v>72</v>
      </c>
      <c r="I33" s="335">
        <v>60</v>
      </c>
    </row>
    <row r="34" spans="1:9" x14ac:dyDescent="0.25">
      <c r="A34" s="347" t="s">
        <v>76</v>
      </c>
      <c r="B34" s="89" t="s">
        <v>1400</v>
      </c>
      <c r="C34" s="51" t="s">
        <v>364</v>
      </c>
      <c r="D34" s="348" t="s">
        <v>602</v>
      </c>
      <c r="E34" s="348" t="s">
        <v>602</v>
      </c>
      <c r="F34" s="348" t="s">
        <v>1244</v>
      </c>
      <c r="G34" s="349">
        <f>VLOOKUP(C34,[1]ADMINISTRATIVAS!$F$12:$L$76,7,FALSE)</f>
        <v>80</v>
      </c>
      <c r="H34" s="350" t="s">
        <v>76</v>
      </c>
      <c r="I34" s="335">
        <v>60</v>
      </c>
    </row>
    <row r="35" spans="1:9" x14ac:dyDescent="0.25">
      <c r="A35" s="347" t="s">
        <v>74</v>
      </c>
      <c r="B35" s="89" t="s">
        <v>1401</v>
      </c>
      <c r="C35" s="51" t="s">
        <v>372</v>
      </c>
      <c r="D35" s="348" t="s">
        <v>602</v>
      </c>
      <c r="E35" s="348" t="s">
        <v>602</v>
      </c>
      <c r="F35" s="348" t="s">
        <v>1244</v>
      </c>
      <c r="G35" s="349">
        <f>VLOOKUP(C35,[1]ADMINISTRATIVAS!$F$12:$L$76,7,FALSE)</f>
        <v>80</v>
      </c>
      <c r="H35" s="350" t="s">
        <v>74</v>
      </c>
      <c r="I35" s="335">
        <v>60</v>
      </c>
    </row>
    <row r="36" spans="1:9" x14ac:dyDescent="0.25">
      <c r="A36" s="347" t="s">
        <v>74</v>
      </c>
      <c r="B36" s="89" t="s">
        <v>430</v>
      </c>
      <c r="C36" s="51" t="s">
        <v>372</v>
      </c>
      <c r="D36" s="348" t="s">
        <v>602</v>
      </c>
      <c r="E36" s="348" t="s">
        <v>602</v>
      </c>
      <c r="F36" s="348" t="s">
        <v>1244</v>
      </c>
      <c r="G36" s="349">
        <f>VLOOKUP(C36,[1]ADMINISTRATIVAS!$F$12:$L$76,7,FALSE)</f>
        <v>80</v>
      </c>
      <c r="H36" s="350" t="s">
        <v>74</v>
      </c>
      <c r="I36" s="335">
        <v>60</v>
      </c>
    </row>
    <row r="37" spans="1:9" x14ac:dyDescent="0.25">
      <c r="A37" s="347" t="s">
        <v>76</v>
      </c>
      <c r="B37" s="89" t="s">
        <v>1402</v>
      </c>
      <c r="C37" s="51" t="s">
        <v>372</v>
      </c>
      <c r="D37" s="348" t="s">
        <v>602</v>
      </c>
      <c r="E37" s="348" t="s">
        <v>602</v>
      </c>
      <c r="F37" s="348" t="s">
        <v>1244</v>
      </c>
      <c r="G37" s="349">
        <f>VLOOKUP(C37,[1]ADMINISTRATIVAS!$F$12:$L$76,7,FALSE)</f>
        <v>80</v>
      </c>
      <c r="H37" s="350" t="s">
        <v>76</v>
      </c>
      <c r="I37" s="335">
        <v>60</v>
      </c>
    </row>
    <row r="38" spans="1:9" x14ac:dyDescent="0.25">
      <c r="A38" s="347" t="s">
        <v>76</v>
      </c>
      <c r="B38" s="51" t="s">
        <v>380</v>
      </c>
      <c r="C38" s="51" t="s">
        <v>379</v>
      </c>
      <c r="D38" s="348" t="s">
        <v>602</v>
      </c>
      <c r="E38" s="348" t="s">
        <v>602</v>
      </c>
      <c r="F38" s="348" t="s">
        <v>1244</v>
      </c>
      <c r="G38" s="349">
        <f>VLOOKUP(C38,[1]ADMINISTRATIVAS!$F$12:$L$76,7,FALSE)</f>
        <v>80</v>
      </c>
      <c r="H38" s="350" t="s">
        <v>76</v>
      </c>
      <c r="I38" s="335">
        <v>60</v>
      </c>
    </row>
    <row r="39" spans="1:9" x14ac:dyDescent="0.25">
      <c r="A39" s="347" t="s">
        <v>73</v>
      </c>
      <c r="B39" s="51" t="s">
        <v>387</v>
      </c>
      <c r="C39" s="51" t="s">
        <v>386</v>
      </c>
      <c r="D39" s="348" t="s">
        <v>602</v>
      </c>
      <c r="E39" s="348" t="s">
        <v>602</v>
      </c>
      <c r="F39" s="348" t="s">
        <v>1244</v>
      </c>
      <c r="G39" s="349">
        <f>VLOOKUP(C39,[1]ADMINISTRATIVAS!$F$12:$L$76,7,FALSE)</f>
        <v>100</v>
      </c>
      <c r="H39" s="350" t="s">
        <v>73</v>
      </c>
      <c r="I39" s="335">
        <v>60</v>
      </c>
    </row>
    <row r="40" spans="1:9" x14ac:dyDescent="0.25">
      <c r="A40" s="347" t="s">
        <v>74</v>
      </c>
      <c r="B40" s="89" t="s">
        <v>1025</v>
      </c>
      <c r="C40" s="51" t="s">
        <v>393</v>
      </c>
      <c r="D40" s="348" t="s">
        <v>602</v>
      </c>
      <c r="E40" s="348" t="s">
        <v>602</v>
      </c>
      <c r="F40" s="348" t="s">
        <v>1244</v>
      </c>
      <c r="G40" s="349">
        <f>VLOOKUP(C40,[1]ADMINISTRATIVAS!$F$12:$L$76,7,FALSE)</f>
        <v>80</v>
      </c>
      <c r="H40" s="350" t="s">
        <v>74</v>
      </c>
      <c r="I40" s="335">
        <v>60</v>
      </c>
    </row>
    <row r="41" spans="1:9" x14ac:dyDescent="0.25">
      <c r="A41" s="347" t="s">
        <v>74</v>
      </c>
      <c r="B41" s="89" t="s">
        <v>411</v>
      </c>
      <c r="C41" s="89" t="s">
        <v>410</v>
      </c>
      <c r="D41" s="348" t="s">
        <v>602</v>
      </c>
      <c r="E41" s="348" t="s">
        <v>602</v>
      </c>
      <c r="F41" s="348" t="s">
        <v>1244</v>
      </c>
      <c r="G41" s="349">
        <f>VLOOKUP(C41,[1]ADMINISTRATIVAS!$F$12:$L$76,7,FALSE)</f>
        <v>80</v>
      </c>
      <c r="H41" s="350" t="s">
        <v>74</v>
      </c>
      <c r="I41" s="335">
        <v>60</v>
      </c>
    </row>
    <row r="42" spans="1:9" x14ac:dyDescent="0.25">
      <c r="A42" s="347" t="s">
        <v>74</v>
      </c>
      <c r="B42" s="89" t="s">
        <v>430</v>
      </c>
      <c r="C42" s="51" t="s">
        <v>423</v>
      </c>
      <c r="D42" s="348" t="s">
        <v>602</v>
      </c>
      <c r="E42" s="348" t="s">
        <v>602</v>
      </c>
      <c r="F42" s="348" t="s">
        <v>1244</v>
      </c>
      <c r="G42" s="349">
        <f>VLOOKUP(C42,[1]ADMINISTRATIVAS!$F$12:$L$76,7,FALSE)</f>
        <v>80</v>
      </c>
      <c r="H42" s="350" t="s">
        <v>74</v>
      </c>
      <c r="I42" s="335">
        <v>60</v>
      </c>
    </row>
    <row r="43" spans="1:9" x14ac:dyDescent="0.25">
      <c r="A43" s="347" t="s">
        <v>74</v>
      </c>
      <c r="B43" s="89" t="s">
        <v>496</v>
      </c>
      <c r="C43" s="51" t="s">
        <v>423</v>
      </c>
      <c r="D43" s="348" t="s">
        <v>602</v>
      </c>
      <c r="E43" s="348" t="s">
        <v>602</v>
      </c>
      <c r="F43" s="348" t="s">
        <v>1244</v>
      </c>
      <c r="G43" s="349">
        <f>VLOOKUP(C43,[1]ADMINISTRATIVAS!$F$12:$L$76,7,FALSE)</f>
        <v>80</v>
      </c>
      <c r="H43" s="350" t="s">
        <v>74</v>
      </c>
      <c r="I43" s="335">
        <v>60</v>
      </c>
    </row>
    <row r="44" spans="1:9" x14ac:dyDescent="0.25">
      <c r="A44" s="347" t="s">
        <v>74</v>
      </c>
      <c r="B44" s="51" t="s">
        <v>430</v>
      </c>
      <c r="C44" s="51" t="s">
        <v>429</v>
      </c>
      <c r="D44" s="348" t="s">
        <v>602</v>
      </c>
      <c r="E44" s="348" t="s">
        <v>602</v>
      </c>
      <c r="F44" s="348" t="s">
        <v>1244</v>
      </c>
      <c r="G44" s="349">
        <f>VLOOKUP(C44,[1]ADMINISTRATIVAS!$F$12:$L$76,7,FALSE)</f>
        <v>100</v>
      </c>
      <c r="H44" s="350" t="s">
        <v>74</v>
      </c>
      <c r="I44" s="335">
        <v>60</v>
      </c>
    </row>
    <row r="45" spans="1:9" x14ac:dyDescent="0.25">
      <c r="A45" s="347" t="s">
        <v>73</v>
      </c>
      <c r="B45" s="51" t="s">
        <v>440</v>
      </c>
      <c r="C45" s="89" t="s">
        <v>439</v>
      </c>
      <c r="D45" s="348" t="s">
        <v>602</v>
      </c>
      <c r="E45" s="348" t="s">
        <v>602</v>
      </c>
      <c r="F45" s="348" t="s">
        <v>1244</v>
      </c>
      <c r="G45" s="349">
        <f>VLOOKUP(C45,[1]ADMINISTRATIVAS!$F$12:$L$76,7,FALSE)</f>
        <v>80</v>
      </c>
      <c r="H45" s="350" t="s">
        <v>73</v>
      </c>
      <c r="I45" s="335">
        <v>60</v>
      </c>
    </row>
    <row r="46" spans="1:9" x14ac:dyDescent="0.25">
      <c r="A46" s="347" t="s">
        <v>74</v>
      </c>
      <c r="B46" s="89" t="s">
        <v>1403</v>
      </c>
      <c r="C46" s="89" t="s">
        <v>446</v>
      </c>
      <c r="D46" s="348" t="s">
        <v>602</v>
      </c>
      <c r="E46" s="348" t="s">
        <v>602</v>
      </c>
      <c r="F46" s="348" t="s">
        <v>1244</v>
      </c>
      <c r="G46" s="349">
        <f>VLOOKUP(C46,[1]ADMINISTRATIVAS!$F$12:$L$76,7,FALSE)</f>
        <v>80</v>
      </c>
      <c r="H46" s="350" t="s">
        <v>74</v>
      </c>
      <c r="I46" s="335">
        <v>60</v>
      </c>
    </row>
    <row r="47" spans="1:9" x14ac:dyDescent="0.25">
      <c r="A47" s="347" t="s">
        <v>74</v>
      </c>
      <c r="B47" s="89" t="s">
        <v>1395</v>
      </c>
      <c r="C47" s="89" t="s">
        <v>446</v>
      </c>
      <c r="D47" s="348" t="s">
        <v>602</v>
      </c>
      <c r="E47" s="348" t="s">
        <v>602</v>
      </c>
      <c r="F47" s="348" t="s">
        <v>1244</v>
      </c>
      <c r="G47" s="349">
        <f>VLOOKUP(C47,[1]ADMINISTRATIVAS!$F$12:$L$76,7,FALSE)</f>
        <v>80</v>
      </c>
      <c r="H47" s="350" t="s">
        <v>74</v>
      </c>
      <c r="I47" s="335">
        <v>60</v>
      </c>
    </row>
    <row r="48" spans="1:9" x14ac:dyDescent="0.25">
      <c r="A48" s="347" t="s">
        <v>74</v>
      </c>
      <c r="B48" s="89" t="s">
        <v>1396</v>
      </c>
      <c r="C48" s="89" t="s">
        <v>446</v>
      </c>
      <c r="D48" s="348" t="s">
        <v>602</v>
      </c>
      <c r="E48" s="348" t="s">
        <v>602</v>
      </c>
      <c r="F48" s="348" t="s">
        <v>1244</v>
      </c>
      <c r="G48" s="349">
        <f>VLOOKUP(C48,[1]ADMINISTRATIVAS!$F$12:$L$76,7,FALSE)</f>
        <v>80</v>
      </c>
      <c r="H48" s="350" t="s">
        <v>74</v>
      </c>
      <c r="I48" s="335">
        <v>60</v>
      </c>
    </row>
    <row r="49" spans="1:9" x14ac:dyDescent="0.25">
      <c r="A49" s="347" t="s">
        <v>74</v>
      </c>
      <c r="B49" s="89" t="s">
        <v>1397</v>
      </c>
      <c r="C49" s="89" t="s">
        <v>446</v>
      </c>
      <c r="D49" s="348" t="s">
        <v>602</v>
      </c>
      <c r="E49" s="348" t="s">
        <v>602</v>
      </c>
      <c r="F49" s="348" t="s">
        <v>1244</v>
      </c>
      <c r="G49" s="349">
        <f>VLOOKUP(C49,[1]ADMINISTRATIVAS!$F$12:$L$76,7,FALSE)</f>
        <v>80</v>
      </c>
      <c r="H49" s="350" t="s">
        <v>74</v>
      </c>
      <c r="I49" s="335">
        <v>60</v>
      </c>
    </row>
    <row r="50" spans="1:9" x14ac:dyDescent="0.25">
      <c r="A50" s="347" t="s">
        <v>74</v>
      </c>
      <c r="B50" s="89" t="s">
        <v>1398</v>
      </c>
      <c r="C50" s="89" t="s">
        <v>446</v>
      </c>
      <c r="D50" s="348" t="s">
        <v>602</v>
      </c>
      <c r="E50" s="348" t="s">
        <v>602</v>
      </c>
      <c r="F50" s="348" t="s">
        <v>1244</v>
      </c>
      <c r="G50" s="349">
        <f>VLOOKUP(C50,[1]ADMINISTRATIVAS!$F$12:$L$76,7,FALSE)</f>
        <v>80</v>
      </c>
      <c r="H50" s="350" t="s">
        <v>74</v>
      </c>
      <c r="I50" s="335">
        <v>60</v>
      </c>
    </row>
    <row r="51" spans="1:9" x14ac:dyDescent="0.25">
      <c r="A51" s="347" t="s">
        <v>74</v>
      </c>
      <c r="B51" s="89" t="s">
        <v>430</v>
      </c>
      <c r="C51" s="51" t="s">
        <v>463</v>
      </c>
      <c r="D51" s="348" t="s">
        <v>602</v>
      </c>
      <c r="E51" s="348" t="s">
        <v>602</v>
      </c>
      <c r="F51" s="348" t="s">
        <v>1244</v>
      </c>
      <c r="G51" s="349">
        <f>VLOOKUP(C51,[1]ADMINISTRATIVAS!$F$12:$L$76,7,FALSE)</f>
        <v>80</v>
      </c>
      <c r="H51" s="350" t="s">
        <v>74</v>
      </c>
      <c r="I51" s="335">
        <v>60</v>
      </c>
    </row>
    <row r="52" spans="1:9" x14ac:dyDescent="0.25">
      <c r="A52" s="347" t="s">
        <v>74</v>
      </c>
      <c r="B52" s="89" t="s">
        <v>496</v>
      </c>
      <c r="C52" s="51" t="s">
        <v>463</v>
      </c>
      <c r="D52" s="348" t="s">
        <v>602</v>
      </c>
      <c r="E52" s="348" t="s">
        <v>602</v>
      </c>
      <c r="F52" s="348" t="s">
        <v>1244</v>
      </c>
      <c r="G52" s="349">
        <f>VLOOKUP(C52,[1]ADMINISTRATIVAS!$F$12:$L$76,7,FALSE)</f>
        <v>80</v>
      </c>
      <c r="H52" s="350" t="s">
        <v>74</v>
      </c>
      <c r="I52" s="335">
        <v>60</v>
      </c>
    </row>
    <row r="53" spans="1:9" x14ac:dyDescent="0.25">
      <c r="A53" s="347" t="s">
        <v>73</v>
      </c>
      <c r="B53" s="89" t="s">
        <v>1404</v>
      </c>
      <c r="C53" s="51" t="s">
        <v>475</v>
      </c>
      <c r="D53" s="348" t="s">
        <v>602</v>
      </c>
      <c r="E53" s="348" t="s">
        <v>602</v>
      </c>
      <c r="F53" s="348" t="s">
        <v>1244</v>
      </c>
      <c r="G53" s="349">
        <f>VLOOKUP(C53,[1]ADMINISTRATIVAS!$F$12:$L$76,7,FALSE)</f>
        <v>100</v>
      </c>
      <c r="H53" s="350" t="s">
        <v>73</v>
      </c>
      <c r="I53" s="335">
        <v>60</v>
      </c>
    </row>
    <row r="54" spans="1:9" x14ac:dyDescent="0.25">
      <c r="A54" s="347" t="s">
        <v>73</v>
      </c>
      <c r="B54" s="89" t="s">
        <v>1405</v>
      </c>
      <c r="C54" s="51" t="s">
        <v>475</v>
      </c>
      <c r="D54" s="348" t="s">
        <v>602</v>
      </c>
      <c r="E54" s="348" t="s">
        <v>602</v>
      </c>
      <c r="F54" s="348" t="s">
        <v>1244</v>
      </c>
      <c r="G54" s="349">
        <f>VLOOKUP(C54,[1]ADMINISTRATIVAS!$F$12:$L$76,7,FALSE)</f>
        <v>100</v>
      </c>
      <c r="H54" s="350" t="s">
        <v>73</v>
      </c>
      <c r="I54" s="335">
        <v>60</v>
      </c>
    </row>
    <row r="55" spans="1:9" x14ac:dyDescent="0.25">
      <c r="A55" s="347" t="s">
        <v>73</v>
      </c>
      <c r="B55" s="89" t="s">
        <v>1406</v>
      </c>
      <c r="C55" s="51" t="s">
        <v>475</v>
      </c>
      <c r="D55" s="348" t="s">
        <v>602</v>
      </c>
      <c r="E55" s="348" t="s">
        <v>602</v>
      </c>
      <c r="F55" s="348" t="s">
        <v>1244</v>
      </c>
      <c r="G55" s="349">
        <f>VLOOKUP(C55,[1]ADMINISTRATIVAS!$F$12:$L$76,7,FALSE)</f>
        <v>100</v>
      </c>
      <c r="H55" s="350" t="s">
        <v>73</v>
      </c>
      <c r="I55" s="335">
        <v>60</v>
      </c>
    </row>
    <row r="56" spans="1:9" x14ac:dyDescent="0.25">
      <c r="A56" s="347" t="s">
        <v>73</v>
      </c>
      <c r="B56" s="89" t="s">
        <v>1404</v>
      </c>
      <c r="C56" s="51" t="s">
        <v>483</v>
      </c>
      <c r="D56" s="348" t="s">
        <v>602</v>
      </c>
      <c r="E56" s="348" t="s">
        <v>602</v>
      </c>
      <c r="F56" s="348" t="s">
        <v>1244</v>
      </c>
      <c r="G56" s="349">
        <f>VLOOKUP(C56,[1]ADMINISTRATIVAS!$F$12:$L$76,7,FALSE)</f>
        <v>80</v>
      </c>
      <c r="H56" s="350" t="s">
        <v>73</v>
      </c>
      <c r="I56" s="335">
        <v>60</v>
      </c>
    </row>
    <row r="57" spans="1:9" x14ac:dyDescent="0.25">
      <c r="A57" s="347" t="s">
        <v>73</v>
      </c>
      <c r="B57" s="89" t="s">
        <v>1405</v>
      </c>
      <c r="C57" s="51" t="s">
        <v>483</v>
      </c>
      <c r="D57" s="348" t="s">
        <v>602</v>
      </c>
      <c r="E57" s="348" t="s">
        <v>602</v>
      </c>
      <c r="F57" s="348" t="s">
        <v>1244</v>
      </c>
      <c r="G57" s="349">
        <f>VLOOKUP(C57,[1]ADMINISTRATIVAS!$F$12:$L$76,7,FALSE)</f>
        <v>80</v>
      </c>
      <c r="H57" s="350" t="s">
        <v>73</v>
      </c>
      <c r="I57" s="335">
        <v>60</v>
      </c>
    </row>
    <row r="58" spans="1:9" x14ac:dyDescent="0.25">
      <c r="A58" s="347" t="s">
        <v>74</v>
      </c>
      <c r="B58" s="51" t="s">
        <v>496</v>
      </c>
      <c r="C58" s="51" t="s">
        <v>495</v>
      </c>
      <c r="D58" s="348" t="s">
        <v>602</v>
      </c>
      <c r="E58" s="348" t="s">
        <v>602</v>
      </c>
      <c r="F58" s="348" t="s">
        <v>1244</v>
      </c>
      <c r="G58" s="349">
        <f>VLOOKUP(C58,[1]ADMINISTRATIVAS!$F$12:$L$76,7,FALSE)</f>
        <v>100</v>
      </c>
      <c r="H58" s="350" t="s">
        <v>74</v>
      </c>
      <c r="I58" s="335">
        <v>60</v>
      </c>
    </row>
    <row r="59" spans="1:9" x14ac:dyDescent="0.25">
      <c r="A59" s="347" t="s">
        <v>74</v>
      </c>
      <c r="B59" s="89" t="s">
        <v>430</v>
      </c>
      <c r="C59" s="51" t="s">
        <v>512</v>
      </c>
      <c r="D59" s="348" t="s">
        <v>602</v>
      </c>
      <c r="E59" s="348" t="s">
        <v>602</v>
      </c>
      <c r="F59" s="348" t="s">
        <v>1244</v>
      </c>
      <c r="G59" s="349">
        <f>VLOOKUP(C59,[1]ADMINISTRATIVAS!$F$12:$L$76,7,FALSE)</f>
        <v>60</v>
      </c>
      <c r="H59" s="350" t="s">
        <v>74</v>
      </c>
      <c r="I59" s="335">
        <v>60</v>
      </c>
    </row>
    <row r="60" spans="1:9" x14ac:dyDescent="0.25">
      <c r="A60" s="347" t="s">
        <v>74</v>
      </c>
      <c r="B60" s="89" t="s">
        <v>876</v>
      </c>
      <c r="C60" s="51" t="s">
        <v>512</v>
      </c>
      <c r="D60" s="348" t="s">
        <v>602</v>
      </c>
      <c r="E60" s="348" t="s">
        <v>602</v>
      </c>
      <c r="F60" s="348" t="s">
        <v>1244</v>
      </c>
      <c r="G60" s="349">
        <f>VLOOKUP(C60,[1]ADMINISTRATIVAS!$F$12:$L$76,7,FALSE)</f>
        <v>60</v>
      </c>
      <c r="H60" s="350" t="s">
        <v>74</v>
      </c>
      <c r="I60" s="335">
        <v>60</v>
      </c>
    </row>
    <row r="61" spans="1:9" x14ac:dyDescent="0.25">
      <c r="A61" s="347" t="s">
        <v>74</v>
      </c>
      <c r="B61" s="89" t="s">
        <v>1407</v>
      </c>
      <c r="C61" s="51" t="s">
        <v>518</v>
      </c>
      <c r="D61" s="348" t="s">
        <v>602</v>
      </c>
      <c r="E61" s="348" t="s">
        <v>602</v>
      </c>
      <c r="F61" s="348" t="s">
        <v>1244</v>
      </c>
      <c r="G61" s="349">
        <f>VLOOKUP(C61,[1]ADMINISTRATIVAS!$F$12:$L$76,7,FALSE)</f>
        <v>100</v>
      </c>
      <c r="H61" s="350" t="s">
        <v>74</v>
      </c>
      <c r="I61" s="335">
        <v>60</v>
      </c>
    </row>
    <row r="62" spans="1:9" x14ac:dyDescent="0.25">
      <c r="A62" s="347" t="s">
        <v>74</v>
      </c>
      <c r="B62" s="89" t="s">
        <v>1408</v>
      </c>
      <c r="C62" s="51" t="s">
        <v>518</v>
      </c>
      <c r="D62" s="348" t="s">
        <v>602</v>
      </c>
      <c r="E62" s="348" t="s">
        <v>602</v>
      </c>
      <c r="F62" s="348" t="s">
        <v>1244</v>
      </c>
      <c r="G62" s="349">
        <f>VLOOKUP(C62,[1]ADMINISTRATIVAS!$F$12:$L$76,7,FALSE)</f>
        <v>100</v>
      </c>
      <c r="H62" s="350" t="s">
        <v>74</v>
      </c>
      <c r="I62" s="335">
        <v>60</v>
      </c>
    </row>
    <row r="63" spans="1:9" x14ac:dyDescent="0.25">
      <c r="A63" s="347" t="s">
        <v>74</v>
      </c>
      <c r="B63" s="89" t="s">
        <v>1409</v>
      </c>
      <c r="C63" s="51" t="s">
        <v>518</v>
      </c>
      <c r="D63" s="348" t="s">
        <v>602</v>
      </c>
      <c r="E63" s="348" t="s">
        <v>602</v>
      </c>
      <c r="F63" s="348" t="s">
        <v>1244</v>
      </c>
      <c r="G63" s="349">
        <f>VLOOKUP(C63,[1]ADMINISTRATIVAS!$F$12:$L$76,7,FALSE)</f>
        <v>100</v>
      </c>
      <c r="H63" s="350" t="s">
        <v>74</v>
      </c>
      <c r="I63" s="335">
        <v>60</v>
      </c>
    </row>
    <row r="64" spans="1:9" x14ac:dyDescent="0.25">
      <c r="A64" s="347" t="s">
        <v>74</v>
      </c>
      <c r="B64" s="89" t="s">
        <v>430</v>
      </c>
      <c r="C64" s="51" t="s">
        <v>518</v>
      </c>
      <c r="D64" s="348" t="s">
        <v>602</v>
      </c>
      <c r="E64" s="348" t="s">
        <v>602</v>
      </c>
      <c r="F64" s="348" t="s">
        <v>1244</v>
      </c>
      <c r="G64" s="349">
        <f>VLOOKUP(C64,[1]ADMINISTRATIVAS!$F$12:$L$76,7,FALSE)</f>
        <v>100</v>
      </c>
      <c r="H64" s="350" t="s">
        <v>74</v>
      </c>
      <c r="I64" s="335">
        <v>60</v>
      </c>
    </row>
    <row r="65" spans="1:9" x14ac:dyDescent="0.25">
      <c r="A65" s="347" t="s">
        <v>74</v>
      </c>
      <c r="B65" s="89" t="s">
        <v>1410</v>
      </c>
      <c r="C65" s="51" t="s">
        <v>518</v>
      </c>
      <c r="D65" s="348" t="s">
        <v>602</v>
      </c>
      <c r="E65" s="348" t="s">
        <v>602</v>
      </c>
      <c r="F65" s="348" t="s">
        <v>1244</v>
      </c>
      <c r="G65" s="349">
        <f>VLOOKUP(C65,[1]ADMINISTRATIVAS!$F$12:$L$76,7,FALSE)</f>
        <v>100</v>
      </c>
      <c r="H65" s="350" t="s">
        <v>74</v>
      </c>
      <c r="I65" s="335">
        <v>60</v>
      </c>
    </row>
    <row r="66" spans="1:9" x14ac:dyDescent="0.25">
      <c r="A66" s="347" t="s">
        <v>74</v>
      </c>
      <c r="B66" s="89" t="s">
        <v>876</v>
      </c>
      <c r="C66" s="51" t="s">
        <v>518</v>
      </c>
      <c r="D66" s="348" t="s">
        <v>602</v>
      </c>
      <c r="E66" s="348" t="s">
        <v>602</v>
      </c>
      <c r="F66" s="348" t="s">
        <v>1244</v>
      </c>
      <c r="G66" s="349">
        <f>VLOOKUP(C66,[1]ADMINISTRATIVAS!$F$12:$L$76,7,FALSE)</f>
        <v>100</v>
      </c>
      <c r="H66" s="350" t="s">
        <v>74</v>
      </c>
      <c r="I66" s="335">
        <v>60</v>
      </c>
    </row>
    <row r="67" spans="1:9" x14ac:dyDescent="0.25">
      <c r="A67" s="347" t="s">
        <v>74</v>
      </c>
      <c r="B67" s="89" t="s">
        <v>1409</v>
      </c>
      <c r="C67" s="51" t="s">
        <v>526</v>
      </c>
      <c r="D67" s="348" t="s">
        <v>602</v>
      </c>
      <c r="E67" s="348" t="s">
        <v>602</v>
      </c>
      <c r="F67" s="348" t="s">
        <v>1244</v>
      </c>
      <c r="G67" s="349">
        <f>VLOOKUP(C67,[1]ADMINISTRATIVAS!$F$12:$L$76,7,FALSE)</f>
        <v>80</v>
      </c>
      <c r="H67" s="350" t="s">
        <v>74</v>
      </c>
      <c r="I67" s="335">
        <v>60</v>
      </c>
    </row>
    <row r="68" spans="1:9" x14ac:dyDescent="0.25">
      <c r="A68" s="347" t="s">
        <v>74</v>
      </c>
      <c r="B68" s="89" t="s">
        <v>1410</v>
      </c>
      <c r="C68" s="51" t="s">
        <v>526</v>
      </c>
      <c r="D68" s="348" t="s">
        <v>602</v>
      </c>
      <c r="E68" s="348" t="s">
        <v>602</v>
      </c>
      <c r="F68" s="348" t="s">
        <v>1244</v>
      </c>
      <c r="G68" s="349">
        <f>VLOOKUP(C68,[1]ADMINISTRATIVAS!$F$12:$L$76,7,FALSE)</f>
        <v>80</v>
      </c>
      <c r="H68" s="350" t="s">
        <v>74</v>
      </c>
      <c r="I68" s="335">
        <v>60</v>
      </c>
    </row>
    <row r="69" spans="1:9" x14ac:dyDescent="0.25">
      <c r="A69" s="347" t="s">
        <v>74</v>
      </c>
      <c r="B69" s="89" t="s">
        <v>876</v>
      </c>
      <c r="C69" s="51" t="s">
        <v>526</v>
      </c>
      <c r="D69" s="348" t="s">
        <v>602</v>
      </c>
      <c r="E69" s="348" t="s">
        <v>602</v>
      </c>
      <c r="F69" s="348" t="s">
        <v>1244</v>
      </c>
      <c r="G69" s="349">
        <f>VLOOKUP(C69,[1]ADMINISTRATIVAS!$F$12:$L$76,7,FALSE)</f>
        <v>80</v>
      </c>
      <c r="H69" s="350" t="s">
        <v>74</v>
      </c>
      <c r="I69" s="335">
        <v>60</v>
      </c>
    </row>
    <row r="70" spans="1:9" x14ac:dyDescent="0.25">
      <c r="A70" s="347" t="s">
        <v>74</v>
      </c>
      <c r="B70" s="89" t="s">
        <v>1409</v>
      </c>
      <c r="C70" s="51" t="s">
        <v>532</v>
      </c>
      <c r="D70" s="348" t="s">
        <v>602</v>
      </c>
      <c r="E70" s="348" t="s">
        <v>602</v>
      </c>
      <c r="F70" s="348" t="s">
        <v>1244</v>
      </c>
      <c r="G70" s="349">
        <f>VLOOKUP(C70,[1]ADMINISTRATIVAS!$F$12:$L$76,7,FALSE)</f>
        <v>80</v>
      </c>
      <c r="H70" s="350" t="s">
        <v>74</v>
      </c>
      <c r="I70" s="335">
        <v>60</v>
      </c>
    </row>
    <row r="71" spans="1:9" x14ac:dyDescent="0.25">
      <c r="A71" s="347" t="s">
        <v>74</v>
      </c>
      <c r="B71" s="89" t="s">
        <v>1410</v>
      </c>
      <c r="C71" s="51" t="s">
        <v>532</v>
      </c>
      <c r="D71" s="348" t="s">
        <v>602</v>
      </c>
      <c r="E71" s="348" t="s">
        <v>602</v>
      </c>
      <c r="F71" s="348" t="s">
        <v>1244</v>
      </c>
      <c r="G71" s="349">
        <f>VLOOKUP(C71,[1]ADMINISTRATIVAS!$F$12:$L$76,7,FALSE)</f>
        <v>80</v>
      </c>
      <c r="H71" s="350" t="s">
        <v>74</v>
      </c>
      <c r="I71" s="335">
        <v>60</v>
      </c>
    </row>
    <row r="72" spans="1:9" x14ac:dyDescent="0.25">
      <c r="A72" s="347" t="s">
        <v>74</v>
      </c>
      <c r="B72" s="89" t="s">
        <v>1409</v>
      </c>
      <c r="C72" s="51" t="s">
        <v>538</v>
      </c>
      <c r="D72" s="348" t="s">
        <v>602</v>
      </c>
      <c r="E72" s="348" t="s">
        <v>602</v>
      </c>
      <c r="F72" s="348" t="s">
        <v>1244</v>
      </c>
      <c r="G72" s="349">
        <f>VLOOKUP(C72,[1]ADMINISTRATIVAS!$F$12:$L$76,7,FALSE)</f>
        <v>20</v>
      </c>
      <c r="H72" s="350" t="s">
        <v>74</v>
      </c>
      <c r="I72" s="335">
        <v>60</v>
      </c>
    </row>
    <row r="73" spans="1:9" x14ac:dyDescent="0.25">
      <c r="A73" s="347" t="s">
        <v>74</v>
      </c>
      <c r="B73" s="89" t="s">
        <v>876</v>
      </c>
      <c r="C73" s="51" t="s">
        <v>538</v>
      </c>
      <c r="D73" s="348" t="s">
        <v>602</v>
      </c>
      <c r="E73" s="348" t="s">
        <v>602</v>
      </c>
      <c r="F73" s="348" t="s">
        <v>1244</v>
      </c>
      <c r="G73" s="349">
        <f>VLOOKUP(C73,[1]ADMINISTRATIVAS!$F$12:$L$76,7,FALSE)</f>
        <v>20</v>
      </c>
      <c r="H73" s="350" t="s">
        <v>74</v>
      </c>
      <c r="I73" s="335">
        <v>60</v>
      </c>
    </row>
    <row r="74" spans="1:9" x14ac:dyDescent="0.25">
      <c r="A74" s="347" t="s">
        <v>74</v>
      </c>
      <c r="B74" s="51" t="s">
        <v>430</v>
      </c>
      <c r="C74" s="351" t="s">
        <v>648</v>
      </c>
      <c r="D74" s="348" t="s">
        <v>602</v>
      </c>
      <c r="E74" s="348" t="s">
        <v>602</v>
      </c>
      <c r="F74" s="348" t="s">
        <v>1411</v>
      </c>
      <c r="G74" s="349">
        <f>VLOOKUP(C74,[1]TECNICAS!$E$12:$K$117,7,FALSE)</f>
        <v>80</v>
      </c>
      <c r="H74" s="350" t="s">
        <v>74</v>
      </c>
      <c r="I74" s="335">
        <v>60</v>
      </c>
    </row>
    <row r="75" spans="1:9" x14ac:dyDescent="0.25">
      <c r="A75" s="347" t="s">
        <v>74</v>
      </c>
      <c r="B75" s="89" t="s">
        <v>1401</v>
      </c>
      <c r="C75" s="351" t="s">
        <v>655</v>
      </c>
      <c r="D75" s="348" t="s">
        <v>602</v>
      </c>
      <c r="E75" s="348" t="s">
        <v>602</v>
      </c>
      <c r="F75" s="348" t="s">
        <v>1411</v>
      </c>
      <c r="G75" s="349">
        <f>VLOOKUP(C75,[1]TECNICAS!$E$12:$K$117,7,FALSE)</f>
        <v>80</v>
      </c>
      <c r="H75" s="350" t="s">
        <v>74</v>
      </c>
      <c r="I75" s="335">
        <v>60</v>
      </c>
    </row>
    <row r="76" spans="1:9" x14ac:dyDescent="0.25">
      <c r="A76" s="347" t="s">
        <v>74</v>
      </c>
      <c r="B76" s="89" t="s">
        <v>430</v>
      </c>
      <c r="C76" s="351" t="s">
        <v>655</v>
      </c>
      <c r="D76" s="348" t="s">
        <v>602</v>
      </c>
      <c r="E76" s="348" t="s">
        <v>602</v>
      </c>
      <c r="F76" s="348" t="s">
        <v>1411</v>
      </c>
      <c r="G76" s="349">
        <f>VLOOKUP(C76,[1]TECNICAS!$E$12:$K$117,7,FALSE)</f>
        <v>80</v>
      </c>
      <c r="H76" s="350" t="s">
        <v>74</v>
      </c>
      <c r="I76" s="335">
        <v>60</v>
      </c>
    </row>
    <row r="77" spans="1:9" x14ac:dyDescent="0.25">
      <c r="A77" s="347" t="s">
        <v>74</v>
      </c>
      <c r="B77" s="89" t="s">
        <v>1412</v>
      </c>
      <c r="C77" s="351" t="s">
        <v>655</v>
      </c>
      <c r="D77" s="348" t="s">
        <v>602</v>
      </c>
      <c r="E77" s="348" t="s">
        <v>602</v>
      </c>
      <c r="F77" s="348" t="s">
        <v>1411</v>
      </c>
      <c r="G77" s="349">
        <f>VLOOKUP(C77,[1]TECNICAS!$E$12:$K$117,7,FALSE)</f>
        <v>80</v>
      </c>
      <c r="H77" s="350" t="s">
        <v>74</v>
      </c>
      <c r="I77" s="335">
        <v>60</v>
      </c>
    </row>
    <row r="78" spans="1:9" x14ac:dyDescent="0.25">
      <c r="A78" s="347" t="s">
        <v>74</v>
      </c>
      <c r="B78" s="51" t="s">
        <v>669</v>
      </c>
      <c r="C78" s="89" t="s">
        <v>668</v>
      </c>
      <c r="D78" s="348" t="s">
        <v>602</v>
      </c>
      <c r="E78" s="348" t="s">
        <v>602</v>
      </c>
      <c r="F78" s="348" t="s">
        <v>1411</v>
      </c>
      <c r="G78" s="349">
        <f>VLOOKUP(C78,[1]TECNICAS!$E$12:$K$117,7,FALSE)</f>
        <v>100</v>
      </c>
      <c r="H78" s="350" t="s">
        <v>74</v>
      </c>
      <c r="I78" s="335">
        <v>60</v>
      </c>
    </row>
    <row r="79" spans="1:9" x14ac:dyDescent="0.25">
      <c r="A79" s="347" t="s">
        <v>74</v>
      </c>
      <c r="B79" s="51" t="s">
        <v>669</v>
      </c>
      <c r="C79" s="89" t="s">
        <v>675</v>
      </c>
      <c r="D79" s="348" t="s">
        <v>602</v>
      </c>
      <c r="E79" s="348" t="s">
        <v>602</v>
      </c>
      <c r="F79" s="348" t="s">
        <v>1411</v>
      </c>
      <c r="G79" s="349">
        <f>VLOOKUP(C79,[1]TECNICAS!$E$12:$K$117,7,FALSE)</f>
        <v>80</v>
      </c>
      <c r="H79" s="350" t="s">
        <v>74</v>
      </c>
      <c r="I79" s="335">
        <v>60</v>
      </c>
    </row>
    <row r="80" spans="1:9" x14ac:dyDescent="0.25">
      <c r="A80" s="347" t="s">
        <v>74</v>
      </c>
      <c r="B80" s="89" t="s">
        <v>1401</v>
      </c>
      <c r="C80" s="89" t="s">
        <v>681</v>
      </c>
      <c r="D80" s="348" t="s">
        <v>602</v>
      </c>
      <c r="E80" s="348" t="s">
        <v>602</v>
      </c>
      <c r="F80" s="348" t="s">
        <v>1411</v>
      </c>
      <c r="G80" s="349">
        <f>VLOOKUP(C80,[1]TECNICAS!$E$12:$K$117,7,FALSE)</f>
        <v>80</v>
      </c>
      <c r="H80" s="350" t="s">
        <v>74</v>
      </c>
      <c r="I80" s="335">
        <v>60</v>
      </c>
    </row>
    <row r="81" spans="1:9" x14ac:dyDescent="0.25">
      <c r="A81" s="347" t="s">
        <v>74</v>
      </c>
      <c r="B81" s="89" t="s">
        <v>430</v>
      </c>
      <c r="C81" s="89" t="s">
        <v>681</v>
      </c>
      <c r="D81" s="348" t="s">
        <v>602</v>
      </c>
      <c r="E81" s="348" t="s">
        <v>602</v>
      </c>
      <c r="F81" s="348" t="s">
        <v>1411</v>
      </c>
      <c r="G81" s="349">
        <f>VLOOKUP(C81,[1]TECNICAS!$E$12:$K$117,7,FALSE)</f>
        <v>80</v>
      </c>
      <c r="H81" s="350" t="s">
        <v>74</v>
      </c>
      <c r="I81" s="335">
        <v>60</v>
      </c>
    </row>
    <row r="82" spans="1:9" x14ac:dyDescent="0.25">
      <c r="A82" s="347" t="s">
        <v>74</v>
      </c>
      <c r="B82" s="51" t="s">
        <v>669</v>
      </c>
      <c r="C82" s="89" t="s">
        <v>689</v>
      </c>
      <c r="D82" s="348" t="s">
        <v>602</v>
      </c>
      <c r="E82" s="348" t="s">
        <v>602</v>
      </c>
      <c r="F82" s="348" t="s">
        <v>1411</v>
      </c>
      <c r="G82" s="349">
        <f>VLOOKUP(C82,[1]TECNICAS!$E$12:$K$117,7,FALSE)</f>
        <v>60</v>
      </c>
      <c r="H82" s="350" t="s">
        <v>74</v>
      </c>
      <c r="I82" s="335">
        <v>60</v>
      </c>
    </row>
    <row r="83" spans="1:9" x14ac:dyDescent="0.25">
      <c r="A83" s="347" t="s">
        <v>74</v>
      </c>
      <c r="B83" s="51" t="s">
        <v>669</v>
      </c>
      <c r="C83" s="89" t="s">
        <v>709</v>
      </c>
      <c r="D83" s="348" t="s">
        <v>602</v>
      </c>
      <c r="E83" s="348" t="s">
        <v>602</v>
      </c>
      <c r="F83" s="348" t="s">
        <v>1411</v>
      </c>
      <c r="G83" s="349">
        <f>VLOOKUP(C83,[1]TECNICAS!$E$12:$K$117,7,FALSE)</f>
        <v>80</v>
      </c>
      <c r="H83" s="350" t="s">
        <v>74</v>
      </c>
      <c r="I83" s="335">
        <v>60</v>
      </c>
    </row>
    <row r="84" spans="1:9" x14ac:dyDescent="0.25">
      <c r="A84" s="347" t="s">
        <v>74</v>
      </c>
      <c r="B84" s="89" t="s">
        <v>1401</v>
      </c>
      <c r="C84" s="89" t="s">
        <v>718</v>
      </c>
      <c r="D84" s="348" t="s">
        <v>602</v>
      </c>
      <c r="E84" s="348" t="s">
        <v>602</v>
      </c>
      <c r="F84" s="348" t="s">
        <v>1411</v>
      </c>
      <c r="G84" s="349">
        <f>VLOOKUP(C84,[1]TECNICAS!$E$12:$K$117,7,FALSE)</f>
        <v>80</v>
      </c>
      <c r="H84" s="350" t="s">
        <v>74</v>
      </c>
      <c r="I84" s="335">
        <v>60</v>
      </c>
    </row>
    <row r="85" spans="1:9" x14ac:dyDescent="0.25">
      <c r="A85" s="347" t="s">
        <v>74</v>
      </c>
      <c r="B85" s="89" t="s">
        <v>430</v>
      </c>
      <c r="C85" s="89" t="s">
        <v>718</v>
      </c>
      <c r="D85" s="348" t="s">
        <v>602</v>
      </c>
      <c r="E85" s="348" t="s">
        <v>602</v>
      </c>
      <c r="F85" s="348" t="s">
        <v>1411</v>
      </c>
      <c r="G85" s="349">
        <f>VLOOKUP(C85,[1]TECNICAS!$E$12:$K$117,7,FALSE)</f>
        <v>80</v>
      </c>
      <c r="H85" s="350" t="s">
        <v>74</v>
      </c>
      <c r="I85" s="335">
        <v>60</v>
      </c>
    </row>
    <row r="86" spans="1:9" x14ac:dyDescent="0.25">
      <c r="A86" s="347" t="s">
        <v>74</v>
      </c>
      <c r="B86" s="51" t="s">
        <v>669</v>
      </c>
      <c r="C86" s="89" t="s">
        <v>724</v>
      </c>
      <c r="D86" s="348" t="s">
        <v>602</v>
      </c>
      <c r="E86" s="348" t="s">
        <v>602</v>
      </c>
      <c r="F86" s="348" t="s">
        <v>1411</v>
      </c>
      <c r="G86" s="349">
        <f>VLOOKUP(C86,[1]TECNICAS!$E$12:$K$117,7,FALSE)</f>
        <v>80</v>
      </c>
      <c r="H86" s="350" t="s">
        <v>74</v>
      </c>
      <c r="I86" s="335">
        <v>60</v>
      </c>
    </row>
    <row r="87" spans="1:9" x14ac:dyDescent="0.25">
      <c r="A87" s="347" t="s">
        <v>74</v>
      </c>
      <c r="B87" s="51" t="s">
        <v>669</v>
      </c>
      <c r="C87" s="89" t="s">
        <v>730</v>
      </c>
      <c r="D87" s="348" t="s">
        <v>602</v>
      </c>
      <c r="E87" s="348" t="s">
        <v>602</v>
      </c>
      <c r="F87" s="348" t="s">
        <v>1411</v>
      </c>
      <c r="G87" s="349">
        <f>VLOOKUP(C87,[1]TECNICAS!$E$12:$K$117,7,FALSE)</f>
        <v>80</v>
      </c>
      <c r="H87" s="350" t="s">
        <v>74</v>
      </c>
      <c r="I87" s="335">
        <v>60</v>
      </c>
    </row>
    <row r="88" spans="1:9" x14ac:dyDescent="0.25">
      <c r="A88" s="347" t="s">
        <v>74</v>
      </c>
      <c r="B88" s="89" t="s">
        <v>1401</v>
      </c>
      <c r="C88" s="89" t="s">
        <v>737</v>
      </c>
      <c r="D88" s="348" t="s">
        <v>602</v>
      </c>
      <c r="E88" s="348" t="s">
        <v>602</v>
      </c>
      <c r="F88" s="348" t="s">
        <v>1411</v>
      </c>
      <c r="G88" s="349">
        <f>VLOOKUP(C88,[1]TECNICAS!$E$12:$K$117,7,FALSE)</f>
        <v>80</v>
      </c>
      <c r="H88" s="350" t="s">
        <v>74</v>
      </c>
      <c r="I88" s="335">
        <v>60</v>
      </c>
    </row>
    <row r="89" spans="1:9" x14ac:dyDescent="0.25">
      <c r="A89" s="347" t="s">
        <v>74</v>
      </c>
      <c r="B89" s="89" t="s">
        <v>430</v>
      </c>
      <c r="C89" s="89" t="s">
        <v>737</v>
      </c>
      <c r="D89" s="348" t="s">
        <v>602</v>
      </c>
      <c r="E89" s="348" t="s">
        <v>602</v>
      </c>
      <c r="F89" s="348" t="s">
        <v>1411</v>
      </c>
      <c r="G89" s="349">
        <f>VLOOKUP(C89,[1]TECNICAS!$E$12:$K$117,7,FALSE)</f>
        <v>80</v>
      </c>
      <c r="H89" s="350" t="s">
        <v>74</v>
      </c>
      <c r="I89" s="335">
        <v>60</v>
      </c>
    </row>
    <row r="90" spans="1:9" x14ac:dyDescent="0.25">
      <c r="A90" s="347" t="s">
        <v>74</v>
      </c>
      <c r="B90" s="51" t="s">
        <v>430</v>
      </c>
      <c r="C90" s="89" t="s">
        <v>744</v>
      </c>
      <c r="D90" s="348" t="s">
        <v>602</v>
      </c>
      <c r="E90" s="348" t="s">
        <v>602</v>
      </c>
      <c r="F90" s="348" t="s">
        <v>1411</v>
      </c>
      <c r="G90" s="349">
        <f>VLOOKUP(C90,[1]TECNICAS!$E$12:$K$117,7,FALSE)</f>
        <v>20</v>
      </c>
      <c r="H90" s="350" t="s">
        <v>74</v>
      </c>
      <c r="I90" s="335">
        <v>60</v>
      </c>
    </row>
    <row r="91" spans="1:9" x14ac:dyDescent="0.25">
      <c r="A91" s="347" t="s">
        <v>74</v>
      </c>
      <c r="B91" s="51" t="s">
        <v>771</v>
      </c>
      <c r="C91" s="89" t="s">
        <v>770</v>
      </c>
      <c r="D91" s="348" t="s">
        <v>602</v>
      </c>
      <c r="E91" s="348" t="s">
        <v>602</v>
      </c>
      <c r="F91" s="348" t="s">
        <v>1411</v>
      </c>
      <c r="G91" s="349">
        <f>VLOOKUP(C91,[1]TECNICAS!$E$12:$K$117,7,FALSE)</f>
        <v>100</v>
      </c>
      <c r="H91" s="350" t="s">
        <v>74</v>
      </c>
      <c r="I91" s="335">
        <v>60</v>
      </c>
    </row>
    <row r="92" spans="1:9" x14ac:dyDescent="0.25">
      <c r="A92" s="347" t="s">
        <v>74</v>
      </c>
      <c r="B92" s="89" t="s">
        <v>771</v>
      </c>
      <c r="C92" s="89" t="s">
        <v>779</v>
      </c>
      <c r="D92" s="348" t="s">
        <v>602</v>
      </c>
      <c r="E92" s="348" t="s">
        <v>602</v>
      </c>
      <c r="F92" s="348" t="s">
        <v>1411</v>
      </c>
      <c r="G92" s="349">
        <f>VLOOKUP(C92,[1]TECNICAS!$E$12:$K$117,7,FALSE)</f>
        <v>100</v>
      </c>
      <c r="H92" s="350" t="s">
        <v>74</v>
      </c>
      <c r="I92" s="335">
        <v>60</v>
      </c>
    </row>
    <row r="93" spans="1:9" x14ac:dyDescent="0.25">
      <c r="A93" s="347" t="s">
        <v>74</v>
      </c>
      <c r="B93" s="89" t="s">
        <v>846</v>
      </c>
      <c r="C93" s="89" t="s">
        <v>779</v>
      </c>
      <c r="D93" s="348" t="s">
        <v>602</v>
      </c>
      <c r="E93" s="348" t="s">
        <v>602</v>
      </c>
      <c r="F93" s="348" t="s">
        <v>1411</v>
      </c>
      <c r="G93" s="349">
        <f>VLOOKUP(C93,[1]TECNICAS!$E$12:$K$117,7,FALSE)</f>
        <v>100</v>
      </c>
      <c r="H93" s="350" t="s">
        <v>74</v>
      </c>
      <c r="I93" s="335">
        <v>60</v>
      </c>
    </row>
    <row r="94" spans="1:9" x14ac:dyDescent="0.25">
      <c r="A94" s="347" t="s">
        <v>73</v>
      </c>
      <c r="B94" s="89" t="s">
        <v>567</v>
      </c>
      <c r="C94" s="89" t="s">
        <v>795</v>
      </c>
      <c r="D94" s="348" t="s">
        <v>602</v>
      </c>
      <c r="E94" s="348" t="s">
        <v>602</v>
      </c>
      <c r="F94" s="348" t="s">
        <v>1411</v>
      </c>
      <c r="G94" s="349">
        <f>VLOOKUP(C94,[1]TECNICAS!$E$12:$K$117,7,FALSE)</f>
        <v>80</v>
      </c>
      <c r="H94" s="350" t="s">
        <v>73</v>
      </c>
      <c r="I94" s="335">
        <v>60</v>
      </c>
    </row>
    <row r="95" spans="1:9" x14ac:dyDescent="0.25">
      <c r="A95" s="347" t="s">
        <v>74</v>
      </c>
      <c r="B95" s="89" t="s">
        <v>771</v>
      </c>
      <c r="C95" s="89" t="s">
        <v>795</v>
      </c>
      <c r="D95" s="348" t="s">
        <v>602</v>
      </c>
      <c r="E95" s="348" t="s">
        <v>602</v>
      </c>
      <c r="F95" s="348" t="s">
        <v>1411</v>
      </c>
      <c r="G95" s="349">
        <f>VLOOKUP(C95,[1]TECNICAS!$E$12:$K$117,7,FALSE)</f>
        <v>80</v>
      </c>
      <c r="H95" s="350" t="s">
        <v>74</v>
      </c>
      <c r="I95" s="335">
        <v>60</v>
      </c>
    </row>
    <row r="96" spans="1:9" x14ac:dyDescent="0.25">
      <c r="A96" s="347" t="s">
        <v>74</v>
      </c>
      <c r="B96" s="89" t="s">
        <v>818</v>
      </c>
      <c r="C96" s="89" t="s">
        <v>795</v>
      </c>
      <c r="D96" s="348" t="s">
        <v>602</v>
      </c>
      <c r="E96" s="348" t="s">
        <v>602</v>
      </c>
      <c r="F96" s="348" t="s">
        <v>1411</v>
      </c>
      <c r="G96" s="349">
        <f>VLOOKUP(C96,[1]TECNICAS!$E$12:$K$117,7,FALSE)</f>
        <v>80</v>
      </c>
      <c r="H96" s="350" t="s">
        <v>74</v>
      </c>
      <c r="I96" s="335">
        <v>60</v>
      </c>
    </row>
    <row r="97" spans="1:9" x14ac:dyDescent="0.25">
      <c r="A97" s="347" t="s">
        <v>74</v>
      </c>
      <c r="B97" s="51" t="s">
        <v>771</v>
      </c>
      <c r="C97" s="89" t="s">
        <v>808</v>
      </c>
      <c r="D97" s="348" t="s">
        <v>602</v>
      </c>
      <c r="E97" s="348" t="s">
        <v>602</v>
      </c>
      <c r="F97" s="348" t="s">
        <v>1411</v>
      </c>
      <c r="G97" s="349">
        <f>VLOOKUP(C97,[1]TECNICAS!$E$12:$K$117,7,FALSE)</f>
        <v>100</v>
      </c>
      <c r="H97" s="350" t="s">
        <v>74</v>
      </c>
      <c r="I97" s="335">
        <v>60</v>
      </c>
    </row>
    <row r="98" spans="1:9" x14ac:dyDescent="0.25">
      <c r="A98" s="347" t="s">
        <v>74</v>
      </c>
      <c r="B98" s="51" t="s">
        <v>818</v>
      </c>
      <c r="C98" s="89" t="s">
        <v>817</v>
      </c>
      <c r="D98" s="348" t="s">
        <v>602</v>
      </c>
      <c r="E98" s="348" t="s">
        <v>602</v>
      </c>
      <c r="F98" s="348" t="s">
        <v>1411</v>
      </c>
      <c r="G98" s="349">
        <f>VLOOKUP(C98,[1]TECNICAS!$E$12:$K$117,7,FALSE)</f>
        <v>100</v>
      </c>
      <c r="H98" s="350" t="s">
        <v>74</v>
      </c>
      <c r="I98" s="335">
        <v>60</v>
      </c>
    </row>
    <row r="99" spans="1:9" x14ac:dyDescent="0.25">
      <c r="A99" s="347" t="s">
        <v>73</v>
      </c>
      <c r="B99" s="89" t="s">
        <v>896</v>
      </c>
      <c r="C99" s="89" t="s">
        <v>823</v>
      </c>
      <c r="D99" s="348" t="s">
        <v>602</v>
      </c>
      <c r="E99" s="348" t="s">
        <v>602</v>
      </c>
      <c r="F99" s="348" t="s">
        <v>1411</v>
      </c>
      <c r="G99" s="349">
        <f>VLOOKUP(C99,[1]TECNICAS!$E$12:$K$117,7,FALSE)</f>
        <v>100</v>
      </c>
      <c r="H99" s="350" t="s">
        <v>73</v>
      </c>
      <c r="I99" s="335">
        <v>60</v>
      </c>
    </row>
    <row r="100" spans="1:9" x14ac:dyDescent="0.25">
      <c r="A100" s="347" t="s">
        <v>74</v>
      </c>
      <c r="B100" s="89" t="s">
        <v>818</v>
      </c>
      <c r="C100" s="89" t="s">
        <v>823</v>
      </c>
      <c r="D100" s="348" t="s">
        <v>602</v>
      </c>
      <c r="E100" s="348" t="s">
        <v>602</v>
      </c>
      <c r="F100" s="348" t="s">
        <v>1411</v>
      </c>
      <c r="G100" s="349">
        <f>VLOOKUP(C100,[1]TECNICAS!$E$12:$K$117,7,FALSE)</f>
        <v>100</v>
      </c>
      <c r="H100" s="350" t="s">
        <v>74</v>
      </c>
      <c r="I100" s="335">
        <v>60</v>
      </c>
    </row>
    <row r="101" spans="1:9" x14ac:dyDescent="0.25">
      <c r="A101" s="347" t="s">
        <v>73</v>
      </c>
      <c r="B101" s="89" t="s">
        <v>896</v>
      </c>
      <c r="C101" s="89" t="s">
        <v>831</v>
      </c>
      <c r="D101" s="348" t="s">
        <v>602</v>
      </c>
      <c r="E101" s="348" t="s">
        <v>602</v>
      </c>
      <c r="F101" s="348" t="s">
        <v>1411</v>
      </c>
      <c r="G101" s="349">
        <f>VLOOKUP(C101,[1]TECNICAS!$E$12:$K$117,7,FALSE)</f>
        <v>100</v>
      </c>
      <c r="H101" s="350" t="s">
        <v>73</v>
      </c>
      <c r="I101" s="335">
        <v>60</v>
      </c>
    </row>
    <row r="102" spans="1:9" x14ac:dyDescent="0.25">
      <c r="A102" s="347" t="s">
        <v>74</v>
      </c>
      <c r="B102" s="89" t="s">
        <v>771</v>
      </c>
      <c r="C102" s="89" t="s">
        <v>831</v>
      </c>
      <c r="D102" s="348" t="s">
        <v>602</v>
      </c>
      <c r="E102" s="348" t="s">
        <v>602</v>
      </c>
      <c r="F102" s="348" t="s">
        <v>1411</v>
      </c>
      <c r="G102" s="349">
        <f>VLOOKUP(C102,[1]TECNICAS!$E$12:$K$117,7,FALSE)</f>
        <v>100</v>
      </c>
      <c r="H102" s="350" t="s">
        <v>74</v>
      </c>
      <c r="I102" s="335">
        <v>60</v>
      </c>
    </row>
    <row r="103" spans="1:9" x14ac:dyDescent="0.25">
      <c r="A103" s="347" t="s">
        <v>74</v>
      </c>
      <c r="B103" s="89" t="s">
        <v>818</v>
      </c>
      <c r="C103" s="89" t="s">
        <v>831</v>
      </c>
      <c r="D103" s="348" t="s">
        <v>602</v>
      </c>
      <c r="E103" s="348" t="s">
        <v>602</v>
      </c>
      <c r="F103" s="348" t="s">
        <v>1411</v>
      </c>
      <c r="G103" s="349">
        <f>VLOOKUP(C103,[1]TECNICAS!$E$12:$K$117,7,FALSE)</f>
        <v>100</v>
      </c>
      <c r="H103" s="350" t="s">
        <v>74</v>
      </c>
      <c r="I103" s="335">
        <v>60</v>
      </c>
    </row>
    <row r="104" spans="1:9" x14ac:dyDescent="0.25">
      <c r="A104" s="347" t="s">
        <v>74</v>
      </c>
      <c r="B104" s="89" t="s">
        <v>846</v>
      </c>
      <c r="C104" s="89" t="s">
        <v>837</v>
      </c>
      <c r="D104" s="348" t="s">
        <v>602</v>
      </c>
      <c r="E104" s="348" t="s">
        <v>602</v>
      </c>
      <c r="F104" s="348" t="s">
        <v>1411</v>
      </c>
      <c r="G104" s="349">
        <f>VLOOKUP(C104,[1]TECNICAS!$E$12:$K$117,7,FALSE)</f>
        <v>100</v>
      </c>
      <c r="H104" s="350" t="s">
        <v>74</v>
      </c>
      <c r="I104" s="335">
        <v>60</v>
      </c>
    </row>
    <row r="105" spans="1:9" x14ac:dyDescent="0.25">
      <c r="A105" s="347" t="s">
        <v>74</v>
      </c>
      <c r="B105" s="89" t="s">
        <v>1413</v>
      </c>
      <c r="C105" s="89" t="s">
        <v>837</v>
      </c>
      <c r="D105" s="348" t="s">
        <v>602</v>
      </c>
      <c r="E105" s="348" t="s">
        <v>602</v>
      </c>
      <c r="F105" s="348" t="s">
        <v>1411</v>
      </c>
      <c r="G105" s="349">
        <f>VLOOKUP(C105,[1]TECNICAS!$E$12:$K$117,7,FALSE)</f>
        <v>100</v>
      </c>
      <c r="H105" s="350" t="s">
        <v>74</v>
      </c>
      <c r="I105" s="335">
        <v>60</v>
      </c>
    </row>
    <row r="106" spans="1:9" x14ac:dyDescent="0.25">
      <c r="A106" s="347" t="s">
        <v>74</v>
      </c>
      <c r="B106" s="89" t="s">
        <v>846</v>
      </c>
      <c r="C106" s="89" t="s">
        <v>845</v>
      </c>
      <c r="D106" s="348" t="s">
        <v>602</v>
      </c>
      <c r="E106" s="348" t="s">
        <v>602</v>
      </c>
      <c r="F106" s="348" t="s">
        <v>1411</v>
      </c>
      <c r="G106" s="349">
        <f>VLOOKUP(C106,[1]TECNICAS!$E$12:$K$117,7,FALSE)</f>
        <v>100</v>
      </c>
      <c r="H106" s="350" t="s">
        <v>74</v>
      </c>
      <c r="I106" s="335">
        <v>60</v>
      </c>
    </row>
    <row r="107" spans="1:9" x14ac:dyDescent="0.25">
      <c r="A107" s="347" t="s">
        <v>73</v>
      </c>
      <c r="B107" s="51" t="s">
        <v>854</v>
      </c>
      <c r="C107" s="89" t="s">
        <v>853</v>
      </c>
      <c r="D107" s="348" t="s">
        <v>602</v>
      </c>
      <c r="E107" s="348" t="s">
        <v>602</v>
      </c>
      <c r="F107" s="348" t="s">
        <v>1411</v>
      </c>
      <c r="G107" s="349">
        <f>VLOOKUP(C107,[1]TECNICAS!$E$12:$K$117,7,FALSE)</f>
        <v>80</v>
      </c>
      <c r="H107" s="350" t="s">
        <v>73</v>
      </c>
      <c r="I107" s="335">
        <v>60</v>
      </c>
    </row>
    <row r="108" spans="1:9" x14ac:dyDescent="0.25">
      <c r="A108" s="347" t="s">
        <v>74</v>
      </c>
      <c r="B108" s="89" t="s">
        <v>1409</v>
      </c>
      <c r="C108" s="89" t="s">
        <v>861</v>
      </c>
      <c r="D108" s="348" t="s">
        <v>602</v>
      </c>
      <c r="E108" s="348" t="s">
        <v>602</v>
      </c>
      <c r="F108" s="348" t="s">
        <v>1411</v>
      </c>
      <c r="G108" s="349">
        <f>VLOOKUP(C108,[1]TECNICAS!$E$12:$K$117,7,FALSE)</f>
        <v>60</v>
      </c>
      <c r="H108" s="350" t="s">
        <v>74</v>
      </c>
      <c r="I108" s="335">
        <v>60</v>
      </c>
    </row>
    <row r="109" spans="1:9" x14ac:dyDescent="0.25">
      <c r="A109" s="347" t="s">
        <v>74</v>
      </c>
      <c r="B109" s="89" t="s">
        <v>1410</v>
      </c>
      <c r="C109" s="89" t="s">
        <v>861</v>
      </c>
      <c r="D109" s="348" t="s">
        <v>602</v>
      </c>
      <c r="E109" s="348" t="s">
        <v>602</v>
      </c>
      <c r="F109" s="348" t="s">
        <v>1411</v>
      </c>
      <c r="G109" s="349">
        <f>VLOOKUP(C109,[1]TECNICAS!$E$12:$K$117,7,FALSE)</f>
        <v>60</v>
      </c>
      <c r="H109" s="350" t="s">
        <v>74</v>
      </c>
      <c r="I109" s="335">
        <v>60</v>
      </c>
    </row>
    <row r="110" spans="1:9" x14ac:dyDescent="0.25">
      <c r="A110" s="347" t="s">
        <v>74</v>
      </c>
      <c r="B110" s="51" t="s">
        <v>876</v>
      </c>
      <c r="C110" s="89" t="s">
        <v>875</v>
      </c>
      <c r="D110" s="348" t="s">
        <v>602</v>
      </c>
      <c r="E110" s="348" t="s">
        <v>602</v>
      </c>
      <c r="F110" s="348" t="s">
        <v>1411</v>
      </c>
      <c r="G110" s="349">
        <f>VLOOKUP(C110,[1]TECNICAS!$E$12:$K$117,7,FALSE)</f>
        <v>80</v>
      </c>
      <c r="H110" s="350" t="s">
        <v>74</v>
      </c>
      <c r="I110" s="335">
        <v>60</v>
      </c>
    </row>
    <row r="111" spans="1:9" x14ac:dyDescent="0.25">
      <c r="A111" s="347" t="s">
        <v>74</v>
      </c>
      <c r="B111" s="89" t="s">
        <v>1056</v>
      </c>
      <c r="C111" s="89" t="s">
        <v>890</v>
      </c>
      <c r="D111" s="348" t="s">
        <v>602</v>
      </c>
      <c r="E111" s="348" t="s">
        <v>602</v>
      </c>
      <c r="F111" s="348" t="s">
        <v>1411</v>
      </c>
      <c r="G111" s="349">
        <f>VLOOKUP(C111,[1]TECNICAS!$E$12:$K$117,7,FALSE)</f>
        <v>80</v>
      </c>
      <c r="H111" s="350" t="s">
        <v>74</v>
      </c>
      <c r="I111" s="335">
        <v>60</v>
      </c>
    </row>
    <row r="112" spans="1:9" x14ac:dyDescent="0.25">
      <c r="A112" s="347" t="s">
        <v>74</v>
      </c>
      <c r="B112" s="89" t="s">
        <v>1414</v>
      </c>
      <c r="C112" s="89" t="s">
        <v>890</v>
      </c>
      <c r="D112" s="348" t="s">
        <v>602</v>
      </c>
      <c r="E112" s="348" t="s">
        <v>602</v>
      </c>
      <c r="F112" s="348" t="s">
        <v>1411</v>
      </c>
      <c r="G112" s="349">
        <f>VLOOKUP(C112,[1]TECNICAS!$E$12:$K$117,7,FALSE)</f>
        <v>80</v>
      </c>
      <c r="H112" s="350" t="s">
        <v>74</v>
      </c>
      <c r="I112" s="335">
        <v>60</v>
      </c>
    </row>
    <row r="113" spans="1:9" x14ac:dyDescent="0.25">
      <c r="A113" s="347" t="s">
        <v>73</v>
      </c>
      <c r="B113" s="51" t="s">
        <v>896</v>
      </c>
      <c r="C113" s="89" t="s">
        <v>895</v>
      </c>
      <c r="D113" s="348" t="s">
        <v>602</v>
      </c>
      <c r="E113" s="348" t="s">
        <v>602</v>
      </c>
      <c r="F113" s="348" t="s">
        <v>1411</v>
      </c>
      <c r="G113" s="349">
        <f>VLOOKUP(C113,[1]TECNICAS!$E$12:$K$117,7,FALSE)</f>
        <v>100</v>
      </c>
      <c r="H113" s="350" t="s">
        <v>73</v>
      </c>
      <c r="I113" s="335">
        <v>60</v>
      </c>
    </row>
    <row r="114" spans="1:9" x14ac:dyDescent="0.25">
      <c r="A114" s="347" t="s">
        <v>74</v>
      </c>
      <c r="B114" s="51" t="s">
        <v>901</v>
      </c>
      <c r="C114" s="89" t="s">
        <v>900</v>
      </c>
      <c r="D114" s="348" t="s">
        <v>602</v>
      </c>
      <c r="E114" s="348" t="s">
        <v>602</v>
      </c>
      <c r="F114" s="348" t="s">
        <v>1411</v>
      </c>
      <c r="G114" s="349">
        <f>VLOOKUP(C114,[1]TECNICAS!$E$12:$K$117,7,FALSE)</f>
        <v>80</v>
      </c>
      <c r="H114" s="350" t="s">
        <v>74</v>
      </c>
      <c r="I114" s="335">
        <v>60</v>
      </c>
    </row>
    <row r="115" spans="1:9" x14ac:dyDescent="0.25">
      <c r="A115" s="347" t="s">
        <v>74</v>
      </c>
      <c r="B115" s="89" t="s">
        <v>1415</v>
      </c>
      <c r="C115" s="89" t="s">
        <v>909</v>
      </c>
      <c r="D115" s="348" t="s">
        <v>602</v>
      </c>
      <c r="E115" s="348" t="s">
        <v>602</v>
      </c>
      <c r="F115" s="348" t="s">
        <v>1411</v>
      </c>
      <c r="G115" s="349">
        <f>VLOOKUP(C115,[1]TECNICAS!$E$12:$K$117,7,FALSE)</f>
        <v>80</v>
      </c>
      <c r="H115" s="350" t="s">
        <v>74</v>
      </c>
      <c r="I115" s="335">
        <v>60</v>
      </c>
    </row>
    <row r="116" spans="1:9" x14ac:dyDescent="0.25">
      <c r="A116" s="347" t="s">
        <v>72</v>
      </c>
      <c r="B116" s="89" t="s">
        <v>1416</v>
      </c>
      <c r="C116" s="89" t="s">
        <v>909</v>
      </c>
      <c r="D116" s="348" t="s">
        <v>602</v>
      </c>
      <c r="E116" s="348" t="s">
        <v>602</v>
      </c>
      <c r="F116" s="348" t="s">
        <v>1411</v>
      </c>
      <c r="G116" s="349">
        <f>VLOOKUP(C116,[1]TECNICAS!$E$12:$K$117,7,FALSE)</f>
        <v>80</v>
      </c>
      <c r="H116" s="350" t="s">
        <v>72</v>
      </c>
      <c r="I116" s="335">
        <v>60</v>
      </c>
    </row>
    <row r="117" spans="1:9" x14ac:dyDescent="0.25">
      <c r="A117" s="347" t="s">
        <v>76</v>
      </c>
      <c r="B117" s="89" t="s">
        <v>1417</v>
      </c>
      <c r="C117" s="89" t="s">
        <v>909</v>
      </c>
      <c r="D117" s="348" t="s">
        <v>602</v>
      </c>
      <c r="E117" s="348" t="s">
        <v>602</v>
      </c>
      <c r="F117" s="348" t="s">
        <v>1411</v>
      </c>
      <c r="G117" s="349">
        <f>VLOOKUP(C117,[1]TECNICAS!$E$12:$K$117,7,FALSE)</f>
        <v>80</v>
      </c>
      <c r="H117" s="350" t="s">
        <v>76</v>
      </c>
      <c r="I117" s="335">
        <v>60</v>
      </c>
    </row>
    <row r="118" spans="1:9" x14ac:dyDescent="0.25">
      <c r="A118" s="347" t="s">
        <v>74</v>
      </c>
      <c r="B118" s="89" t="s">
        <v>1418</v>
      </c>
      <c r="C118" s="89" t="s">
        <v>919</v>
      </c>
      <c r="D118" s="348" t="s">
        <v>602</v>
      </c>
      <c r="E118" s="348" t="s">
        <v>602</v>
      </c>
      <c r="F118" s="348" t="s">
        <v>1411</v>
      </c>
      <c r="G118" s="349">
        <f>VLOOKUP(C118,[1]TECNICAS!$E$12:$K$117,7,FALSE)</f>
        <v>80</v>
      </c>
      <c r="H118" s="350" t="s">
        <v>74</v>
      </c>
      <c r="I118" s="335">
        <v>60</v>
      </c>
    </row>
    <row r="119" spans="1:9" x14ac:dyDescent="0.25">
      <c r="A119" s="347" t="s">
        <v>74</v>
      </c>
      <c r="B119" s="89" t="s">
        <v>591</v>
      </c>
      <c r="C119" s="89" t="s">
        <v>919</v>
      </c>
      <c r="D119" s="348" t="s">
        <v>602</v>
      </c>
      <c r="E119" s="348" t="s">
        <v>602</v>
      </c>
      <c r="F119" s="348" t="s">
        <v>1411</v>
      </c>
      <c r="G119" s="349">
        <f>VLOOKUP(C119,[1]TECNICAS!$E$12:$K$117,7,FALSE)</f>
        <v>80</v>
      </c>
      <c r="H119" s="350" t="s">
        <v>74</v>
      </c>
      <c r="I119" s="335">
        <v>60</v>
      </c>
    </row>
    <row r="120" spans="1:9" x14ac:dyDescent="0.25">
      <c r="A120" s="347" t="s">
        <v>74</v>
      </c>
      <c r="B120" s="89" t="s">
        <v>933</v>
      </c>
      <c r="C120" s="89" t="s">
        <v>927</v>
      </c>
      <c r="D120" s="348" t="s">
        <v>602</v>
      </c>
      <c r="E120" s="348" t="s">
        <v>602</v>
      </c>
      <c r="F120" s="348" t="s">
        <v>1411</v>
      </c>
      <c r="G120" s="349">
        <f>VLOOKUP(C120,[1]TECNICAS!$E$12:$K$117,7,FALSE)</f>
        <v>80</v>
      </c>
      <c r="H120" s="350" t="s">
        <v>74</v>
      </c>
      <c r="I120" s="335">
        <v>60</v>
      </c>
    </row>
    <row r="121" spans="1:9" x14ac:dyDescent="0.25">
      <c r="A121" s="347" t="s">
        <v>72</v>
      </c>
      <c r="B121" s="89" t="s">
        <v>1419</v>
      </c>
      <c r="C121" s="89" t="s">
        <v>927</v>
      </c>
      <c r="D121" s="348" t="s">
        <v>602</v>
      </c>
      <c r="E121" s="348" t="s">
        <v>602</v>
      </c>
      <c r="F121" s="348" t="s">
        <v>1411</v>
      </c>
      <c r="G121" s="349">
        <f>VLOOKUP(C121,[1]TECNICAS!$E$12:$K$117,7,FALSE)</f>
        <v>80</v>
      </c>
      <c r="H121" s="350" t="s">
        <v>72</v>
      </c>
      <c r="I121" s="335">
        <v>60</v>
      </c>
    </row>
    <row r="122" spans="1:9" x14ac:dyDescent="0.25">
      <c r="A122" s="347" t="s">
        <v>76</v>
      </c>
      <c r="B122" s="89" t="s">
        <v>1420</v>
      </c>
      <c r="C122" s="89" t="s">
        <v>927</v>
      </c>
      <c r="D122" s="348" t="s">
        <v>602</v>
      </c>
      <c r="E122" s="348" t="s">
        <v>602</v>
      </c>
      <c r="F122" s="348" t="s">
        <v>1411</v>
      </c>
      <c r="G122" s="349">
        <f>VLOOKUP(C122,[1]TECNICAS!$E$12:$K$117,7,FALSE)</f>
        <v>80</v>
      </c>
      <c r="H122" s="350" t="s">
        <v>76</v>
      </c>
      <c r="I122" s="335">
        <v>60</v>
      </c>
    </row>
    <row r="123" spans="1:9" x14ac:dyDescent="0.25">
      <c r="A123" s="347" t="s">
        <v>74</v>
      </c>
      <c r="B123" s="51" t="s">
        <v>933</v>
      </c>
      <c r="C123" s="89" t="s">
        <v>932</v>
      </c>
      <c r="D123" s="348" t="s">
        <v>602</v>
      </c>
      <c r="E123" s="348" t="s">
        <v>602</v>
      </c>
      <c r="F123" s="348" t="s">
        <v>1411</v>
      </c>
      <c r="G123" s="349">
        <f>VLOOKUP(C123,[1]TECNICAS!$E$12:$K$117,7,FALSE)</f>
        <v>80</v>
      </c>
      <c r="H123" s="350" t="s">
        <v>74</v>
      </c>
      <c r="I123" s="335">
        <v>60</v>
      </c>
    </row>
    <row r="124" spans="1:9" x14ac:dyDescent="0.25">
      <c r="A124" s="347" t="s">
        <v>74</v>
      </c>
      <c r="B124" s="89" t="s">
        <v>933</v>
      </c>
      <c r="C124" s="89" t="s">
        <v>937</v>
      </c>
      <c r="D124" s="348" t="s">
        <v>602</v>
      </c>
      <c r="E124" s="348" t="s">
        <v>602</v>
      </c>
      <c r="F124" s="348" t="s">
        <v>1411</v>
      </c>
      <c r="G124" s="349">
        <f>VLOOKUP(C124,[1]TECNICAS!$E$12:$K$117,7,FALSE)</f>
        <v>100</v>
      </c>
      <c r="H124" s="350" t="s">
        <v>74</v>
      </c>
      <c r="I124" s="335">
        <v>60</v>
      </c>
    </row>
    <row r="125" spans="1:9" x14ac:dyDescent="0.25">
      <c r="A125" s="347" t="s">
        <v>76</v>
      </c>
      <c r="B125" s="89" t="s">
        <v>1420</v>
      </c>
      <c r="C125" s="89" t="s">
        <v>937</v>
      </c>
      <c r="D125" s="348" t="s">
        <v>602</v>
      </c>
      <c r="E125" s="348" t="s">
        <v>602</v>
      </c>
      <c r="F125" s="348" t="s">
        <v>1411</v>
      </c>
      <c r="G125" s="349">
        <f>VLOOKUP(C125,[1]TECNICAS!$E$12:$K$117,7,FALSE)</f>
        <v>100</v>
      </c>
      <c r="H125" s="350" t="s">
        <v>76</v>
      </c>
      <c r="I125" s="335">
        <v>60</v>
      </c>
    </row>
    <row r="126" spans="1:9" x14ac:dyDescent="0.25">
      <c r="A126" s="347" t="s">
        <v>74</v>
      </c>
      <c r="B126" s="51" t="s">
        <v>933</v>
      </c>
      <c r="C126" s="89" t="s">
        <v>942</v>
      </c>
      <c r="D126" s="348" t="s">
        <v>602</v>
      </c>
      <c r="E126" s="348" t="s">
        <v>602</v>
      </c>
      <c r="F126" s="348" t="s">
        <v>1411</v>
      </c>
      <c r="G126" s="349">
        <f>VLOOKUP(C126,[1]TECNICAS!$E$12:$K$117,7,FALSE)</f>
        <v>100</v>
      </c>
      <c r="H126" s="350" t="s">
        <v>74</v>
      </c>
      <c r="I126" s="335">
        <v>60</v>
      </c>
    </row>
    <row r="127" spans="1:9" x14ac:dyDescent="0.25">
      <c r="A127" s="347" t="s">
        <v>74</v>
      </c>
      <c r="B127" s="89" t="s">
        <v>1415</v>
      </c>
      <c r="C127" s="89" t="s">
        <v>949</v>
      </c>
      <c r="D127" s="348" t="s">
        <v>602</v>
      </c>
      <c r="E127" s="348" t="s">
        <v>602</v>
      </c>
      <c r="F127" s="348" t="s">
        <v>1411</v>
      </c>
      <c r="G127" s="349">
        <f>VLOOKUP(C127,[1]TECNICAS!$E$12:$K$117,7,FALSE)</f>
        <v>80</v>
      </c>
      <c r="H127" s="350" t="s">
        <v>74</v>
      </c>
      <c r="I127" s="335">
        <v>60</v>
      </c>
    </row>
    <row r="128" spans="1:9" x14ac:dyDescent="0.25">
      <c r="A128" s="347" t="s">
        <v>74</v>
      </c>
      <c r="B128" s="89" t="s">
        <v>1056</v>
      </c>
      <c r="C128" s="89" t="s">
        <v>949</v>
      </c>
      <c r="D128" s="348" t="s">
        <v>602</v>
      </c>
      <c r="E128" s="348" t="s">
        <v>602</v>
      </c>
      <c r="F128" s="348" t="s">
        <v>1411</v>
      </c>
      <c r="G128" s="349">
        <f>VLOOKUP(C128,[1]TECNICAS!$E$12:$K$117,7,FALSE)</f>
        <v>80</v>
      </c>
      <c r="H128" s="350" t="s">
        <v>74</v>
      </c>
      <c r="I128" s="335">
        <v>60</v>
      </c>
    </row>
    <row r="129" spans="1:9" x14ac:dyDescent="0.25">
      <c r="A129" s="347" t="s">
        <v>74</v>
      </c>
      <c r="B129" s="89" t="s">
        <v>1414</v>
      </c>
      <c r="C129" s="89" t="s">
        <v>949</v>
      </c>
      <c r="D129" s="348" t="s">
        <v>602</v>
      </c>
      <c r="E129" s="348" t="s">
        <v>602</v>
      </c>
      <c r="F129" s="348" t="s">
        <v>1411</v>
      </c>
      <c r="G129" s="349">
        <f>VLOOKUP(C129,[1]TECNICAS!$E$12:$K$117,7,FALSE)</f>
        <v>80</v>
      </c>
      <c r="H129" s="350" t="s">
        <v>74</v>
      </c>
      <c r="I129" s="335">
        <v>60</v>
      </c>
    </row>
    <row r="130" spans="1:9" x14ac:dyDescent="0.25">
      <c r="A130" s="347" t="s">
        <v>72</v>
      </c>
      <c r="B130" s="89" t="s">
        <v>1421</v>
      </c>
      <c r="C130" s="89" t="s">
        <v>949</v>
      </c>
      <c r="D130" s="348" t="s">
        <v>602</v>
      </c>
      <c r="E130" s="348" t="s">
        <v>602</v>
      </c>
      <c r="F130" s="348" t="s">
        <v>1411</v>
      </c>
      <c r="G130" s="349">
        <f>VLOOKUP(C130,[1]TECNICAS!$E$12:$K$117,7,FALSE)</f>
        <v>80</v>
      </c>
      <c r="H130" s="350" t="s">
        <v>72</v>
      </c>
      <c r="I130" s="335">
        <v>60</v>
      </c>
    </row>
    <row r="131" spans="1:9" x14ac:dyDescent="0.25">
      <c r="A131" s="347" t="s">
        <v>73</v>
      </c>
      <c r="B131" s="89" t="s">
        <v>621</v>
      </c>
      <c r="C131" s="89" t="s">
        <v>957</v>
      </c>
      <c r="D131" s="348" t="s">
        <v>602</v>
      </c>
      <c r="E131" s="348" t="s">
        <v>602</v>
      </c>
      <c r="F131" s="348" t="s">
        <v>1411</v>
      </c>
      <c r="G131" s="349">
        <f>VLOOKUP(C131,[1]TECNICAS!$E$12:$K$117,7,FALSE)</f>
        <v>80</v>
      </c>
      <c r="H131" s="350" t="s">
        <v>73</v>
      </c>
      <c r="I131" s="335">
        <v>60</v>
      </c>
    </row>
    <row r="132" spans="1:9" x14ac:dyDescent="0.25">
      <c r="A132" s="347" t="s">
        <v>73</v>
      </c>
      <c r="B132" s="89" t="s">
        <v>1422</v>
      </c>
      <c r="C132" s="89" t="s">
        <v>957</v>
      </c>
      <c r="D132" s="348" t="s">
        <v>602</v>
      </c>
      <c r="E132" s="348" t="s">
        <v>602</v>
      </c>
      <c r="F132" s="348" t="s">
        <v>1411</v>
      </c>
      <c r="G132" s="349">
        <f>VLOOKUP(C132,[1]TECNICAS!$E$12:$K$117,7,FALSE)</f>
        <v>80</v>
      </c>
      <c r="H132" s="350" t="s">
        <v>73</v>
      </c>
      <c r="I132" s="335">
        <v>60</v>
      </c>
    </row>
    <row r="133" spans="1:9" x14ac:dyDescent="0.25">
      <c r="A133" s="347" t="s">
        <v>74</v>
      </c>
      <c r="B133" s="89" t="s">
        <v>614</v>
      </c>
      <c r="C133" s="89" t="s">
        <v>957</v>
      </c>
      <c r="D133" s="348" t="s">
        <v>602</v>
      </c>
      <c r="E133" s="348" t="s">
        <v>602</v>
      </c>
      <c r="F133" s="348" t="s">
        <v>1411</v>
      </c>
      <c r="G133" s="349">
        <f>VLOOKUP(C133,[1]TECNICAS!$E$12:$K$117,7,FALSE)</f>
        <v>80</v>
      </c>
      <c r="H133" s="350" t="s">
        <v>74</v>
      </c>
      <c r="I133" s="335">
        <v>60</v>
      </c>
    </row>
    <row r="134" spans="1:9" x14ac:dyDescent="0.25">
      <c r="A134" s="347" t="s">
        <v>72</v>
      </c>
      <c r="B134" s="89" t="s">
        <v>1423</v>
      </c>
      <c r="C134" s="89" t="s">
        <v>957</v>
      </c>
      <c r="D134" s="348" t="s">
        <v>602</v>
      </c>
      <c r="E134" s="348" t="s">
        <v>602</v>
      </c>
      <c r="F134" s="348" t="s">
        <v>1411</v>
      </c>
      <c r="G134" s="349">
        <f>VLOOKUP(C134,[1]TECNICAS!$E$12:$K$117,7,FALSE)</f>
        <v>80</v>
      </c>
      <c r="H134" s="350" t="s">
        <v>72</v>
      </c>
      <c r="I134" s="335">
        <v>60</v>
      </c>
    </row>
    <row r="135" spans="1:9" x14ac:dyDescent="0.25">
      <c r="A135" s="347" t="s">
        <v>76</v>
      </c>
      <c r="B135" s="89" t="s">
        <v>1424</v>
      </c>
      <c r="C135" s="89" t="s">
        <v>957</v>
      </c>
      <c r="D135" s="348" t="s">
        <v>602</v>
      </c>
      <c r="E135" s="348" t="s">
        <v>602</v>
      </c>
      <c r="F135" s="348" t="s">
        <v>1411</v>
      </c>
      <c r="G135" s="349">
        <f>VLOOKUP(C135,[1]TECNICAS!$E$12:$K$117,7,FALSE)</f>
        <v>80</v>
      </c>
      <c r="H135" s="350" t="s">
        <v>76</v>
      </c>
      <c r="I135" s="335">
        <v>60</v>
      </c>
    </row>
    <row r="136" spans="1:9" x14ac:dyDescent="0.25">
      <c r="A136" s="347" t="s">
        <v>74</v>
      </c>
      <c r="B136" s="89" t="s">
        <v>1056</v>
      </c>
      <c r="C136" s="89" t="s">
        <v>962</v>
      </c>
      <c r="D136" s="348" t="s">
        <v>602</v>
      </c>
      <c r="E136" s="348" t="s">
        <v>602</v>
      </c>
      <c r="F136" s="348" t="s">
        <v>1411</v>
      </c>
      <c r="G136" s="349">
        <f>VLOOKUP(C136,[1]TECNICAS!$E$12:$K$117,7,FALSE)</f>
        <v>80</v>
      </c>
      <c r="H136" s="350" t="s">
        <v>74</v>
      </c>
      <c r="I136" s="335">
        <v>60</v>
      </c>
    </row>
    <row r="137" spans="1:9" x14ac:dyDescent="0.25">
      <c r="A137" s="347" t="s">
        <v>74</v>
      </c>
      <c r="B137" s="89" t="s">
        <v>1414</v>
      </c>
      <c r="C137" s="89" t="s">
        <v>962</v>
      </c>
      <c r="D137" s="348" t="s">
        <v>602</v>
      </c>
      <c r="E137" s="348" t="s">
        <v>602</v>
      </c>
      <c r="F137" s="348" t="s">
        <v>1411</v>
      </c>
      <c r="G137" s="349">
        <f>VLOOKUP(C137,[1]TECNICAS!$E$12:$K$117,7,FALSE)</f>
        <v>80</v>
      </c>
      <c r="H137" s="350" t="s">
        <v>74</v>
      </c>
      <c r="I137" s="335">
        <v>60</v>
      </c>
    </row>
    <row r="138" spans="1:9" x14ac:dyDescent="0.25">
      <c r="A138" s="347" t="s">
        <v>74</v>
      </c>
      <c r="B138" s="89" t="s">
        <v>411</v>
      </c>
      <c r="C138" s="89" t="s">
        <v>978</v>
      </c>
      <c r="D138" s="348" t="s">
        <v>602</v>
      </c>
      <c r="E138" s="348" t="s">
        <v>602</v>
      </c>
      <c r="F138" s="348" t="s">
        <v>1411</v>
      </c>
      <c r="G138" s="349">
        <f>VLOOKUP(C138,[1]TECNICAS!$E$12:$K$117,7,FALSE)</f>
        <v>80</v>
      </c>
      <c r="H138" s="350" t="s">
        <v>74</v>
      </c>
      <c r="I138" s="335">
        <v>60</v>
      </c>
    </row>
    <row r="139" spans="1:9" x14ac:dyDescent="0.25">
      <c r="A139" s="347" t="s">
        <v>74</v>
      </c>
      <c r="B139" s="89" t="s">
        <v>1425</v>
      </c>
      <c r="C139" s="89" t="s">
        <v>978</v>
      </c>
      <c r="D139" s="348" t="s">
        <v>602</v>
      </c>
      <c r="E139" s="348" t="s">
        <v>602</v>
      </c>
      <c r="F139" s="348" t="s">
        <v>1411</v>
      </c>
      <c r="G139" s="349">
        <f>VLOOKUP(C139,[1]TECNICAS!$E$12:$K$117,7,FALSE)</f>
        <v>80</v>
      </c>
      <c r="H139" s="350" t="s">
        <v>74</v>
      </c>
      <c r="I139" s="335">
        <v>60</v>
      </c>
    </row>
    <row r="140" spans="1:9" x14ac:dyDescent="0.25">
      <c r="A140" s="347" t="s">
        <v>74</v>
      </c>
      <c r="B140" s="89" t="s">
        <v>1408</v>
      </c>
      <c r="C140" s="89" t="s">
        <v>978</v>
      </c>
      <c r="D140" s="348" t="s">
        <v>602</v>
      </c>
      <c r="E140" s="348" t="s">
        <v>602</v>
      </c>
      <c r="F140" s="348" t="s">
        <v>1411</v>
      </c>
      <c r="G140" s="349">
        <f>VLOOKUP(C140,[1]TECNICAS!$E$12:$K$117,7,FALSE)</f>
        <v>80</v>
      </c>
      <c r="H140" s="350" t="s">
        <v>74</v>
      </c>
      <c r="I140" s="335">
        <v>60</v>
      </c>
    </row>
    <row r="141" spans="1:9" x14ac:dyDescent="0.25">
      <c r="A141" s="347" t="s">
        <v>74</v>
      </c>
      <c r="B141" s="89" t="s">
        <v>1426</v>
      </c>
      <c r="C141" s="89" t="s">
        <v>978</v>
      </c>
      <c r="D141" s="348" t="s">
        <v>602</v>
      </c>
      <c r="E141" s="348" t="s">
        <v>602</v>
      </c>
      <c r="F141" s="348" t="s">
        <v>1411</v>
      </c>
      <c r="G141" s="349">
        <f>VLOOKUP(C141,[1]TECNICAS!$E$12:$K$117,7,FALSE)</f>
        <v>80</v>
      </c>
      <c r="H141" s="350" t="s">
        <v>74</v>
      </c>
      <c r="I141" s="335">
        <v>60</v>
      </c>
    </row>
    <row r="142" spans="1:9" x14ac:dyDescent="0.25">
      <c r="A142" s="347" t="s">
        <v>74</v>
      </c>
      <c r="B142" s="89" t="s">
        <v>1425</v>
      </c>
      <c r="C142" s="89" t="s">
        <v>989</v>
      </c>
      <c r="D142" s="348" t="s">
        <v>602</v>
      </c>
      <c r="E142" s="348" t="s">
        <v>602</v>
      </c>
      <c r="F142" s="348" t="s">
        <v>1411</v>
      </c>
      <c r="G142" s="349">
        <f>VLOOKUP(C142,[1]TECNICAS!$E$12:$K$117,7,FALSE)</f>
        <v>80</v>
      </c>
      <c r="H142" s="350" t="s">
        <v>74</v>
      </c>
      <c r="I142" s="335">
        <v>60</v>
      </c>
    </row>
    <row r="143" spans="1:9" x14ac:dyDescent="0.25">
      <c r="A143" s="347" t="s">
        <v>74</v>
      </c>
      <c r="B143" s="89" t="s">
        <v>430</v>
      </c>
      <c r="C143" s="89" t="s">
        <v>989</v>
      </c>
      <c r="D143" s="348" t="s">
        <v>602</v>
      </c>
      <c r="E143" s="348" t="s">
        <v>602</v>
      </c>
      <c r="F143" s="348" t="s">
        <v>1411</v>
      </c>
      <c r="G143" s="349">
        <f>VLOOKUP(C143,[1]TECNICAS!$E$12:$K$117,7,FALSE)</f>
        <v>80</v>
      </c>
      <c r="H143" s="350" t="s">
        <v>74</v>
      </c>
      <c r="I143" s="335">
        <v>60</v>
      </c>
    </row>
    <row r="144" spans="1:9" x14ac:dyDescent="0.25">
      <c r="A144" s="347" t="s">
        <v>73</v>
      </c>
      <c r="B144" s="89" t="s">
        <v>1427</v>
      </c>
      <c r="C144" s="89" t="s">
        <v>998</v>
      </c>
      <c r="D144" s="348" t="s">
        <v>602</v>
      </c>
      <c r="E144" s="348" t="s">
        <v>602</v>
      </c>
      <c r="F144" s="348" t="s">
        <v>1411</v>
      </c>
      <c r="G144" s="349">
        <f>VLOOKUP(C144,[1]TECNICAS!$E$12:$K$117,7,FALSE)</f>
        <v>60</v>
      </c>
      <c r="H144" s="350" t="s">
        <v>73</v>
      </c>
      <c r="I144" s="335">
        <v>60</v>
      </c>
    </row>
    <row r="145" spans="1:9" x14ac:dyDescent="0.25">
      <c r="A145" s="347" t="s">
        <v>74</v>
      </c>
      <c r="B145" s="89" t="s">
        <v>1425</v>
      </c>
      <c r="C145" s="89" t="s">
        <v>998</v>
      </c>
      <c r="D145" s="348" t="s">
        <v>602</v>
      </c>
      <c r="E145" s="348" t="s">
        <v>602</v>
      </c>
      <c r="F145" s="348" t="s">
        <v>1411</v>
      </c>
      <c r="G145" s="349">
        <f>VLOOKUP(C145,[1]TECNICAS!$E$12:$K$117,7,FALSE)</f>
        <v>60</v>
      </c>
      <c r="H145" s="350" t="s">
        <v>74</v>
      </c>
      <c r="I145" s="335">
        <v>60</v>
      </c>
    </row>
    <row r="146" spans="1:9" x14ac:dyDescent="0.25">
      <c r="A146" s="347" t="s">
        <v>74</v>
      </c>
      <c r="B146" s="89" t="s">
        <v>411</v>
      </c>
      <c r="C146" s="89" t="s">
        <v>998</v>
      </c>
      <c r="D146" s="348" t="s">
        <v>602</v>
      </c>
      <c r="E146" s="348" t="s">
        <v>602</v>
      </c>
      <c r="F146" s="348" t="s">
        <v>1411</v>
      </c>
      <c r="G146" s="349">
        <f>VLOOKUP(C146,[1]TECNICAS!$E$12:$K$117,7,FALSE)</f>
        <v>60</v>
      </c>
      <c r="H146" s="350" t="s">
        <v>74</v>
      </c>
      <c r="I146" s="335">
        <v>60</v>
      </c>
    </row>
    <row r="147" spans="1:9" x14ac:dyDescent="0.25">
      <c r="A147" s="347" t="s">
        <v>74</v>
      </c>
      <c r="B147" s="89" t="s">
        <v>1408</v>
      </c>
      <c r="C147" s="89" t="s">
        <v>998</v>
      </c>
      <c r="D147" s="348" t="s">
        <v>602</v>
      </c>
      <c r="E147" s="348" t="s">
        <v>602</v>
      </c>
      <c r="F147" s="348" t="s">
        <v>1411</v>
      </c>
      <c r="G147" s="349">
        <f>VLOOKUP(C147,[1]TECNICAS!$E$12:$K$117,7,FALSE)</f>
        <v>60</v>
      </c>
      <c r="H147" s="350" t="s">
        <v>74</v>
      </c>
      <c r="I147" s="335">
        <v>60</v>
      </c>
    </row>
    <row r="148" spans="1:9" x14ac:dyDescent="0.25">
      <c r="A148" s="347" t="s">
        <v>74</v>
      </c>
      <c r="B148" s="89" t="s">
        <v>430</v>
      </c>
      <c r="C148" s="89" t="s">
        <v>998</v>
      </c>
      <c r="D148" s="348" t="s">
        <v>602</v>
      </c>
      <c r="E148" s="348" t="s">
        <v>602</v>
      </c>
      <c r="F148" s="348" t="s">
        <v>1411</v>
      </c>
      <c r="G148" s="349">
        <f>VLOOKUP(C148,[1]TECNICAS!$E$12:$K$117,7,FALSE)</f>
        <v>60</v>
      </c>
      <c r="H148" s="350" t="s">
        <v>74</v>
      </c>
      <c r="I148" s="335">
        <v>60</v>
      </c>
    </row>
    <row r="149" spans="1:9" x14ac:dyDescent="0.25">
      <c r="A149" s="347" t="s">
        <v>74</v>
      </c>
      <c r="B149" s="89" t="s">
        <v>1426</v>
      </c>
      <c r="C149" s="89" t="s">
        <v>998</v>
      </c>
      <c r="D149" s="348" t="s">
        <v>602</v>
      </c>
      <c r="E149" s="348" t="s">
        <v>602</v>
      </c>
      <c r="F149" s="348" t="s">
        <v>1411</v>
      </c>
      <c r="G149" s="349">
        <f>VLOOKUP(C149,[1]TECNICAS!$E$12:$K$117,7,FALSE)</f>
        <v>60</v>
      </c>
      <c r="H149" s="350" t="s">
        <v>74</v>
      </c>
      <c r="I149" s="335">
        <v>60</v>
      </c>
    </row>
    <row r="150" spans="1:9" x14ac:dyDescent="0.25">
      <c r="A150" s="347" t="s">
        <v>74</v>
      </c>
      <c r="B150" s="89" t="s">
        <v>1408</v>
      </c>
      <c r="C150" s="89" t="s">
        <v>1009</v>
      </c>
      <c r="D150" s="348" t="s">
        <v>602</v>
      </c>
      <c r="E150" s="348" t="s">
        <v>602</v>
      </c>
      <c r="F150" s="348" t="s">
        <v>1411</v>
      </c>
      <c r="G150" s="349">
        <f>VLOOKUP(C150,[1]TECNICAS!$E$12:$K$117,7,FALSE)</f>
        <v>80</v>
      </c>
      <c r="H150" s="350" t="s">
        <v>74</v>
      </c>
      <c r="I150" s="335">
        <v>60</v>
      </c>
    </row>
    <row r="151" spans="1:9" x14ac:dyDescent="0.25">
      <c r="A151" s="347" t="s">
        <v>74</v>
      </c>
      <c r="B151" s="89" t="s">
        <v>430</v>
      </c>
      <c r="C151" s="89" t="s">
        <v>1009</v>
      </c>
      <c r="D151" s="348" t="s">
        <v>602</v>
      </c>
      <c r="E151" s="348" t="s">
        <v>602</v>
      </c>
      <c r="F151" s="348" t="s">
        <v>1411</v>
      </c>
      <c r="G151" s="349">
        <f>VLOOKUP(C151,[1]TECNICAS!$E$12:$K$117,7,FALSE)</f>
        <v>80</v>
      </c>
      <c r="H151" s="350" t="s">
        <v>74</v>
      </c>
      <c r="I151" s="335">
        <v>60</v>
      </c>
    </row>
    <row r="152" spans="1:9" x14ac:dyDescent="0.25">
      <c r="A152" s="347" t="s">
        <v>74</v>
      </c>
      <c r="B152" s="51" t="s">
        <v>430</v>
      </c>
      <c r="C152" s="89" t="s">
        <v>1015</v>
      </c>
      <c r="D152" s="348" t="s">
        <v>602</v>
      </c>
      <c r="E152" s="348" t="s">
        <v>602</v>
      </c>
      <c r="F152" s="348" t="s">
        <v>1411</v>
      </c>
      <c r="G152" s="349">
        <f>VLOOKUP(C152,[1]TECNICAS!$E$12:$K$117,7,FALSE)</f>
        <v>100</v>
      </c>
      <c r="H152" s="350" t="s">
        <v>74</v>
      </c>
      <c r="I152" s="335">
        <v>60</v>
      </c>
    </row>
    <row r="153" spans="1:9" x14ac:dyDescent="0.25">
      <c r="A153" s="347" t="s">
        <v>74</v>
      </c>
      <c r="B153" s="348" t="s">
        <v>1025</v>
      </c>
      <c r="C153" s="89" t="s">
        <v>1024</v>
      </c>
      <c r="D153" s="348" t="s">
        <v>602</v>
      </c>
      <c r="E153" s="348" t="s">
        <v>602</v>
      </c>
      <c r="F153" s="348" t="s">
        <v>1411</v>
      </c>
      <c r="G153" s="349">
        <f>VLOOKUP(C153,[1]TECNICAS!$E$12:$K$117,7,FALSE)</f>
        <v>80</v>
      </c>
      <c r="H153" s="350" t="s">
        <v>74</v>
      </c>
      <c r="I153" s="335">
        <v>60</v>
      </c>
    </row>
    <row r="154" spans="1:9" x14ac:dyDescent="0.25">
      <c r="A154" s="347" t="s">
        <v>74</v>
      </c>
      <c r="B154" s="269" t="s">
        <v>1408</v>
      </c>
      <c r="C154" s="89" t="s">
        <v>1030</v>
      </c>
      <c r="D154" s="348" t="s">
        <v>602</v>
      </c>
      <c r="E154" s="348" t="s">
        <v>602</v>
      </c>
      <c r="F154" s="348" t="s">
        <v>1411</v>
      </c>
      <c r="G154" s="349">
        <f>VLOOKUP(C154,[1]TECNICAS!$E$12:$K$117,7,FALSE)</f>
        <v>60</v>
      </c>
      <c r="H154" s="350" t="s">
        <v>74</v>
      </c>
      <c r="I154" s="335">
        <v>60</v>
      </c>
    </row>
    <row r="155" spans="1:9" x14ac:dyDescent="0.25">
      <c r="A155" s="347" t="s">
        <v>74</v>
      </c>
      <c r="B155" s="269" t="s">
        <v>430</v>
      </c>
      <c r="C155" s="89" t="s">
        <v>1030</v>
      </c>
      <c r="D155" s="348" t="s">
        <v>602</v>
      </c>
      <c r="E155" s="348" t="s">
        <v>602</v>
      </c>
      <c r="F155" s="348" t="s">
        <v>1411</v>
      </c>
      <c r="G155" s="349">
        <f>VLOOKUP(C155,[1]TECNICAS!$E$12:$K$117,7,FALSE)</f>
        <v>60</v>
      </c>
      <c r="H155" s="350" t="s">
        <v>74</v>
      </c>
      <c r="I155" s="335">
        <v>60</v>
      </c>
    </row>
    <row r="156" spans="1:9" x14ac:dyDescent="0.25">
      <c r="A156" s="347" t="s">
        <v>74</v>
      </c>
      <c r="B156" s="269" t="s">
        <v>1415</v>
      </c>
      <c r="C156" s="89" t="s">
        <v>1030</v>
      </c>
      <c r="D156" s="348" t="s">
        <v>602</v>
      </c>
      <c r="E156" s="348" t="s">
        <v>602</v>
      </c>
      <c r="F156" s="348" t="s">
        <v>1411</v>
      </c>
      <c r="G156" s="349">
        <f>VLOOKUP(C156,[1]TECNICAS!$E$12:$K$117,7,FALSE)</f>
        <v>60</v>
      </c>
      <c r="H156" s="350" t="s">
        <v>74</v>
      </c>
      <c r="I156" s="335">
        <v>60</v>
      </c>
    </row>
    <row r="157" spans="1:9" x14ac:dyDescent="0.25">
      <c r="A157" s="347" t="s">
        <v>74</v>
      </c>
      <c r="B157" s="269" t="s">
        <v>1408</v>
      </c>
      <c r="C157" s="89" t="s">
        <v>1036</v>
      </c>
      <c r="D157" s="348" t="s">
        <v>602</v>
      </c>
      <c r="E157" s="348" t="s">
        <v>602</v>
      </c>
      <c r="F157" s="348" t="s">
        <v>1411</v>
      </c>
      <c r="G157" s="349">
        <f>VLOOKUP(C157,[1]TECNICAS!$E$12:$K$117,7,FALSE)</f>
        <v>80</v>
      </c>
      <c r="H157" s="350" t="s">
        <v>74</v>
      </c>
      <c r="I157" s="335">
        <v>60</v>
      </c>
    </row>
    <row r="158" spans="1:9" x14ac:dyDescent="0.25">
      <c r="A158" s="347" t="s">
        <v>74</v>
      </c>
      <c r="B158" s="269" t="s">
        <v>430</v>
      </c>
      <c r="C158" s="89" t="s">
        <v>1036</v>
      </c>
      <c r="D158" s="348" t="s">
        <v>602</v>
      </c>
      <c r="E158" s="348" t="s">
        <v>602</v>
      </c>
      <c r="F158" s="348" t="s">
        <v>1411</v>
      </c>
      <c r="G158" s="349">
        <f>VLOOKUP(C158,[1]TECNICAS!$E$12:$K$117,7,FALSE)</f>
        <v>80</v>
      </c>
      <c r="H158" s="350" t="s">
        <v>74</v>
      </c>
      <c r="I158" s="335">
        <v>60</v>
      </c>
    </row>
    <row r="159" spans="1:9" x14ac:dyDescent="0.25">
      <c r="A159" s="347" t="s">
        <v>74</v>
      </c>
      <c r="B159" s="269" t="s">
        <v>1415</v>
      </c>
      <c r="C159" s="89" t="s">
        <v>1036</v>
      </c>
      <c r="D159" s="348" t="s">
        <v>602</v>
      </c>
      <c r="E159" s="348" t="s">
        <v>602</v>
      </c>
      <c r="F159" s="348" t="s">
        <v>1411</v>
      </c>
      <c r="G159" s="349">
        <f>VLOOKUP(C159,[1]TECNICAS!$E$12:$K$117,7,FALSE)</f>
        <v>80</v>
      </c>
      <c r="H159" s="350" t="s">
        <v>74</v>
      </c>
      <c r="I159" s="335">
        <v>60</v>
      </c>
    </row>
    <row r="160" spans="1:9" x14ac:dyDescent="0.25">
      <c r="A160" s="347" t="s">
        <v>74</v>
      </c>
      <c r="B160" s="348" t="s">
        <v>1025</v>
      </c>
      <c r="C160" s="89" t="s">
        <v>1045</v>
      </c>
      <c r="D160" s="348" t="s">
        <v>602</v>
      </c>
      <c r="E160" s="348" t="s">
        <v>602</v>
      </c>
      <c r="F160" s="348" t="s">
        <v>1411</v>
      </c>
      <c r="G160" s="349">
        <f>VLOOKUP(C160,[1]TECNICAS!$E$12:$K$117,7,FALSE)</f>
        <v>80</v>
      </c>
      <c r="H160" s="350" t="s">
        <v>74</v>
      </c>
      <c r="I160" s="335">
        <v>60</v>
      </c>
    </row>
    <row r="161" spans="1:9" x14ac:dyDescent="0.25">
      <c r="A161" s="347" t="s">
        <v>74</v>
      </c>
      <c r="B161" s="269" t="s">
        <v>1056</v>
      </c>
      <c r="C161" s="89" t="s">
        <v>1050</v>
      </c>
      <c r="D161" s="348" t="s">
        <v>602</v>
      </c>
      <c r="E161" s="348" t="s">
        <v>602</v>
      </c>
      <c r="F161" s="348" t="s">
        <v>1411</v>
      </c>
      <c r="G161" s="349">
        <f>VLOOKUP(C161,[1]TECNICAS!$E$12:$K$117,7,FALSE)</f>
        <v>100</v>
      </c>
      <c r="H161" s="350" t="s">
        <v>74</v>
      </c>
      <c r="I161" s="335">
        <v>60</v>
      </c>
    </row>
    <row r="162" spans="1:9" x14ac:dyDescent="0.25">
      <c r="A162" s="347" t="s">
        <v>74</v>
      </c>
      <c r="B162" s="269" t="s">
        <v>1414</v>
      </c>
      <c r="C162" s="89" t="s">
        <v>1050</v>
      </c>
      <c r="D162" s="348" t="s">
        <v>602</v>
      </c>
      <c r="E162" s="348" t="s">
        <v>602</v>
      </c>
      <c r="F162" s="348" t="s">
        <v>1411</v>
      </c>
      <c r="G162" s="349">
        <f>VLOOKUP(C162,[1]TECNICAS!$E$12:$K$117,7,FALSE)</f>
        <v>100</v>
      </c>
      <c r="H162" s="350" t="s">
        <v>74</v>
      </c>
      <c r="I162" s="335">
        <v>60</v>
      </c>
    </row>
    <row r="163" spans="1:9" x14ac:dyDescent="0.25">
      <c r="A163" s="347" t="s">
        <v>74</v>
      </c>
      <c r="B163" s="348" t="s">
        <v>1056</v>
      </c>
      <c r="C163" s="89" t="s">
        <v>1055</v>
      </c>
      <c r="D163" s="348" t="s">
        <v>602</v>
      </c>
      <c r="E163" s="348" t="s">
        <v>602</v>
      </c>
      <c r="F163" s="348" t="s">
        <v>1411</v>
      </c>
      <c r="G163" s="349">
        <f>VLOOKUP(C163,[1]TECNICAS!$E$12:$K$117,7,FALSE)</f>
        <v>60</v>
      </c>
      <c r="H163" s="350" t="s">
        <v>74</v>
      </c>
      <c r="I163" s="335">
        <v>60</v>
      </c>
    </row>
    <row r="164" spans="1:9" x14ac:dyDescent="0.25">
      <c r="A164" s="347" t="s">
        <v>74</v>
      </c>
      <c r="B164" s="348" t="s">
        <v>1056</v>
      </c>
      <c r="C164" s="89" t="s">
        <v>1061</v>
      </c>
      <c r="D164" s="348" t="s">
        <v>602</v>
      </c>
      <c r="E164" s="348" t="s">
        <v>602</v>
      </c>
      <c r="F164" s="348" t="s">
        <v>1411</v>
      </c>
      <c r="G164" s="349">
        <f>VLOOKUP(C164,[1]TECNICAS!$E$12:$K$117,7,FALSE)</f>
        <v>40</v>
      </c>
      <c r="H164" s="350" t="s">
        <v>74</v>
      </c>
      <c r="I164" s="335">
        <v>60</v>
      </c>
    </row>
    <row r="165" spans="1:9" x14ac:dyDescent="0.25">
      <c r="A165" s="347" t="s">
        <v>74</v>
      </c>
      <c r="B165" s="348" t="s">
        <v>1025</v>
      </c>
      <c r="C165" s="89" t="s">
        <v>1066</v>
      </c>
      <c r="D165" s="348" t="s">
        <v>602</v>
      </c>
      <c r="E165" s="348" t="s">
        <v>602</v>
      </c>
      <c r="F165" s="348" t="s">
        <v>1411</v>
      </c>
      <c r="G165" s="349">
        <f>VLOOKUP(C165,[1]TECNICAS!$E$12:$K$117,7,FALSE)</f>
        <v>60</v>
      </c>
      <c r="H165" s="350" t="s">
        <v>74</v>
      </c>
      <c r="I165" s="335">
        <v>60</v>
      </c>
    </row>
    <row r="166" spans="1:9" x14ac:dyDescent="0.25">
      <c r="A166" s="347" t="s">
        <v>72</v>
      </c>
      <c r="B166" s="348" t="s">
        <v>1077</v>
      </c>
      <c r="C166" s="89" t="s">
        <v>1076</v>
      </c>
      <c r="D166" s="348" t="s">
        <v>602</v>
      </c>
      <c r="E166" s="348" t="s">
        <v>602</v>
      </c>
      <c r="F166" s="348" t="s">
        <v>1411</v>
      </c>
      <c r="G166" s="349">
        <f>VLOOKUP(C166,[1]TECNICAS!$E$12:$K$117,7,FALSE)</f>
        <v>80</v>
      </c>
      <c r="H166" s="350" t="s">
        <v>72</v>
      </c>
      <c r="I166" s="335">
        <v>60</v>
      </c>
    </row>
    <row r="167" spans="1:9" x14ac:dyDescent="0.25">
      <c r="A167" s="347" t="s">
        <v>72</v>
      </c>
      <c r="B167" s="348" t="s">
        <v>1083</v>
      </c>
      <c r="C167" s="89" t="s">
        <v>1082</v>
      </c>
      <c r="D167" s="348" t="s">
        <v>602</v>
      </c>
      <c r="E167" s="348" t="s">
        <v>602</v>
      </c>
      <c r="F167" s="348" t="s">
        <v>1411</v>
      </c>
      <c r="G167" s="349">
        <f>VLOOKUP(C167,[1]TECNICAS!$E$12:$K$117,7,FALSE)</f>
        <v>100</v>
      </c>
      <c r="H167" s="350" t="s">
        <v>72</v>
      </c>
      <c r="I167" s="335">
        <v>60</v>
      </c>
    </row>
    <row r="168" spans="1:9" x14ac:dyDescent="0.25">
      <c r="A168" s="347" t="s">
        <v>74</v>
      </c>
      <c r="B168" s="269" t="s">
        <v>1428</v>
      </c>
      <c r="C168" s="89" t="s">
        <v>1106</v>
      </c>
      <c r="D168" s="348" t="s">
        <v>602</v>
      </c>
      <c r="E168" s="348" t="s">
        <v>602</v>
      </c>
      <c r="F168" s="348" t="s">
        <v>1411</v>
      </c>
      <c r="G168" s="349">
        <f>VLOOKUP(C168,[1]TECNICAS!$E$12:$K$117,7,FALSE)</f>
        <v>80</v>
      </c>
      <c r="H168" s="350" t="s">
        <v>74</v>
      </c>
      <c r="I168" s="335">
        <v>60</v>
      </c>
    </row>
    <row r="169" spans="1:9" x14ac:dyDescent="0.25">
      <c r="A169" s="347" t="s">
        <v>72</v>
      </c>
      <c r="B169" s="269" t="s">
        <v>1429</v>
      </c>
      <c r="C169" s="89" t="s">
        <v>1106</v>
      </c>
      <c r="D169" s="348" t="s">
        <v>602</v>
      </c>
      <c r="E169" s="348" t="s">
        <v>602</v>
      </c>
      <c r="F169" s="348" t="s">
        <v>1411</v>
      </c>
      <c r="G169" s="349">
        <f>VLOOKUP(C169,[1]TECNICAS!$E$12:$K$117,7,FALSE)</f>
        <v>80</v>
      </c>
      <c r="H169" s="350" t="s">
        <v>72</v>
      </c>
      <c r="I169" s="335">
        <v>60</v>
      </c>
    </row>
    <row r="170" spans="1:9" x14ac:dyDescent="0.25">
      <c r="A170" s="347" t="s">
        <v>76</v>
      </c>
      <c r="B170" s="269" t="s">
        <v>1400</v>
      </c>
      <c r="C170" s="89" t="s">
        <v>1106</v>
      </c>
      <c r="D170" s="348" t="s">
        <v>602</v>
      </c>
      <c r="E170" s="348" t="s">
        <v>602</v>
      </c>
      <c r="F170" s="348" t="s">
        <v>1411</v>
      </c>
      <c r="G170" s="349">
        <f>VLOOKUP(C170,[1]TECNICAS!$E$12:$K$117,7,FALSE)</f>
        <v>80</v>
      </c>
      <c r="H170" s="350" t="s">
        <v>76</v>
      </c>
      <c r="I170" s="335">
        <v>60</v>
      </c>
    </row>
    <row r="171" spans="1:9" x14ac:dyDescent="0.25">
      <c r="A171" s="347" t="s">
        <v>72</v>
      </c>
      <c r="B171" s="348" t="s">
        <v>1113</v>
      </c>
      <c r="C171" s="89" t="s">
        <v>1112</v>
      </c>
      <c r="D171" s="348" t="s">
        <v>602</v>
      </c>
      <c r="E171" s="348" t="s">
        <v>602</v>
      </c>
      <c r="F171" s="348" t="s">
        <v>1411</v>
      </c>
      <c r="G171" s="349">
        <f>VLOOKUP(C171,[1]TECNICAS!$E$12:$K$117,7,FALSE)</f>
        <v>60</v>
      </c>
      <c r="H171" s="350" t="s">
        <v>72</v>
      </c>
      <c r="I171" s="335">
        <v>60</v>
      </c>
    </row>
    <row r="172" spans="1:9" x14ac:dyDescent="0.25">
      <c r="A172" s="347" t="s">
        <v>76</v>
      </c>
      <c r="B172" s="348" t="s">
        <v>380</v>
      </c>
      <c r="C172" s="89" t="s">
        <v>1118</v>
      </c>
      <c r="D172" s="348" t="s">
        <v>602</v>
      </c>
      <c r="E172" s="348" t="s">
        <v>602</v>
      </c>
      <c r="F172" s="348" t="s">
        <v>1411</v>
      </c>
      <c r="G172" s="349">
        <f>VLOOKUP(C172,[1]TECNICAS!$E$12:$K$117,7,FALSE)</f>
        <v>60</v>
      </c>
      <c r="H172" s="350" t="s">
        <v>76</v>
      </c>
      <c r="I172" s="335">
        <v>60</v>
      </c>
    </row>
    <row r="173" spans="1:9" x14ac:dyDescent="0.25">
      <c r="A173" s="347" t="s">
        <v>72</v>
      </c>
      <c r="B173" s="178" t="s">
        <v>1429</v>
      </c>
      <c r="C173" s="89" t="s">
        <v>1123</v>
      </c>
      <c r="D173" s="348" t="s">
        <v>602</v>
      </c>
      <c r="E173" s="348" t="s">
        <v>602</v>
      </c>
      <c r="F173" s="348" t="s">
        <v>1411</v>
      </c>
      <c r="G173" s="349">
        <f>VLOOKUP(C173,[1]TECNICAS!$E$12:$K$117,7,FALSE)</f>
        <v>60</v>
      </c>
      <c r="H173" s="350" t="s">
        <v>72</v>
      </c>
      <c r="I173" s="335">
        <v>60</v>
      </c>
    </row>
    <row r="174" spans="1:9" x14ac:dyDescent="0.25">
      <c r="A174" s="347" t="s">
        <v>76</v>
      </c>
      <c r="B174" s="178" t="s">
        <v>1430</v>
      </c>
      <c r="C174" s="89" t="s">
        <v>1123</v>
      </c>
      <c r="D174" s="348" t="s">
        <v>602</v>
      </c>
      <c r="E174" s="348" t="s">
        <v>602</v>
      </c>
      <c r="F174" s="348" t="s">
        <v>1411</v>
      </c>
      <c r="G174" s="349">
        <f>VLOOKUP(C174,[1]TECNICAS!$E$12:$K$117,7,FALSE)</f>
        <v>60</v>
      </c>
      <c r="H174" s="350" t="s">
        <v>76</v>
      </c>
      <c r="I174" s="335">
        <v>60</v>
      </c>
    </row>
    <row r="175" spans="1:9" ht="13.5" customHeight="1" x14ac:dyDescent="0.25">
      <c r="A175" s="347" t="s">
        <v>76</v>
      </c>
      <c r="B175" s="269" t="s">
        <v>1431</v>
      </c>
      <c r="C175" s="89" t="s">
        <v>1130</v>
      </c>
      <c r="D175" s="348" t="s">
        <v>602</v>
      </c>
      <c r="E175" s="348" t="s">
        <v>602</v>
      </c>
      <c r="F175" s="348" t="s">
        <v>1411</v>
      </c>
      <c r="G175" s="349">
        <f>VLOOKUP(C175,[1]TECNICAS!$E$12:$K$117,7,FALSE)</f>
        <v>60</v>
      </c>
      <c r="H175" s="350" t="s">
        <v>76</v>
      </c>
      <c r="I175" s="335">
        <v>60</v>
      </c>
    </row>
    <row r="176" spans="1:9" x14ac:dyDescent="0.25">
      <c r="A176" s="347" t="s">
        <v>76</v>
      </c>
      <c r="B176" s="269" t="s">
        <v>1420</v>
      </c>
      <c r="C176" s="89" t="s">
        <v>1130</v>
      </c>
      <c r="D176" s="348" t="s">
        <v>602</v>
      </c>
      <c r="E176" s="348" t="s">
        <v>602</v>
      </c>
      <c r="F176" s="348" t="s">
        <v>1411</v>
      </c>
      <c r="G176" s="349">
        <f>VLOOKUP(C176,[1]TECNICAS!$E$12:$K$117,7,FALSE)</f>
        <v>60</v>
      </c>
      <c r="H176" s="350" t="s">
        <v>76</v>
      </c>
      <c r="I176" s="335">
        <v>60</v>
      </c>
    </row>
    <row r="177" spans="1:9" x14ac:dyDescent="0.25">
      <c r="A177" s="347" t="s">
        <v>76</v>
      </c>
      <c r="B177" s="269" t="s">
        <v>1417</v>
      </c>
      <c r="C177" s="89" t="s">
        <v>1130</v>
      </c>
      <c r="D177" s="348" t="s">
        <v>602</v>
      </c>
      <c r="E177" s="348" t="s">
        <v>602</v>
      </c>
      <c r="F177" s="348" t="s">
        <v>1411</v>
      </c>
      <c r="G177" s="349">
        <f>VLOOKUP(C177,[1]TECNICAS!$E$12:$K$117,7,FALSE)</f>
        <v>60</v>
      </c>
      <c r="H177" s="350" t="s">
        <v>76</v>
      </c>
      <c r="I177" s="335">
        <v>60</v>
      </c>
    </row>
    <row r="178" spans="1:9" x14ac:dyDescent="0.25">
      <c r="A178" s="347" t="s">
        <v>75</v>
      </c>
      <c r="B178" s="269" t="s">
        <v>1432</v>
      </c>
      <c r="C178" s="89" t="s">
        <v>1130</v>
      </c>
      <c r="D178" s="348" t="s">
        <v>602</v>
      </c>
      <c r="E178" s="348" t="s">
        <v>602</v>
      </c>
      <c r="F178" s="348" t="s">
        <v>1411</v>
      </c>
      <c r="G178" s="349">
        <f>VLOOKUP(C178,[1]TECNICAS!$E$12:$K$117,7,FALSE)</f>
        <v>60</v>
      </c>
      <c r="H178" s="350" t="s">
        <v>75</v>
      </c>
      <c r="I178" s="335">
        <v>60</v>
      </c>
    </row>
    <row r="179" spans="1:9" x14ac:dyDescent="0.25">
      <c r="A179" s="347" t="s">
        <v>72</v>
      </c>
      <c r="B179" s="269" t="s">
        <v>1433</v>
      </c>
      <c r="C179" s="89" t="s">
        <v>1136</v>
      </c>
      <c r="D179" s="348" t="s">
        <v>602</v>
      </c>
      <c r="E179" s="348" t="s">
        <v>602</v>
      </c>
      <c r="F179" s="348" t="s">
        <v>1411</v>
      </c>
      <c r="G179" s="349">
        <f>VLOOKUP(C179,[1]TECNICAS!$E$12:$K$117,7,FALSE)</f>
        <v>80</v>
      </c>
      <c r="H179" s="350" t="s">
        <v>72</v>
      </c>
      <c r="I179" s="335">
        <v>60</v>
      </c>
    </row>
    <row r="180" spans="1:9" x14ac:dyDescent="0.25">
      <c r="A180" s="347" t="s">
        <v>76</v>
      </c>
      <c r="B180" s="269" t="s">
        <v>1434</v>
      </c>
      <c r="C180" s="89" t="s">
        <v>1136</v>
      </c>
      <c r="D180" s="348" t="s">
        <v>602</v>
      </c>
      <c r="E180" s="348" t="s">
        <v>602</v>
      </c>
      <c r="F180" s="348" t="s">
        <v>1411</v>
      </c>
      <c r="G180" s="349">
        <f>VLOOKUP(C180,[1]TECNICAS!$E$12:$K$117,7,FALSE)</f>
        <v>80</v>
      </c>
      <c r="H180" s="350" t="s">
        <v>76</v>
      </c>
      <c r="I180" s="335">
        <v>60</v>
      </c>
    </row>
    <row r="181" spans="1:9" x14ac:dyDescent="0.25">
      <c r="A181" s="347" t="s">
        <v>76</v>
      </c>
      <c r="B181" s="269" t="s">
        <v>1435</v>
      </c>
      <c r="C181" s="89" t="s">
        <v>1136</v>
      </c>
      <c r="D181" s="348" t="s">
        <v>602</v>
      </c>
      <c r="E181" s="348" t="s">
        <v>602</v>
      </c>
      <c r="F181" s="348" t="s">
        <v>1411</v>
      </c>
      <c r="G181" s="349">
        <f>VLOOKUP(C181,[1]TECNICAS!$E$12:$K$117,7,FALSE)</f>
        <v>80</v>
      </c>
      <c r="H181" s="350" t="s">
        <v>76</v>
      </c>
      <c r="I181" s="335">
        <v>60</v>
      </c>
    </row>
    <row r="182" spans="1:9" x14ac:dyDescent="0.25">
      <c r="A182" s="347" t="s">
        <v>76</v>
      </c>
      <c r="B182" s="348" t="s">
        <v>1144</v>
      </c>
      <c r="C182" s="89" t="s">
        <v>1142</v>
      </c>
      <c r="D182" s="348" t="s">
        <v>602</v>
      </c>
      <c r="E182" s="348" t="s">
        <v>602</v>
      </c>
      <c r="F182" s="348" t="s">
        <v>1411</v>
      </c>
      <c r="G182" s="349">
        <f>VLOOKUP(C182,[1]TECNICAS!$E$12:$K$117,7,FALSE)</f>
        <v>60</v>
      </c>
      <c r="H182" s="350" t="s">
        <v>76</v>
      </c>
      <c r="I182" s="335">
        <v>60</v>
      </c>
    </row>
    <row r="183" spans="1:9" x14ac:dyDescent="0.25">
      <c r="A183" s="347" t="s">
        <v>73</v>
      </c>
      <c r="B183" s="89" t="s">
        <v>567</v>
      </c>
      <c r="C183" s="51" t="s">
        <v>548</v>
      </c>
      <c r="D183" s="348" t="s">
        <v>602</v>
      </c>
      <c r="E183" s="348" t="s">
        <v>602</v>
      </c>
      <c r="F183" s="348" t="s">
        <v>1244</v>
      </c>
      <c r="G183" s="349">
        <f>VLOOKUP(C183,[1]ADMINISTRATIVAS!$F$12:$L$76,7,FALSE)</f>
        <v>40</v>
      </c>
      <c r="H183" s="350" t="s">
        <v>73</v>
      </c>
      <c r="I183" s="335">
        <v>60</v>
      </c>
    </row>
    <row r="184" spans="1:9" x14ac:dyDescent="0.25">
      <c r="A184" s="347" t="s">
        <v>74</v>
      </c>
      <c r="B184" s="89" t="s">
        <v>1428</v>
      </c>
      <c r="C184" s="51" t="s">
        <v>548</v>
      </c>
      <c r="D184" s="348" t="s">
        <v>602</v>
      </c>
      <c r="E184" s="348" t="s">
        <v>602</v>
      </c>
      <c r="F184" s="348" t="s">
        <v>1244</v>
      </c>
      <c r="G184" s="349">
        <f>VLOOKUP(C184,[1]ADMINISTRATIVAS!$F$12:$L$76,7,FALSE)</f>
        <v>40</v>
      </c>
      <c r="H184" s="350" t="s">
        <v>74</v>
      </c>
      <c r="I184" s="335">
        <v>60</v>
      </c>
    </row>
    <row r="185" spans="1:9" x14ac:dyDescent="0.25">
      <c r="A185" s="347" t="s">
        <v>73</v>
      </c>
      <c r="B185" s="89" t="s">
        <v>567</v>
      </c>
      <c r="C185" s="51" t="s">
        <v>554</v>
      </c>
      <c r="D185" s="348" t="s">
        <v>602</v>
      </c>
      <c r="E185" s="348" t="s">
        <v>602</v>
      </c>
      <c r="F185" s="348" t="s">
        <v>1244</v>
      </c>
      <c r="G185" s="349">
        <f>VLOOKUP(C185,[1]ADMINISTRATIVAS!$F$12:$L$76,7,FALSE)</f>
        <v>40</v>
      </c>
      <c r="H185" s="350" t="s">
        <v>73</v>
      </c>
      <c r="I185" s="335">
        <v>60</v>
      </c>
    </row>
    <row r="186" spans="1:9" x14ac:dyDescent="0.25">
      <c r="A186" s="347" t="s">
        <v>74</v>
      </c>
      <c r="B186" s="89" t="s">
        <v>591</v>
      </c>
      <c r="C186" s="51" t="s">
        <v>554</v>
      </c>
      <c r="D186" s="348" t="s">
        <v>602</v>
      </c>
      <c r="E186" s="348" t="s">
        <v>602</v>
      </c>
      <c r="F186" s="348" t="s">
        <v>1244</v>
      </c>
      <c r="G186" s="349">
        <f>VLOOKUP(C186,[1]ADMINISTRATIVAS!$F$12:$L$76,7,FALSE)</f>
        <v>40</v>
      </c>
      <c r="H186" s="350" t="s">
        <v>74</v>
      </c>
      <c r="I186" s="335">
        <v>60</v>
      </c>
    </row>
    <row r="187" spans="1:9" x14ac:dyDescent="0.25">
      <c r="A187" s="347" t="s">
        <v>74</v>
      </c>
      <c r="B187" s="89" t="s">
        <v>1428</v>
      </c>
      <c r="C187" s="51" t="s">
        <v>554</v>
      </c>
      <c r="D187" s="348" t="s">
        <v>602</v>
      </c>
      <c r="E187" s="348" t="s">
        <v>602</v>
      </c>
      <c r="F187" s="348" t="s">
        <v>1244</v>
      </c>
      <c r="G187" s="349">
        <f>VLOOKUP(C187,[1]ADMINISTRATIVAS!$F$12:$L$76,7,FALSE)</f>
        <v>40</v>
      </c>
      <c r="H187" s="350" t="s">
        <v>74</v>
      </c>
      <c r="I187" s="335">
        <v>60</v>
      </c>
    </row>
    <row r="188" spans="1:9" x14ac:dyDescent="0.25">
      <c r="A188" s="347" t="s">
        <v>74</v>
      </c>
      <c r="B188" s="89" t="s">
        <v>1428</v>
      </c>
      <c r="C188" s="51" t="s">
        <v>554</v>
      </c>
      <c r="D188" s="348" t="s">
        <v>602</v>
      </c>
      <c r="E188" s="348" t="s">
        <v>602</v>
      </c>
      <c r="F188" s="348" t="s">
        <v>1244</v>
      </c>
      <c r="G188" s="349">
        <f>VLOOKUP(C188,[1]ADMINISTRATIVAS!$F$12:$L$76,7,FALSE)</f>
        <v>40</v>
      </c>
      <c r="H188" s="350" t="s">
        <v>74</v>
      </c>
      <c r="I188" s="335">
        <v>60</v>
      </c>
    </row>
    <row r="189" spans="1:9" x14ac:dyDescent="0.25">
      <c r="A189" s="347" t="s">
        <v>74</v>
      </c>
      <c r="B189" s="89" t="s">
        <v>591</v>
      </c>
      <c r="C189" s="51" t="s">
        <v>557</v>
      </c>
      <c r="D189" s="348" t="s">
        <v>602</v>
      </c>
      <c r="E189" s="348" t="s">
        <v>602</v>
      </c>
      <c r="F189" s="348" t="s">
        <v>1244</v>
      </c>
      <c r="G189" s="349">
        <f>VLOOKUP(C189,[1]ADMINISTRATIVAS!$F$12:$L$76,7,FALSE)</f>
        <v>40</v>
      </c>
      <c r="H189" s="350" t="s">
        <v>74</v>
      </c>
      <c r="I189" s="335">
        <v>60</v>
      </c>
    </row>
    <row r="190" spans="1:9" x14ac:dyDescent="0.25">
      <c r="A190" s="347" t="s">
        <v>74</v>
      </c>
      <c r="B190" s="89" t="s">
        <v>1436</v>
      </c>
      <c r="C190" s="51" t="s">
        <v>557</v>
      </c>
      <c r="D190" s="348" t="s">
        <v>602</v>
      </c>
      <c r="E190" s="348" t="s">
        <v>602</v>
      </c>
      <c r="F190" s="348" t="s">
        <v>1244</v>
      </c>
      <c r="G190" s="349">
        <f>VLOOKUP(C190,[1]ADMINISTRATIVAS!$F$12:$L$76,7,FALSE)</f>
        <v>40</v>
      </c>
      <c r="H190" s="350" t="s">
        <v>74</v>
      </c>
      <c r="I190" s="335">
        <v>60</v>
      </c>
    </row>
    <row r="191" spans="1:9" x14ac:dyDescent="0.25">
      <c r="A191" s="347" t="s">
        <v>73</v>
      </c>
      <c r="B191" s="51" t="s">
        <v>567</v>
      </c>
      <c r="C191" s="51" t="s">
        <v>566</v>
      </c>
      <c r="D191" s="348" t="s">
        <v>602</v>
      </c>
      <c r="E191" s="348" t="s">
        <v>602</v>
      </c>
      <c r="F191" s="348" t="s">
        <v>1244</v>
      </c>
      <c r="G191" s="349">
        <f>VLOOKUP(C191,[1]ADMINISTRATIVAS!$F$12:$L$76,7,FALSE)</f>
        <v>40</v>
      </c>
      <c r="H191" s="350" t="s">
        <v>73</v>
      </c>
      <c r="I191" s="335">
        <v>60</v>
      </c>
    </row>
    <row r="192" spans="1:9" x14ac:dyDescent="0.25">
      <c r="A192" s="347" t="s">
        <v>73</v>
      </c>
      <c r="B192" s="348" t="s">
        <v>575</v>
      </c>
      <c r="C192" s="51" t="s">
        <v>574</v>
      </c>
      <c r="D192" s="348" t="s">
        <v>602</v>
      </c>
      <c r="E192" s="348" t="s">
        <v>602</v>
      </c>
      <c r="F192" s="348" t="s">
        <v>1244</v>
      </c>
      <c r="G192" s="349">
        <f>VLOOKUP(C192,[1]ADMINISTRATIVAS!$F$12:$L$76,7,FALSE)</f>
        <v>80</v>
      </c>
      <c r="H192" s="350" t="s">
        <v>73</v>
      </c>
      <c r="I192" s="335">
        <v>60</v>
      </c>
    </row>
    <row r="193" spans="1:9" x14ac:dyDescent="0.25">
      <c r="A193" s="347" t="s">
        <v>74</v>
      </c>
      <c r="B193" s="348" t="s">
        <v>591</v>
      </c>
      <c r="C193" s="51" t="s">
        <v>590</v>
      </c>
      <c r="D193" s="348" t="s">
        <v>602</v>
      </c>
      <c r="E193" s="348" t="s">
        <v>602</v>
      </c>
      <c r="F193" s="348" t="s">
        <v>1244</v>
      </c>
      <c r="G193" s="349">
        <f>VLOOKUP(C193,[1]ADMINISTRATIVAS!$F$12:$L$76,7,FALSE)</f>
        <v>60</v>
      </c>
      <c r="H193" s="350" t="s">
        <v>74</v>
      </c>
      <c r="I193" s="335">
        <v>60</v>
      </c>
    </row>
    <row r="194" spans="1:9" x14ac:dyDescent="0.25">
      <c r="A194" s="347" t="s">
        <v>72</v>
      </c>
      <c r="B194" s="348" t="s">
        <v>598</v>
      </c>
      <c r="C194" s="51" t="s">
        <v>597</v>
      </c>
      <c r="D194" s="348" t="s">
        <v>602</v>
      </c>
      <c r="E194" s="348" t="s">
        <v>602</v>
      </c>
      <c r="F194" s="348" t="s">
        <v>1244</v>
      </c>
      <c r="G194" s="349">
        <f>VLOOKUP(C194,[1]ADMINISTRATIVAS!$F$12:$L$76,7,FALSE)</f>
        <v>60</v>
      </c>
      <c r="H194" s="350" t="s">
        <v>72</v>
      </c>
      <c r="I194" s="335">
        <v>60</v>
      </c>
    </row>
    <row r="195" spans="1:9" x14ac:dyDescent="0.25">
      <c r="A195" s="347" t="s">
        <v>74</v>
      </c>
      <c r="B195" s="348" t="s">
        <v>614</v>
      </c>
      <c r="C195" s="51" t="s">
        <v>613</v>
      </c>
      <c r="D195" s="348" t="s">
        <v>602</v>
      </c>
      <c r="E195" s="348" t="s">
        <v>602</v>
      </c>
      <c r="F195" s="348" t="s">
        <v>1244</v>
      </c>
      <c r="G195" s="349">
        <f>VLOOKUP(C195,[1]ADMINISTRATIVAS!$F$12:$L$76,7,FALSE)</f>
        <v>80</v>
      </c>
      <c r="H195" s="350" t="s">
        <v>74</v>
      </c>
      <c r="I195" s="335">
        <v>60</v>
      </c>
    </row>
    <row r="196" spans="1:9" x14ac:dyDescent="0.25">
      <c r="A196" s="347" t="s">
        <v>73</v>
      </c>
      <c r="B196" s="348" t="s">
        <v>621</v>
      </c>
      <c r="C196" s="51" t="s">
        <v>620</v>
      </c>
      <c r="D196" s="348" t="s">
        <v>602</v>
      </c>
      <c r="E196" s="348" t="s">
        <v>602</v>
      </c>
      <c r="F196" s="348" t="s">
        <v>1244</v>
      </c>
      <c r="G196" s="349">
        <f>VLOOKUP(C196,[1]ADMINISTRATIVAS!$F$12:$L$76,7,FALSE)</f>
        <v>80</v>
      </c>
      <c r="H196" s="350" t="s">
        <v>73</v>
      </c>
      <c r="I196" s="335">
        <v>60</v>
      </c>
    </row>
    <row r="197" spans="1:9" x14ac:dyDescent="0.25">
      <c r="A197" s="347" t="s">
        <v>73</v>
      </c>
      <c r="B197" s="348" t="s">
        <v>1437</v>
      </c>
      <c r="C197" s="51" t="s">
        <v>627</v>
      </c>
      <c r="D197" s="348" t="s">
        <v>602</v>
      </c>
      <c r="E197" s="348" t="s">
        <v>602</v>
      </c>
      <c r="F197" s="348" t="s">
        <v>1244</v>
      </c>
      <c r="G197" s="349">
        <f>VLOOKUP(C197,[1]ADMINISTRATIVAS!$F$12:$L$76,7,FALSE)</f>
        <v>80</v>
      </c>
      <c r="H197" s="350" t="s">
        <v>73</v>
      </c>
      <c r="I197" s="335">
        <v>60</v>
      </c>
    </row>
    <row r="198" spans="1:9" x14ac:dyDescent="0.25">
      <c r="A198" s="347" t="s">
        <v>73</v>
      </c>
      <c r="B198" s="348" t="s">
        <v>1437</v>
      </c>
      <c r="C198" s="51" t="s">
        <v>632</v>
      </c>
      <c r="D198" s="348" t="s">
        <v>602</v>
      </c>
      <c r="E198" s="348" t="s">
        <v>602</v>
      </c>
      <c r="F198" s="348" t="s">
        <v>1244</v>
      </c>
      <c r="G198" s="349">
        <f>VLOOKUP(C198,[1]ADMINISTRATIVAS!$F$12:$L$76,7,FALSE)</f>
        <v>80</v>
      </c>
      <c r="H198" s="350" t="s">
        <v>73</v>
      </c>
      <c r="I198" s="335">
        <v>60</v>
      </c>
    </row>
    <row r="199" spans="1:9" x14ac:dyDescent="0.25">
      <c r="A199" s="347" t="s">
        <v>74</v>
      </c>
      <c r="B199" s="348" t="s">
        <v>1413</v>
      </c>
      <c r="C199" s="51" t="s">
        <v>627</v>
      </c>
      <c r="D199" s="348" t="s">
        <v>602</v>
      </c>
      <c r="E199" s="348" t="s">
        <v>602</v>
      </c>
      <c r="F199" s="348" t="s">
        <v>1244</v>
      </c>
      <c r="G199" s="349">
        <f>VLOOKUP(C199,[1]ADMINISTRATIVAS!$F$12:$L$76,7,FALSE)</f>
        <v>80</v>
      </c>
      <c r="H199" s="350" t="s">
        <v>74</v>
      </c>
      <c r="I199" s="335">
        <v>60</v>
      </c>
    </row>
    <row r="200" spans="1:9" x14ac:dyDescent="0.25">
      <c r="A200" s="347" t="s">
        <v>74</v>
      </c>
      <c r="B200" s="348" t="s">
        <v>1413</v>
      </c>
      <c r="C200" s="51" t="s">
        <v>632</v>
      </c>
      <c r="D200" s="348" t="s">
        <v>602</v>
      </c>
      <c r="E200" s="348" t="s">
        <v>602</v>
      </c>
      <c r="F200" s="348" t="s">
        <v>1244</v>
      </c>
      <c r="G200" s="349">
        <f>VLOOKUP(C200,[1]ADMINISTRATIVAS!$F$12:$L$76,7,FALSE)</f>
        <v>80</v>
      </c>
      <c r="H200" s="350" t="s">
        <v>74</v>
      </c>
      <c r="I200" s="335">
        <v>60</v>
      </c>
    </row>
    <row r="201" spans="1:9" ht="15.75" thickBot="1" x14ac:dyDescent="0.3">
      <c r="A201" s="352" t="s">
        <v>72</v>
      </c>
      <c r="B201" s="353" t="s">
        <v>1077</v>
      </c>
      <c r="C201" s="354" t="s">
        <v>632</v>
      </c>
      <c r="D201" s="353" t="s">
        <v>602</v>
      </c>
      <c r="E201" s="353" t="s">
        <v>602</v>
      </c>
      <c r="F201" s="353" t="s">
        <v>1244</v>
      </c>
      <c r="G201" s="349">
        <f>VLOOKUP(C201,[1]ADMINISTRATIVAS!$F$12:$L$76,7,FALSE)</f>
        <v>80</v>
      </c>
      <c r="H201" s="355" t="s">
        <v>72</v>
      </c>
      <c r="I201" s="335">
        <v>60</v>
      </c>
    </row>
  </sheetData>
  <mergeCells count="4">
    <mergeCell ref="A1:B9"/>
    <mergeCell ref="C1:F4"/>
    <mergeCell ref="G1:G9"/>
    <mergeCell ref="C5:F9"/>
  </mergeCells>
  <dataValidations count="1">
    <dataValidation type="list" allowBlank="1" showInputMessage="1" showErrorMessage="1" sqref="G189:G201 G13 G16">
      <formula1>$J$1:$J$6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ESCALA DE EVALUACION</vt:lpstr>
      <vt:lpstr>LEVANTAMIENTO DE INF</vt:lpstr>
      <vt:lpstr>AREAS INVOLUCRADAS</vt:lpstr>
      <vt:lpstr>ADMINISTRATIVAS</vt:lpstr>
      <vt:lpstr>TECNICAS</vt:lpstr>
      <vt:lpstr>PHVA</vt:lpstr>
      <vt:lpstr>MADUREZ MSPI</vt:lpstr>
      <vt:lpstr>CIBERSEGURIDAD</vt:lpstr>
      <vt:lpstr>PLAN DE ACCION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Leonardo Carrillo Cortes</dc:creator>
  <cp:lastModifiedBy>Liliana Beatriz Buitrago Barreto</cp:lastModifiedBy>
  <dcterms:created xsi:type="dcterms:W3CDTF">2018-07-11T20:42:34Z</dcterms:created>
  <dcterms:modified xsi:type="dcterms:W3CDTF">2019-01-31T22:38:46Z</dcterms:modified>
</cp:coreProperties>
</file>