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G:\Mi unidad\2024 TODO\INFORMES 2024\Mayo\EVIDENCIAS\2.2.2.1 Apoyar con el seguimiento, el monitoreo PAI y PEI\"/>
    </mc:Choice>
  </mc:AlternateContent>
  <xr:revisionPtr revIDLastSave="0" documentId="8_{EF7D090F-5259-4A97-A266-AA3F955D6B79}" xr6:coauthVersionLast="47" xr6:coauthVersionMax="47" xr10:uidLastSave="{00000000-0000-0000-0000-000000000000}"/>
  <bookViews>
    <workbookView xWindow="28680" yWindow="-120" windowWidth="29040" windowHeight="15720" firstSheet="1" activeTab="2" xr2:uid="{00000000-000D-0000-FFFF-FFFF00000000}"/>
  </bookViews>
  <sheets>
    <sheet name="Portada" sheetId="8" r:id="rId1"/>
    <sheet name="Seguimiento PEI 2023-2026" sheetId="4" r:id="rId2"/>
    <sheet name="Seguimiento PAI 2024" sheetId="6" r:id="rId3"/>
    <sheet name="Hoja1" sheetId="9" state="hidden" r:id="rId4"/>
    <sheet name="Hoja2" sheetId="10" state="hidden" r:id="rId5"/>
    <sheet name="Control de Cambios" sheetId="7" r:id="rId6"/>
  </sheets>
  <definedNames>
    <definedName name="_xlnm._FilterDatabase" localSheetId="2" hidden="1">'Seguimiento PAI 2024'!$A$10:$AB$82</definedName>
    <definedName name="_xlnm._FilterDatabase" localSheetId="1" hidden="1">'Seguimiento PEI 2023-2026'!$A$11:$AD$31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1" i="4" l="1"/>
  <c r="V28" i="4"/>
  <c r="V26" i="4"/>
  <c r="V25" i="4"/>
  <c r="V13" i="4"/>
  <c r="V15" i="4"/>
  <c r="V30" i="4"/>
  <c r="V24" i="4"/>
  <c r="V12" i="4"/>
  <c r="V23" i="4"/>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2" i="9"/>
  <c r="AA3" i="10"/>
  <c r="AA4" i="10"/>
  <c r="AA5" i="10"/>
  <c r="AA6" i="10"/>
  <c r="AA7" i="10"/>
  <c r="AA8" i="10"/>
  <c r="AA9" i="10"/>
  <c r="AA10" i="10"/>
  <c r="AA11" i="10"/>
  <c r="AA12" i="10"/>
  <c r="AA13" i="10"/>
  <c r="AA14" i="10"/>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53" i="10"/>
  <c r="AA54" i="10"/>
  <c r="AA55" i="10"/>
  <c r="AA56" i="10"/>
  <c r="AA57" i="10"/>
  <c r="AA58" i="10"/>
  <c r="AA59" i="10"/>
  <c r="AA60" i="10"/>
  <c r="AA61" i="10"/>
  <c r="AA62" i="10"/>
  <c r="AA63" i="10"/>
  <c r="AA64" i="10"/>
  <c r="AA65" i="10"/>
  <c r="AA66" i="10"/>
  <c r="AA67" i="10"/>
  <c r="AA68" i="10"/>
  <c r="AA69" i="10"/>
  <c r="AA70" i="10"/>
  <c r="AA71" i="10"/>
  <c r="AA72" i="10"/>
  <c r="AA73" i="10"/>
  <c r="AA74" i="10"/>
  <c r="AA75" i="10"/>
  <c r="AA76" i="10"/>
  <c r="AA77" i="10"/>
  <c r="AA78" i="10"/>
  <c r="AA79" i="10"/>
  <c r="AA80" i="10"/>
  <c r="AA81" i="10"/>
  <c r="AA82" i="10"/>
  <c r="AA83" i="10"/>
  <c r="AA84" i="10"/>
  <c r="AA2" i="10"/>
  <c r="G2" i="9"/>
  <c r="K11" i="6" s="1"/>
  <c r="R11" i="6" s="1"/>
  <c r="N23" i="4" s="1"/>
  <c r="I23" i="4" s="1"/>
  <c r="T23" i="4" s="1"/>
  <c r="U23" i="4" s="1"/>
  <c r="W31" i="4"/>
  <c r="V31" i="4"/>
  <c r="W30" i="4"/>
  <c r="W29" i="4"/>
  <c r="V29" i="4"/>
  <c r="W28" i="4"/>
  <c r="W26" i="4"/>
  <c r="W25" i="4"/>
  <c r="W24" i="4"/>
  <c r="W23" i="4"/>
  <c r="W15" i="4"/>
  <c r="W14" i="4"/>
  <c r="V14" i="4"/>
  <c r="W13" i="4"/>
  <c r="W12" i="4"/>
  <c r="S29" i="4"/>
  <c r="S13" i="4"/>
  <c r="S14" i="4"/>
  <c r="S15" i="4"/>
  <c r="S16" i="4"/>
  <c r="S17" i="4"/>
  <c r="S18" i="4"/>
  <c r="S19" i="4"/>
  <c r="S20" i="4"/>
  <c r="S21" i="4"/>
  <c r="S22" i="4"/>
  <c r="S25" i="4"/>
  <c r="S27" i="4"/>
  <c r="S30" i="4"/>
  <c r="S12" i="4"/>
  <c r="R29" i="4"/>
  <c r="R15" i="6"/>
  <c r="S15" i="6" s="1"/>
  <c r="R80" i="6"/>
  <c r="I31" i="4" s="1"/>
  <c r="T31" i="4" s="1"/>
  <c r="K82" i="6"/>
  <c r="R82" i="6" s="1"/>
  <c r="S82" i="6" s="1"/>
  <c r="K81" i="6"/>
  <c r="R81" i="6" s="1"/>
  <c r="S81" i="6" s="1"/>
  <c r="K78" i="6"/>
  <c r="R78" i="6" s="1"/>
  <c r="S78" i="6" s="1"/>
  <c r="K68" i="6"/>
  <c r="R68" i="6" s="1"/>
  <c r="N28" i="4" s="1"/>
  <c r="I28" i="4" s="1"/>
  <c r="T28" i="4" s="1"/>
  <c r="U28" i="4" s="1"/>
  <c r="K67" i="6"/>
  <c r="R67" i="6" s="1"/>
  <c r="S67" i="6" s="1"/>
  <c r="K14" i="6"/>
  <c r="R14" i="6" s="1"/>
  <c r="S14" i="6" s="1"/>
  <c r="K79" i="6"/>
  <c r="R79" i="6" s="1"/>
  <c r="S79" i="6" s="1"/>
  <c r="K77" i="6"/>
  <c r="R77" i="6" s="1"/>
  <c r="S77" i="6" s="1"/>
  <c r="K76" i="6"/>
  <c r="R76" i="6" s="1"/>
  <c r="S76" i="6" s="1"/>
  <c r="K75" i="6"/>
  <c r="R75" i="6" s="1"/>
  <c r="S75" i="6" s="1"/>
  <c r="K74" i="6"/>
  <c r="R74" i="6" s="1"/>
  <c r="S74" i="6" s="1"/>
  <c r="K73" i="6"/>
  <c r="K72" i="6"/>
  <c r="K71" i="6"/>
  <c r="K70" i="6"/>
  <c r="R70" i="6" s="1"/>
  <c r="S70" i="6" s="1"/>
  <c r="K69" i="6"/>
  <c r="R69" i="6" s="1"/>
  <c r="S69" i="6" s="1"/>
  <c r="K66" i="6"/>
  <c r="R66" i="6" s="1"/>
  <c r="K65" i="6"/>
  <c r="R65" i="6" s="1"/>
  <c r="K64" i="6"/>
  <c r="R64" i="6" s="1"/>
  <c r="S64" i="6" s="1"/>
  <c r="K63" i="6"/>
  <c r="R63" i="6" s="1"/>
  <c r="S63" i="6" s="1"/>
  <c r="K62" i="6"/>
  <c r="R62" i="6" s="1"/>
  <c r="S62" i="6" s="1"/>
  <c r="K61" i="6"/>
  <c r="R61" i="6" s="1"/>
  <c r="K60" i="6"/>
  <c r="R60" i="6" s="1"/>
  <c r="S60" i="6" s="1"/>
  <c r="K59" i="6"/>
  <c r="R59" i="6" s="1"/>
  <c r="S59" i="6" s="1"/>
  <c r="K58" i="6"/>
  <c r="R58" i="6" s="1"/>
  <c r="S58" i="6" s="1"/>
  <c r="K57" i="6"/>
  <c r="R57" i="6" s="1"/>
  <c r="S57" i="6" s="1"/>
  <c r="K56" i="6"/>
  <c r="K55" i="6"/>
  <c r="K54" i="6"/>
  <c r="K53" i="6"/>
  <c r="R53" i="6" s="1"/>
  <c r="S53" i="6" s="1"/>
  <c r="K52" i="6"/>
  <c r="R52" i="6" s="1"/>
  <c r="S52" i="6" s="1"/>
  <c r="K51" i="6"/>
  <c r="R51" i="6" s="1"/>
  <c r="S51" i="6" s="1"/>
  <c r="K50" i="6"/>
  <c r="R50" i="6" s="1"/>
  <c r="S50" i="6" s="1"/>
  <c r="K49" i="6"/>
  <c r="R49" i="6" s="1"/>
  <c r="S49" i="6" s="1"/>
  <c r="K48" i="6"/>
  <c r="R48" i="6" s="1"/>
  <c r="S48" i="6" s="1"/>
  <c r="K47" i="6"/>
  <c r="R47" i="6" s="1"/>
  <c r="S47" i="6" s="1"/>
  <c r="K46" i="6"/>
  <c r="R46" i="6" s="1"/>
  <c r="S46" i="6" s="1"/>
  <c r="K45" i="6"/>
  <c r="R45" i="6" s="1"/>
  <c r="S45" i="6" s="1"/>
  <c r="K44" i="6"/>
  <c r="R44" i="6" s="1"/>
  <c r="S44" i="6" s="1"/>
  <c r="K43" i="6"/>
  <c r="R43" i="6" s="1"/>
  <c r="S43" i="6" s="1"/>
  <c r="K42" i="6"/>
  <c r="R42" i="6" s="1"/>
  <c r="K41" i="6"/>
  <c r="K40" i="6"/>
  <c r="K39" i="6"/>
  <c r="R39" i="6" s="1"/>
  <c r="S39" i="6" s="1"/>
  <c r="K38" i="6"/>
  <c r="R38" i="6" s="1"/>
  <c r="S38" i="6" s="1"/>
  <c r="K37" i="6"/>
  <c r="R37" i="6" s="1"/>
  <c r="S37" i="6" s="1"/>
  <c r="K36" i="6"/>
  <c r="R36" i="6" s="1"/>
  <c r="S36" i="6" s="1"/>
  <c r="K35" i="6"/>
  <c r="R35" i="6" s="1"/>
  <c r="S35" i="6" s="1"/>
  <c r="K34" i="6"/>
  <c r="R34" i="6" s="1"/>
  <c r="S34" i="6" s="1"/>
  <c r="K33" i="6"/>
  <c r="R33" i="6" s="1"/>
  <c r="S33" i="6" s="1"/>
  <c r="K32" i="6"/>
  <c r="R32" i="6" s="1"/>
  <c r="S32" i="6" s="1"/>
  <c r="K31" i="6"/>
  <c r="R31" i="6" s="1"/>
  <c r="S31" i="6" s="1"/>
  <c r="K30" i="6"/>
  <c r="R30" i="6" s="1"/>
  <c r="S30" i="6" s="1"/>
  <c r="K29" i="6"/>
  <c r="R29" i="6" s="1"/>
  <c r="S29" i="6" s="1"/>
  <c r="K28" i="6"/>
  <c r="R28" i="6" s="1"/>
  <c r="S28" i="6" s="1"/>
  <c r="K27" i="6"/>
  <c r="R27" i="6" s="1"/>
  <c r="S27" i="6" s="1"/>
  <c r="K26" i="6"/>
  <c r="R26" i="6" s="1"/>
  <c r="S26" i="6" s="1"/>
  <c r="K25" i="6"/>
  <c r="R25" i="6" s="1"/>
  <c r="S25" i="6" s="1"/>
  <c r="K24" i="6"/>
  <c r="R24" i="6" s="1"/>
  <c r="S24" i="6" s="1"/>
  <c r="K23" i="6"/>
  <c r="R23" i="6" s="1"/>
  <c r="S23" i="6" s="1"/>
  <c r="K22" i="6"/>
  <c r="R22" i="6" s="1"/>
  <c r="S22" i="6" s="1"/>
  <c r="K21" i="6"/>
  <c r="R21" i="6" s="1"/>
  <c r="S21" i="6" s="1"/>
  <c r="K20" i="6"/>
  <c r="R20" i="6" s="1"/>
  <c r="S20" i="6" s="1"/>
  <c r="K19" i="6"/>
  <c r="R19" i="6" s="1"/>
  <c r="S19" i="6" s="1"/>
  <c r="K18" i="6"/>
  <c r="R18" i="6" s="1"/>
  <c r="S18" i="6" s="1"/>
  <c r="K17" i="6"/>
  <c r="R17" i="6" s="1"/>
  <c r="S17" i="6" s="1"/>
  <c r="K16" i="6"/>
  <c r="R16" i="6" s="1"/>
  <c r="K13" i="6"/>
  <c r="R13" i="6" s="1"/>
  <c r="K12" i="6"/>
  <c r="R12" i="6" s="1"/>
  <c r="N12" i="4" s="1"/>
  <c r="D27" i="9"/>
  <c r="E27" i="9"/>
  <c r="F27" i="9"/>
  <c r="G27" i="9"/>
  <c r="C27" i="9"/>
  <c r="C28" i="9"/>
  <c r="D28" i="9"/>
  <c r="E28" i="9"/>
  <c r="F28" i="9"/>
  <c r="G28" i="9"/>
  <c r="C29" i="9"/>
  <c r="D29" i="9"/>
  <c r="E29" i="9"/>
  <c r="F29" i="9"/>
  <c r="G29" i="9"/>
  <c r="D3" i="9"/>
  <c r="E3" i="9"/>
  <c r="F3" i="9"/>
  <c r="G3" i="9"/>
  <c r="D4" i="9"/>
  <c r="E4" i="9"/>
  <c r="F4" i="9"/>
  <c r="G4" i="9"/>
  <c r="D5" i="9"/>
  <c r="E5" i="9"/>
  <c r="F5" i="9"/>
  <c r="G5" i="9"/>
  <c r="D6" i="9"/>
  <c r="E6" i="9"/>
  <c r="F6" i="9"/>
  <c r="G6" i="9"/>
  <c r="D7" i="9"/>
  <c r="E7" i="9"/>
  <c r="F7" i="9"/>
  <c r="G7" i="9"/>
  <c r="D8" i="9"/>
  <c r="E8" i="9"/>
  <c r="F8" i="9"/>
  <c r="G8" i="9"/>
  <c r="D9" i="9"/>
  <c r="E9" i="9"/>
  <c r="F9" i="9"/>
  <c r="G9" i="9"/>
  <c r="D10" i="9"/>
  <c r="E10" i="9"/>
  <c r="F10" i="9"/>
  <c r="G10" i="9"/>
  <c r="D11" i="9"/>
  <c r="E11" i="9"/>
  <c r="F11" i="9"/>
  <c r="G11" i="9"/>
  <c r="D12" i="9"/>
  <c r="E12" i="9"/>
  <c r="F12" i="9"/>
  <c r="G12" i="9"/>
  <c r="D13" i="9"/>
  <c r="E13" i="9"/>
  <c r="F13" i="9"/>
  <c r="G13" i="9"/>
  <c r="D14" i="9"/>
  <c r="E14" i="9"/>
  <c r="F14" i="9"/>
  <c r="G14" i="9"/>
  <c r="D15" i="9"/>
  <c r="E15" i="9"/>
  <c r="F15" i="9"/>
  <c r="G15" i="9"/>
  <c r="D16" i="9"/>
  <c r="E16" i="9"/>
  <c r="F16" i="9"/>
  <c r="G16" i="9"/>
  <c r="D17" i="9"/>
  <c r="E17" i="9"/>
  <c r="F17" i="9"/>
  <c r="G17" i="9"/>
  <c r="D18" i="9"/>
  <c r="E18" i="9"/>
  <c r="F18" i="9"/>
  <c r="G18" i="9"/>
  <c r="D19" i="9"/>
  <c r="E19" i="9"/>
  <c r="F19" i="9"/>
  <c r="G19" i="9"/>
  <c r="D20" i="9"/>
  <c r="E20" i="9"/>
  <c r="F20" i="9"/>
  <c r="G20" i="9"/>
  <c r="D21" i="9"/>
  <c r="E21" i="9"/>
  <c r="F21" i="9"/>
  <c r="G21" i="9"/>
  <c r="D22" i="9"/>
  <c r="E22" i="9"/>
  <c r="F22" i="9"/>
  <c r="G22" i="9"/>
  <c r="D23" i="9"/>
  <c r="E23" i="9"/>
  <c r="F23" i="9"/>
  <c r="G23" i="9"/>
  <c r="D24" i="9"/>
  <c r="E24" i="9"/>
  <c r="F24" i="9"/>
  <c r="G24" i="9"/>
  <c r="D25" i="9"/>
  <c r="E25" i="9"/>
  <c r="F25" i="9"/>
  <c r="G25" i="9"/>
  <c r="D26" i="9"/>
  <c r="E26" i="9"/>
  <c r="F26" i="9"/>
  <c r="G26" i="9"/>
  <c r="D30" i="9"/>
  <c r="E30" i="9"/>
  <c r="F30" i="9"/>
  <c r="G30" i="9"/>
  <c r="D31" i="9"/>
  <c r="E31" i="9"/>
  <c r="F31" i="9"/>
  <c r="G31" i="9"/>
  <c r="D32" i="9"/>
  <c r="E32" i="9"/>
  <c r="F32" i="9"/>
  <c r="G32" i="9"/>
  <c r="D35" i="9"/>
  <c r="E35" i="9"/>
  <c r="F35" i="9"/>
  <c r="G35" i="9"/>
  <c r="D36" i="9"/>
  <c r="E36" i="9"/>
  <c r="F36" i="9"/>
  <c r="G36" i="9"/>
  <c r="D37" i="9"/>
  <c r="E37" i="9"/>
  <c r="F37" i="9"/>
  <c r="G37" i="9"/>
  <c r="D38" i="9"/>
  <c r="E38" i="9"/>
  <c r="F38" i="9"/>
  <c r="G38" i="9"/>
  <c r="D39" i="9"/>
  <c r="E39" i="9"/>
  <c r="F39" i="9"/>
  <c r="G39" i="9"/>
  <c r="D40" i="9"/>
  <c r="E40" i="9"/>
  <c r="F40" i="9"/>
  <c r="G40" i="9"/>
  <c r="D41" i="9"/>
  <c r="E41" i="9"/>
  <c r="F41" i="9"/>
  <c r="G41" i="9"/>
  <c r="D42" i="9"/>
  <c r="E42" i="9"/>
  <c r="F42" i="9"/>
  <c r="G42" i="9"/>
  <c r="D43" i="9"/>
  <c r="E43" i="9"/>
  <c r="F43" i="9"/>
  <c r="G43" i="9"/>
  <c r="D44" i="9"/>
  <c r="E44" i="9"/>
  <c r="F44" i="9"/>
  <c r="G44" i="9"/>
  <c r="D45" i="9"/>
  <c r="E45" i="9"/>
  <c r="F45" i="9"/>
  <c r="G45" i="9"/>
  <c r="D46" i="9"/>
  <c r="E46" i="9"/>
  <c r="F46" i="9"/>
  <c r="G46" i="9"/>
  <c r="D50" i="9"/>
  <c r="E50" i="9"/>
  <c r="F50" i="9"/>
  <c r="G50" i="9"/>
  <c r="D51" i="9"/>
  <c r="E51" i="9"/>
  <c r="F51" i="9"/>
  <c r="G51" i="9"/>
  <c r="D52" i="9"/>
  <c r="E52" i="9"/>
  <c r="F52" i="9"/>
  <c r="G52" i="9"/>
  <c r="D53" i="9"/>
  <c r="E53" i="9"/>
  <c r="F53" i="9"/>
  <c r="G53" i="9"/>
  <c r="D54" i="9"/>
  <c r="E54" i="9"/>
  <c r="F54" i="9"/>
  <c r="G54" i="9"/>
  <c r="D55" i="9"/>
  <c r="E55" i="9"/>
  <c r="F55" i="9"/>
  <c r="G55" i="9"/>
  <c r="D56" i="9"/>
  <c r="E56" i="9"/>
  <c r="F56" i="9"/>
  <c r="G56" i="9"/>
  <c r="D57" i="9"/>
  <c r="E57" i="9"/>
  <c r="F57" i="9"/>
  <c r="G57" i="9"/>
  <c r="D58" i="9"/>
  <c r="E58" i="9"/>
  <c r="F58" i="9"/>
  <c r="G58" i="9"/>
  <c r="D59" i="9"/>
  <c r="E59" i="9"/>
  <c r="F59" i="9"/>
  <c r="G59" i="9"/>
  <c r="D60" i="9"/>
  <c r="E60" i="9"/>
  <c r="F60" i="9"/>
  <c r="G60" i="9"/>
  <c r="D61" i="9"/>
  <c r="E61" i="9"/>
  <c r="F61" i="9"/>
  <c r="G61" i="9"/>
  <c r="D62" i="9"/>
  <c r="E62" i="9"/>
  <c r="F62" i="9"/>
  <c r="G62" i="9"/>
  <c r="D63" i="9"/>
  <c r="E63" i="9"/>
  <c r="F63" i="9"/>
  <c r="G63" i="9"/>
  <c r="D67" i="9"/>
  <c r="E67" i="9"/>
  <c r="F67" i="9"/>
  <c r="G67" i="9"/>
  <c r="D68" i="9"/>
  <c r="E68" i="9"/>
  <c r="F68" i="9"/>
  <c r="G68" i="9"/>
  <c r="D69" i="9"/>
  <c r="E69" i="9"/>
  <c r="F69" i="9"/>
  <c r="G69" i="9"/>
  <c r="D70" i="9"/>
  <c r="E70" i="9"/>
  <c r="F70" i="9"/>
  <c r="G70" i="9"/>
  <c r="D71" i="9"/>
  <c r="E71" i="9"/>
  <c r="F71" i="9"/>
  <c r="G71" i="9"/>
  <c r="D72" i="9"/>
  <c r="E72" i="9"/>
  <c r="F72" i="9"/>
  <c r="G72" i="9"/>
  <c r="D73" i="9"/>
  <c r="E73" i="9"/>
  <c r="F73" i="9"/>
  <c r="G73" i="9"/>
  <c r="D74" i="9"/>
  <c r="E74" i="9"/>
  <c r="F74" i="9"/>
  <c r="G74" i="9"/>
  <c r="D75" i="9"/>
  <c r="E75" i="9"/>
  <c r="F75" i="9"/>
  <c r="G75" i="9"/>
  <c r="F2" i="9"/>
  <c r="E2" i="9"/>
  <c r="D2" i="9"/>
  <c r="C2" i="9"/>
  <c r="C3" i="9"/>
  <c r="C4" i="9"/>
  <c r="C5" i="9"/>
  <c r="C6" i="9"/>
  <c r="C7" i="9"/>
  <c r="C8" i="9"/>
  <c r="C9" i="9"/>
  <c r="C10" i="9"/>
  <c r="C11" i="9"/>
  <c r="C12" i="9"/>
  <c r="C13" i="9"/>
  <c r="C14" i="9"/>
  <c r="C15" i="9"/>
  <c r="C16" i="9"/>
  <c r="C17" i="9"/>
  <c r="C18" i="9"/>
  <c r="C19" i="9"/>
  <c r="C20" i="9"/>
  <c r="C21" i="9"/>
  <c r="C22" i="9"/>
  <c r="C23" i="9"/>
  <c r="C24" i="9"/>
  <c r="C25" i="9"/>
  <c r="C26" i="9"/>
  <c r="C30" i="9"/>
  <c r="C31" i="9"/>
  <c r="C32" i="9"/>
  <c r="C35" i="9"/>
  <c r="C36" i="9"/>
  <c r="C37" i="9"/>
  <c r="C38" i="9"/>
  <c r="C39" i="9"/>
  <c r="C40" i="9"/>
  <c r="C41" i="9"/>
  <c r="C42" i="9"/>
  <c r="C43" i="9"/>
  <c r="C44" i="9"/>
  <c r="C45" i="9"/>
  <c r="C46" i="9"/>
  <c r="C50" i="9"/>
  <c r="C51" i="9"/>
  <c r="C52" i="9"/>
  <c r="C53" i="9"/>
  <c r="C54" i="9"/>
  <c r="C55" i="9"/>
  <c r="C56" i="9"/>
  <c r="C57" i="9"/>
  <c r="C58" i="9"/>
  <c r="C59" i="9"/>
  <c r="C60" i="9"/>
  <c r="C61" i="9"/>
  <c r="C62" i="9"/>
  <c r="C63" i="9"/>
  <c r="C67" i="9"/>
  <c r="C68" i="9"/>
  <c r="C69" i="9"/>
  <c r="C70" i="9"/>
  <c r="C71" i="9"/>
  <c r="C72" i="9"/>
  <c r="C73" i="9"/>
  <c r="C74" i="9"/>
  <c r="C75" i="9"/>
  <c r="N19" i="4" l="1"/>
  <c r="R19" i="4" s="1"/>
  <c r="R23" i="4"/>
  <c r="R28" i="4"/>
  <c r="N18" i="4"/>
  <c r="N21" i="4"/>
  <c r="N27" i="4"/>
  <c r="N22" i="4"/>
  <c r="N20" i="4"/>
  <c r="N17" i="4"/>
  <c r="N16" i="4"/>
  <c r="R16" i="4" s="1"/>
  <c r="N13" i="4"/>
  <c r="S61" i="6"/>
  <c r="S12" i="6"/>
  <c r="S65" i="6"/>
  <c r="N25" i="4"/>
  <c r="S42" i="6"/>
  <c r="N15" i="4"/>
  <c r="S13" i="6"/>
  <c r="N24" i="4"/>
  <c r="N30" i="4"/>
  <c r="S16" i="6"/>
  <c r="N14" i="4"/>
  <c r="S66" i="6"/>
  <c r="N26" i="4"/>
  <c r="S11" i="6"/>
  <c r="S68" i="6"/>
  <c r="I29" i="4"/>
  <c r="T29" i="4" s="1"/>
  <c r="U29" i="4" s="1"/>
  <c r="I19" i="4" l="1"/>
  <c r="T19" i="4" s="1"/>
  <c r="U19" i="4" s="1"/>
  <c r="I16" i="4"/>
  <c r="T16" i="4" s="1"/>
  <c r="U16" i="4" s="1"/>
  <c r="I17" i="4"/>
  <c r="T17" i="4" s="1"/>
  <c r="U17" i="4" s="1"/>
  <c r="R17" i="4"/>
  <c r="I21" i="4"/>
  <c r="T21" i="4" s="1"/>
  <c r="U21" i="4" s="1"/>
  <c r="R21" i="4"/>
  <c r="I20" i="4"/>
  <c r="T20" i="4" s="1"/>
  <c r="U20" i="4" s="1"/>
  <c r="R20" i="4"/>
  <c r="I22" i="4"/>
  <c r="T22" i="4" s="1"/>
  <c r="U22" i="4" s="1"/>
  <c r="R22" i="4"/>
  <c r="I27" i="4"/>
  <c r="T27" i="4" s="1"/>
  <c r="U27" i="4" s="1"/>
  <c r="R27" i="4"/>
  <c r="I18" i="4"/>
  <c r="T18" i="4" s="1"/>
  <c r="U18" i="4" s="1"/>
  <c r="R18" i="4"/>
  <c r="I26" i="4"/>
  <c r="T26" i="4" s="1"/>
  <c r="U26" i="4" s="1"/>
  <c r="R26" i="4"/>
  <c r="I14" i="4"/>
  <c r="T14" i="4" s="1"/>
  <c r="U14" i="4" s="1"/>
  <c r="R14" i="4"/>
  <c r="I30" i="4"/>
  <c r="T30" i="4" s="1"/>
  <c r="U30" i="4" s="1"/>
  <c r="R30" i="4"/>
  <c r="I24" i="4"/>
  <c r="T24" i="4" s="1"/>
  <c r="U24" i="4" s="1"/>
  <c r="R24" i="4"/>
  <c r="I12" i="4"/>
  <c r="T12" i="4" s="1"/>
  <c r="U12" i="4" s="1"/>
  <c r="R12" i="4"/>
  <c r="I15" i="4"/>
  <c r="T15" i="4" s="1"/>
  <c r="U15" i="4" s="1"/>
  <c r="R15" i="4"/>
  <c r="I13" i="4"/>
  <c r="T13" i="4" s="1"/>
  <c r="U13" i="4" s="1"/>
  <c r="R13" i="4"/>
  <c r="I25" i="4"/>
  <c r="T25" i="4" s="1"/>
  <c r="U25" i="4" s="1"/>
  <c r="R25" i="4"/>
</calcChain>
</file>

<file path=xl/sharedStrings.xml><?xml version="1.0" encoding="utf-8"?>
<sst xmlns="http://schemas.openxmlformats.org/spreadsheetml/2006/main" count="1842" uniqueCount="1053">
  <si>
    <t>Plan Estratégico Sectorial e Institucional</t>
  </si>
  <si>
    <t>Objetivos Estratégicos</t>
  </si>
  <si>
    <t>Indicadores Estratégicos
(PND-PEI)</t>
  </si>
  <si>
    <t>Unidad de medida</t>
  </si>
  <si>
    <t>Tipo de indicador</t>
  </si>
  <si>
    <t>Tipo de acumulación</t>
  </si>
  <si>
    <t>Meta Cuatrienio</t>
  </si>
  <si>
    <t>Área Responsable</t>
  </si>
  <si>
    <t>I</t>
  </si>
  <si>
    <t>II</t>
  </si>
  <si>
    <t>III</t>
  </si>
  <si>
    <t>IV</t>
  </si>
  <si>
    <t>Estrategia
(Programa Estratégico - GINA)</t>
  </si>
  <si>
    <t>Indicador Programático</t>
  </si>
  <si>
    <t>Resultados trimestrales meta programática</t>
  </si>
  <si>
    <t>Avance de meta del Programa</t>
  </si>
  <si>
    <t>Meta T1</t>
  </si>
  <si>
    <t>Resultado T1</t>
  </si>
  <si>
    <t>Meta T2</t>
  </si>
  <si>
    <t>Resultado T2</t>
  </si>
  <si>
    <t>Meta T3</t>
  </si>
  <si>
    <t>Resultado T3</t>
  </si>
  <si>
    <t>Meta T4</t>
  </si>
  <si>
    <t>Resultado T4</t>
  </si>
  <si>
    <t xml:space="preserve">CONTROL DE CAMBIOS </t>
  </si>
  <si>
    <t>FECHA</t>
  </si>
  <si>
    <t>CAMBIOS</t>
  </si>
  <si>
    <t>ENTE APROBADOR</t>
  </si>
  <si>
    <t>VERSIÓN</t>
  </si>
  <si>
    <t>Iniciativa</t>
  </si>
  <si>
    <t>Avance de Gestión</t>
  </si>
  <si>
    <t>Avance Físico</t>
  </si>
  <si>
    <t>CÓDIGO: D101PR01F21</t>
  </si>
  <si>
    <t>% Avance Cuatrienio</t>
  </si>
  <si>
    <t>Avance Cuatrienio</t>
  </si>
  <si>
    <t>SEGUIMIENTO TRIMESTRAL PLAN ESTRATÉGICO SECTORIAL E INSTITUCIONAL</t>
  </si>
  <si>
    <t xml:space="preserve">Jefe Oficina Asesora de Planeación e Innovación Institucional </t>
  </si>
  <si>
    <t>V04</t>
  </si>
  <si>
    <t xml:space="preserve">Para el Plan de Acción Institucional, en la columna D, se ajusta el "Avance en la gestión XX Trimestre de 22XX" por "Avance en la gestión XX Trimestre de 20XX" ya que las vigencias actuales inician con 20 y no con 22. </t>
  </si>
  <si>
    <t>VERSIÓN: 04</t>
  </si>
  <si>
    <t>SEGUIMIENTO TRIMESTRAL PLAN DE ACCIÓN INSTITUCIONAL</t>
  </si>
  <si>
    <t>Avance en la gestión 
Segundo Trimestre de 20XX</t>
  </si>
  <si>
    <t>Avance en la gestión 
Tercer Trimestre de 20XX</t>
  </si>
  <si>
    <t>Avance en la gestión 
Cuarto Trimestre de 20XX</t>
  </si>
  <si>
    <t>Área responsable</t>
  </si>
  <si>
    <t>Para el Plan de Acción Institucional, se elimina el texto "Período de seguimiento: XX trimestre de 20XX" en la fila 8 dado que se incluyen las columnas para el seguimiento de cada trimestre</t>
  </si>
  <si>
    <t>Para el Plan Estratégico Institucional, se incluyen las columnas V-AC para registrar los avances cualitativos y las recomendaciones que realiza la Oficina Asesora de Planeación e Innovación Institucional por cada trimestre para tener una trazabilidad sobre los reportes y observaciones realizadas</t>
  </si>
  <si>
    <t>Para el Plan Estratégico Institucional, se incluye la columna AD "Área responsable" para identificar la dependencia del Ministerio que está encargada de cada indicador</t>
  </si>
  <si>
    <t>Para el Plan Estratégico Institucional, se incluyen las columnas G - M para registrar lo resultados de cada una de las vigencias que corresponden al cuatrienio dado que el plan está contemplado para cuatro años para mantener los resultados históricos.</t>
  </si>
  <si>
    <t>Para el Plan Estratégico Institucional, se incluye la columna U "% Avance Cuatrienio" lo cual es relevante para saber el avance respecto a la meta establecida para el cuatrienio</t>
  </si>
  <si>
    <t xml:space="preserve">Para el Plan de Acción Institucional, en la columna S, se ajusta el "%  de cumplimiento de meta del indicador 22XX" por "%  de cumplimiento de meta del indicador 20XX" ya que las vigencias actuales inician con 20 y no con 22. </t>
  </si>
  <si>
    <t xml:space="preserve">Para el Plan de Acción Institucional, en la columna T, se ajusta "Análisis Cualitativo de Indicador XX Trimestre de SAX" por "Análisis Cualitativo de Indicador XX Trimestre de "Análisis Cualitativo de Indicador XX Trimestre de 20XX" para que sea más clara la indicación de diligenciamiento. </t>
  </si>
  <si>
    <t>Se ajusta el título en la Portada incluyendo el trimestre al cual se hace seguimiento</t>
  </si>
  <si>
    <t>Para el Plan de Acción Institucional, se incluyen las columnas T-W para registrar los avances cualitativos por cada trimestre para tener una trazabilidad sobre los reportes y avances reportados en cada periodo.</t>
  </si>
  <si>
    <t>Para el Plan de Acción Institucional, se incluyen las columnas X-Z para registrar las recomendaciones que realiza la Oficina Asesora de Planeación e Innovación Institucional por cada trimestre para tener una trazabilidad sobre las observaciones realizadas</t>
  </si>
  <si>
    <t>FECHA: 2024-04-29</t>
  </si>
  <si>
    <t>Metas y resultados Vigencias 2023-2026</t>
  </si>
  <si>
    <t>Meta 2023</t>
  </si>
  <si>
    <t>Resultado 2023</t>
  </si>
  <si>
    <t>Meta 2024</t>
  </si>
  <si>
    <t>Resultado 2024</t>
  </si>
  <si>
    <t>Meta 2025</t>
  </si>
  <si>
    <t>Resultado 2025</t>
  </si>
  <si>
    <t>Meta 2026</t>
  </si>
  <si>
    <t>Resultado 2026</t>
  </si>
  <si>
    <t>Adoptar enfoques de políticas públicas de investigación e innovación para resolver grandes desafíos sociales, económicos y ambientales del país</t>
  </si>
  <si>
    <t>Informe anual consolidado sobre el diseño y/o implementación de programas, instrumentos y mecanismos en el marco de las hojas de ruta de las PIIOM</t>
  </si>
  <si>
    <t>Número</t>
  </si>
  <si>
    <t>Resultado</t>
  </si>
  <si>
    <t>Acumulado</t>
  </si>
  <si>
    <t>Prototipos de tecnologías para la soberanía alimentaria y el derecho a la alimentación en proceso de validación precomercial o comercial.</t>
  </si>
  <si>
    <t>Producto</t>
  </si>
  <si>
    <t>Proyectos de CTeI apoyados para la Transición energética, acceso y uso eficiente de la energía</t>
  </si>
  <si>
    <t>Proyectos de I+D+i apoyados para el desarrollo de biológicos, biotecnológicos, medicamentos, dispositivos, insumos, sistemas y servicios de atención en salud, terapias avanzadas y otras tecnologías en salud</t>
  </si>
  <si>
    <t>Alianzas apoyadas para el aprovechamiento del conocimiento, la conservación y el uso de la biodiversidad, sus bienes y servicios ecosistémicos</t>
  </si>
  <si>
    <t>Territorios en conflicto, transición y /o consolidación con programas o proyectos de Ciencia, Tecnología e Innovación que den respuesta a demandas sociales, productivas y/o ambientales desarrollados con actores locales</t>
  </si>
  <si>
    <t>Niñas, niños y adolescentes apoyados en su vocación científica</t>
  </si>
  <si>
    <t xml:space="preserve">Jóvenes Investigadores e Innovadores apoyados en su vocación científica </t>
  </si>
  <si>
    <t xml:space="preserve">Personas seleccionadas para recibir apoyo económico por Minciencias y aliados para su formación en programas de maestría </t>
  </si>
  <si>
    <t>Personas seleccionadas para recibir apoyo económico por Minciencias y aliados para su formación en programas de doctorado</t>
  </si>
  <si>
    <t>Nuevas estancias posdoctorales apoyadas por Minciencias y aliados</t>
  </si>
  <si>
    <t>Fortalecer la gobernanza del SNCTI y sus capacidades a través de las políticas públicas, planes y programas de CTeI</t>
  </si>
  <si>
    <t>Agenda de políticas y Plan de Evaluación de Políticas, planes y programas de CTeI desarrollados</t>
  </si>
  <si>
    <t>Porcentaje</t>
  </si>
  <si>
    <t>Flujo</t>
  </si>
  <si>
    <t>Avance en el seguimiento del desarrollo de las iniciativas normativas para fortalecer las capacidades de CTeI.</t>
  </si>
  <si>
    <t xml:space="preserve">Reducir las brechas territoriales, étnicas y de género en CTeI
</t>
  </si>
  <si>
    <t>Proyectos de investigación para el sector agropecuario en marcha</t>
  </si>
  <si>
    <t>Avance en la gestión de mecanismos con el enfoque diferencial para pueblos indígenas</t>
  </si>
  <si>
    <t>Mantenimiento</t>
  </si>
  <si>
    <t>Programas y proyectos de CTeI apoyados, orientados a la reducción de las brechas territoriales, étnicas y de género ejecutados o en ejecución</t>
  </si>
  <si>
    <t>Avance en la implementación de los mecanismos de Ciencia, Tecnología e Innovación dirigidos a consejos comunitarios, organizaciones y otras formas y expresiones organizativas de las comunidades Negras, Afrocolombianas, Raizales y Palenqueras</t>
  </si>
  <si>
    <t>Gestionar recursos para el SNCTI</t>
  </si>
  <si>
    <t>Participación de la inversión en Investigación y Desarrollo (I+D) frente al PIB</t>
  </si>
  <si>
    <t>Recursos gestionados para el SNCTI</t>
  </si>
  <si>
    <t>Fortalecer la institucionalidad del ministerio a través de la gestión del talento humano, la calidad y la innovación en la gestión pública</t>
  </si>
  <si>
    <t>Índice de desempeño Institucional</t>
  </si>
  <si>
    <t>Estar entre los  10  Primeros Lugares</t>
  </si>
  <si>
    <t>Estar entre los  7 Primeros Lugares</t>
  </si>
  <si>
    <t>Estar entre los  5 Primeros Lugares</t>
  </si>
  <si>
    <t>Estar entre los 3 Primeros Lugares</t>
  </si>
  <si>
    <t>Adoptar enfoques de políticas públicas de investigación e innovación para resolver grandes desafíos sociales, económicos y ambientales del país
Fortalecer la gobernanza del SNCTI y sus capacidades a través de políticas públicas, planes y programas de CTeI</t>
  </si>
  <si>
    <t>(PE1) Orientar el SNCTI mediante el diseño y evaluación de Políticas públicas en CTeI, la gestión de la gobernanza y del marco regulatorio del sector</t>
  </si>
  <si>
    <t>Diseño y evaluación de políticas, planes y programas de CTeI.</t>
  </si>
  <si>
    <t>Recopilación y análisis de información de avance en el desarrollo de las iniciativas normativas para fortalecer las capacidades de CTeI</t>
  </si>
  <si>
    <t>Avance en la implementación de los artículos de CTeI del PND 2022-2026</t>
  </si>
  <si>
    <t>(PE2) Gestionar la financiación del SNCTI</t>
  </si>
  <si>
    <t>Gestión de otras fuentes de financiación para la CTeI</t>
  </si>
  <si>
    <t xml:space="preserve">Gestión de la Secretaría Técnica del OCAD de la  CTeI del SGR </t>
  </si>
  <si>
    <t>Fortalecer la gobernanza del SNCTI y sus capacidades a través de políticas públicas, planes y  programas de CTeI
Reducir las brechas territoriales, diferenciales y participativas en CTeI</t>
  </si>
  <si>
    <t>(PE3) Incrementar las vocaciones científicas en la población infantil y juvenil, la formación de alto nivel en CTeI, y el fomento a la vinculación del capital humano en el SNCTI; para contribuir a la sostenibilidad ambiental, económica y al bienestar social</t>
  </si>
  <si>
    <t>Colombia Robótica 2024</t>
  </si>
  <si>
    <t>Orquídeas Mujeres en la Ciencia 2024</t>
  </si>
  <si>
    <t>Ondas</t>
  </si>
  <si>
    <t>Centros de Interés en CTeI</t>
  </si>
  <si>
    <t xml:space="preserve">Jóvenes Investigadores e Innovadores </t>
  </si>
  <si>
    <t>Formación de alto nivel</t>
  </si>
  <si>
    <t>Adoptar enfoques de políticas públicas de investigación e innovación para resolver grandes desafíos sociales, económicos y ambientales del país
Fortalecer la gobernanza del SNCTI y sus capacidades a través de políticas públicas, planes y  programas de CTeI</t>
  </si>
  <si>
    <t>(PE4) Fomentar la capacidad de generación de conocimiento científico y tecnológico, el reconocimiento, el fortalecimiento de la infraestructura científica y tecnológica, de los actores del SNCTI y las capacidades de las Instituciones Generadoras de Conocimiento y de las entidades de soporte para aumentar la calidad e impacto del conocimiento en la sociedad</t>
  </si>
  <si>
    <t>Modernización del Sistema Nacional de CTeI</t>
  </si>
  <si>
    <t>Soberanía Sanitaria</t>
  </si>
  <si>
    <t>Programa de Ciencias Básicas</t>
  </si>
  <si>
    <t>(PE5) Mejorar las capacidades para la transferencia de conocimiento y tecnología, con el fin de incrementar los niveles de productividad del país aportando a la reindustrialización en los retos priorizados</t>
  </si>
  <si>
    <t>Programa ColombIA Inteligente</t>
  </si>
  <si>
    <t>Programa Pacífico Vital</t>
  </si>
  <si>
    <t xml:space="preserve">Soberanía alimentaria y derecho a la alimentación </t>
  </si>
  <si>
    <t>Jóvenes ciencia para la paz</t>
  </si>
  <si>
    <t>Beneficios Tributarios</t>
  </si>
  <si>
    <t>Plan marco de implementación del acuerdo final para la terminación del conflicto - Estrategia CTeI para el desarrollo rural</t>
  </si>
  <si>
    <t>Transición energética</t>
  </si>
  <si>
    <t xml:space="preserve">Reducir las brechas territoriales, étnicas y de género en CTeI </t>
  </si>
  <si>
    <t>(PE6) Mejorar la comunicación pública y divulgación de la CTeI, para promover proyectos, estrategias comunicativas, pedagógicas y divulgativa de alto impacto, con el objetivo de incentivar; estimular; promover modelos
abiertos y participativos de CTeI.</t>
  </si>
  <si>
    <t>Adecuación de programas o iniciativas con el enfoque diferencial – Mesa de Concertación Indígenas</t>
  </si>
  <si>
    <t xml:space="preserve"> Proyectos de CTeI dirigidos a consejos comunitarios, organizaciones y otras formas organizativas de las comunidades Negras, Afrocolombianas, Raizales y Palenqueras.</t>
  </si>
  <si>
    <t xml:space="preserve">Adoptar enfoques de políticas públicas de investigación e innovación para resolver grandes desafíos sociales, económicos y ambientales del país
Reducir las brechas territoriales, étnicas y de género en CTeI </t>
  </si>
  <si>
    <t>PE7. Promover y fortalecer procesos de apropiación social del conocimiento y la innovación social en el territorio</t>
  </si>
  <si>
    <t>Centro de bioeconomía para el Pacífico Colombiano</t>
  </si>
  <si>
    <t>Programa de CTeI para la transformación territorial</t>
  </si>
  <si>
    <t>Adoptar enfoques de políticas públicas de investigación e innovación para resolver grandes desafíos sociales, económicos y ambientales del país 
Gestionar recursos para el SNCTI
Fortalecer la gobernanza del SNCTI y sus capacidades a través de políticas públicas, planes y  programas de CTeI</t>
  </si>
  <si>
    <t>(PE8) Aumentar la cooperación a nivel internacional para consolidar el SNCTI</t>
  </si>
  <si>
    <t>Articulación y cooperación internacional</t>
  </si>
  <si>
    <t>Fortalecer la institucionalidad del ministerio a través de la gestión del talento humano, la calidad y  la innovación en la gestión pública</t>
  </si>
  <si>
    <t>(PE9) Fortalecer la institucionalidad del ministerio mediante la implementación, sostenimiento, mejora de requisitos y buenas prácticas en materia de gestión, desempeño y transparencia para generar la confianza y legitimidad en la ciudadanía</t>
  </si>
  <si>
    <t>Gestión para el cierre de brechas y la mejora continua del desempeño institucional y del aprendizaje organizacional</t>
  </si>
  <si>
    <t>Porcentaje de proyectos radicados en la Secretaria Técnica y presentados al OCAD para su financiación.</t>
  </si>
  <si>
    <t>Campamentos STEAM desarrollados para identificar las capacidades en CTeI en territorio</t>
  </si>
  <si>
    <t>Niñas, niños y adolescentes apoyados en su vocación científica - Campamentos STEAM Colombia Robótica</t>
  </si>
  <si>
    <t>Niñas, niños y adolescentes apoyados en su vocación científica - Proyectos de investigación Colombia Robótica</t>
  </si>
  <si>
    <t>Laboratorios dotados para el desarrollo de pensamiento científico y habilidades en CTeI</t>
  </si>
  <si>
    <t>Redes generadas para dinamizar los ecosistemas regionales de CTeI en torno a las habilidades STEAM</t>
  </si>
  <si>
    <t>Programas y proyectos de CTeI apoyados, orientados a la reducción de las brechas territoriales, étnicas y de género ejecutados o en ejecución - Colombia Robótica</t>
  </si>
  <si>
    <t>Nuevas estancias posdoctorales apoyadas por Minciencias y aliados - Convocatoria Orquídeas Mujeres en la Ciencia</t>
  </si>
  <si>
    <t>Jóvenes Investigadoras e Innovadoras apoyadas en su vocación científica - Convocatoria Orquídeas Mujeres en la Ciencia</t>
  </si>
  <si>
    <t>Proyectos de I+D+i apoyados que contribuyen al desarrollo de las rutas de innovación de las misiones Bioeconomía y Territorio, Ciencia para la paz y Derecho Humano a la Alimentación</t>
  </si>
  <si>
    <t>Productos con alcances y componentes de I+D+i que contribuyen al desarrollo de las rutas de innovación de las misiones Bioeconomía y Territorio, Ciencia para la paz y Derecho Humano a la Alimentación</t>
  </si>
  <si>
    <t>Red de mujeres Doctoras y Jóvenes Investigadoras e innovadoras fortalecida para el abordaje de los retos de las PIIOM en el país</t>
  </si>
  <si>
    <t>Alianzas apoyadas para el aprovechamiento del conocimiento, la conservación y el uso de la biodiversidad, sus bienes y servicios ecosistémicos - Convocatoria Orquídeas Mujeres en la Ciencia</t>
  </si>
  <si>
    <t>Programas y proyectos de CTeI apoyados, orientados a la reducción de las brechas territoriales, étnicas y de género ejecutados o en ejecución - Convocatoria Orquídeas Mujeres en la Ciencia</t>
  </si>
  <si>
    <t>Niñas, niños y adolescentes apoyados en su vocación científica - Programa ONDAS en los Territorios 2023-2024</t>
  </si>
  <si>
    <t>Niñas, niños y adolescentes apoyados en su vocación científica - Convocatoria SGR Bienal 21-22</t>
  </si>
  <si>
    <t>Niñas, niños y adolescentes apoyados en su vocación científica - Centros de interés en CTeI en el marco de la formación integral y la resignificación del tiempo escolar.</t>
  </si>
  <si>
    <t>Nuevas estancias posdoctorales apoyadas por Minciencias y aliados - Centros de Interés en CTeI</t>
  </si>
  <si>
    <t>Personas seleccionadas para recibir apoyo económico por Minciencias y aliados para su formación en programas de maestría - Colfuturo</t>
  </si>
  <si>
    <t>Personas seleccionadas para recibir apoyo económico por Minciencias y aliados para su formación en programas de doctorado - Aliados (Colfuturo, Fulbright) SGR</t>
  </si>
  <si>
    <t>Nuevas estancias posdoctorales apoyadas por Minciencias y aliados - Banco adicional financiables convocatoria 934 2023</t>
  </si>
  <si>
    <t>Plataforma Scienti (CVLac, GrupLac e Institulac) actualizada para su integración con el Sistema CRIS Colombia</t>
  </si>
  <si>
    <t>Protocolos de ética consolidados para divulgación y publicación de resultados de investigación.</t>
  </si>
  <si>
    <t>Nuevos proyectos de I+D+i financiados a través de la convocatoria Investigación fundamental (937-2023)</t>
  </si>
  <si>
    <t>Alianzas apoyadas para el desarrollo de tecnologías en IA para la solución de problemáticas regionales en el país</t>
  </si>
  <si>
    <t>Personas seleccionadas para recibir apoyo económico para su formación en programas de maestría – Inteligencia artificial</t>
  </si>
  <si>
    <t>Nuevas estancias posdoctorales en temáticas de IA y ciencias aeroespaciales.</t>
  </si>
  <si>
    <t>Tecnologías basadas en I+D financiadas con procesos de uso y apropiación social para la solución de problemáticas de País, desastres naturales y cambio climático, con el uso de la IA y las ciencias aeroespaciales.</t>
  </si>
  <si>
    <t>Estrategias desarrolladas para el de uso y apropiación de soluciones basadas en IA</t>
  </si>
  <si>
    <t>Encuentros territoriales realizados para la divulgación del conocimiento aeroespacial</t>
  </si>
  <si>
    <t>Programas y proyectos de CTeI apoyados, orientados a la reducción de las brechas territoriales, étnicas y de género ejecutados o en ejecución - ColombIA Inteligente</t>
  </si>
  <si>
    <t>Alianzas apoyadas para el aprovechamiento del conocimiento, la conservación y el uso de la biodiversidad, sus bienes y servicios ecosistémicos - Ciencias y Tecnologías Aeroespaciales para la sostenibilidad</t>
  </si>
  <si>
    <t>Programa de diálogo de saberes gestionado para el intercambio de los resultados de la expedición científica con los conocimientos de los actores de la cuádruple hélice</t>
  </si>
  <si>
    <t>Productos pesqueros desarrollados a través de la I+D+i y validados a escala precomercial</t>
  </si>
  <si>
    <t>Estrategia de apropiación social del conocimiento desarrollada para la creación de redes del sector pesquero de Tumaco</t>
  </si>
  <si>
    <t>Alianza apoyada para la escalabilidad de la etapa comercial de los productos pesqueros desarrollados</t>
  </si>
  <si>
    <t>Alianzas apoyadas para el aprovechamiento del conocimiento, la conservación y el uso de la biodiversidad, sus bienes y servicios ecosistémicos - Pacífico Vital</t>
  </si>
  <si>
    <t>Programas y proyectos de CTeI apoyados, orientados a la reducción de las brechas territoriales, étnicas y de género ejecutados o en ejecución - Pacífico Vital</t>
  </si>
  <si>
    <t>Jóvenes en ciencia para la paz beneficiados</t>
  </si>
  <si>
    <t>Prototipados y/o ideas de negocio consolidados con enfoque de CTeI.</t>
  </si>
  <si>
    <t>Programas y proyectos de CTeI apoyados, orientados a la reducción de las brechas territoriales, étnicas y de género ejecutados o en ejecución - Centro de Bioeconomía</t>
  </si>
  <si>
    <t>Proyecto de I+D+i apoyado para la generación de bioproductos en los niveles TLR 1 a 4</t>
  </si>
  <si>
    <t>Patios agroecológicos implementados como iniciativa de CTeI para garantizar el derecho humano a la alimentación</t>
  </si>
  <si>
    <t>Estrategia de apropiación social del conocimiento aplicada con enfoque restaurativo</t>
  </si>
  <si>
    <t>Alianzas apoyadas para el aprovechamiento del conocimiento, la conservación y el uso de la biodiversidad, sus bienes y servicios ecosistémicos - CTeI para la Transformación Territorial</t>
  </si>
  <si>
    <t>Programas y proyectos de CTeI apoyados, orientados a la reducción de las brechas territoriales, étnicas y de género ejecutados o en ejecución - CTeI para la Transformación Territorial</t>
  </si>
  <si>
    <t>Participación y/o coordinación de espacios o escenarios de posicionamiento internacional de la CTeI</t>
  </si>
  <si>
    <t>Alianzas apoyadas para el aprovechamiento del conocimiento, la conservación y el uso de la biodiversidad, sus bienes y servicios ecosistémicos - Internacionalización</t>
  </si>
  <si>
    <t>Estar entre los 7 Primeros Lugares</t>
  </si>
  <si>
    <t>Estrategia implementada para el cierre de brechas y la mejora continua del desempeño institucional</t>
  </si>
  <si>
    <t>Estrategia implementada para generar experiencias de aprendizaje organizacional que incentiven y visibilicen el capital intelectual de la entidad</t>
  </si>
  <si>
    <t>Meta Programática 2024</t>
  </si>
  <si>
    <t>%  de cumplimiento de meta del indicador 2024</t>
  </si>
  <si>
    <t>Análisis Cualitativo de Indicador 
Primer Trimestre de 2024</t>
  </si>
  <si>
    <t>Análisis Cualitativo de Indicador
Segundo Trimestre de 2024</t>
  </si>
  <si>
    <t>Análisis Cualitativo de Indicador 
Tercer Trimestre de 2024</t>
  </si>
  <si>
    <t>Análisis Cualitativo de Indicador 
Cuarto Trimestre de 2024</t>
  </si>
  <si>
    <t>Análisis / Recomendación
Oficina Asesora de Planeación e Innovación Institucional
Primer Trimestre de 2024</t>
  </si>
  <si>
    <t>Análisis / Recomendación
Oficina Asesora de Planeación e Innovación Institucional
Segundo Trimestre de 2024</t>
  </si>
  <si>
    <t>Análisis / Recomendación
Oficina Asesora de Planeación e Innovación Institucional
Tercer Trimestre de 2024</t>
  </si>
  <si>
    <t>Análisis / Recomendación
Oficina Asesora de Planeación e Innovación Institucional
Cuarto Trimestre de 2024</t>
  </si>
  <si>
    <t>EP24_AGENDA_DESARR</t>
  </si>
  <si>
    <t>EP24_AVANCE_FORTAL_LAS_CAPACI</t>
  </si>
  <si>
    <t>PP24_AVANCE_IMPLEM_CTEI_PND_2226</t>
  </si>
  <si>
    <t>Avance en la implementación de los artículos de CTeI en el marco de los compromisos adquiridos en la Ley 2294 de 2023 Plan Nacional de Desarrollo "Colombia Potencial Mundial de la Vida"</t>
  </si>
  <si>
    <t>EP23_0401_PART_ID_PIB</t>
  </si>
  <si>
    <t>EP24_RECURS_GESTIO_PARA_EL_SN</t>
  </si>
  <si>
    <t>PP24_PORCEN_PROYEC_PRESENTAD_OCAD</t>
  </si>
  <si>
    <t>PP24_CAMPAM_DESARR_PARA_IDENT</t>
  </si>
  <si>
    <t>EV24_NINAS_NINOS_Y_ADOLE_COL_ROB_STEAM</t>
  </si>
  <si>
    <t>EV24_NINAS_NINOS_Y_ADOLE_COL_ROB_INVES</t>
  </si>
  <si>
    <t>PP24_LABORA_DOTADO_PARA_EL_DE</t>
  </si>
  <si>
    <t>PP24_REDES_GENERA_PARA_DINAM</t>
  </si>
  <si>
    <t>EV24_TERRITORIOS_EN_CONFL_COL_ROB</t>
  </si>
  <si>
    <t>Territorios en conflicto, transición y /o consolidación con programas o proyectos de Ciencia, Tecnología e Innovación que den respuesta a demandas sociales, productivas y/o ambientales desarrollados con actores locales - Colombia Robótica</t>
  </si>
  <si>
    <t>EV24_PROGRAMAS_Y_PROYECTO_COL_ROB</t>
  </si>
  <si>
    <t>EV24_NUEVAS_ESTANCIAS_POS_ORQ_MUJ</t>
  </si>
  <si>
    <t>EV24_JOVENES_INVESTIGADOR_ORQUI</t>
  </si>
  <si>
    <t>PP24_PROYEC_APOYAD_PARA_ABORD</t>
  </si>
  <si>
    <t>PP24_PRODUC_ALCAN_COMPON_MISIONES_ORQUI</t>
  </si>
  <si>
    <t>PP24_RED_DE_FORTAL_PARA_EL_AB</t>
  </si>
  <si>
    <t>EV24_ALIANZAS_APOYADAS_PA_ORQUI</t>
  </si>
  <si>
    <t>EV24_PROGRAMAS_Y_PROYECTO_ORQUI</t>
  </si>
  <si>
    <t>EV24_NINAS_NINOS_Y_ADOLE_ONDAS_23_24</t>
  </si>
  <si>
    <t>EV24_NINAS_NINOS_Y_ADOLE_SGR</t>
  </si>
  <si>
    <t>EV24_NINAS_NINOS_Y_ADOLE_CENTROS_INTER</t>
  </si>
  <si>
    <t>EV24_NUEVAS_ESTANCIAS_POS_CENTROS_INTER</t>
  </si>
  <si>
    <t>EV24_JOVENES_INVESTIGADOR_ANH + EV24_JOVENES_INVESTIGADOR_IGAC</t>
  </si>
  <si>
    <t>Jóvenes Investigadores e Innovadores apoyados en su vocación científica - Aliados (ANH e IGAC)</t>
  </si>
  <si>
    <t>EV24_PERSONAS_SELECCIONAD_APOYO_MAESTR_COLF</t>
  </si>
  <si>
    <t>EE24_PERSONAS_SELECCIONAD_APOYO_DOCTORADO</t>
  </si>
  <si>
    <t>EV24_NUEVAS_ESTANCIAS_POS_934_23</t>
  </si>
  <si>
    <t>PP24_SCIENTI_CRIS</t>
  </si>
  <si>
    <t>PP24_PROTOC_ETICA</t>
  </si>
  <si>
    <t>EP24_PROYEC_APOYAD_PARA_EL_DE</t>
  </si>
  <si>
    <t>PP24_NUEVOS_FINANC_DE_LA_CONV</t>
  </si>
  <si>
    <t>PP24_ALIAN_APOYA_PARA_EL_DE</t>
  </si>
  <si>
    <t>EV24_PERSONAS_SELECCIONAD_APOYO_MAESTR_COL_IA</t>
  </si>
  <si>
    <t>EV24_JOVENES_INVESTIGADOR_IA</t>
  </si>
  <si>
    <t>Jóvenes Investigadores e Innovadores apoyados en su vocación científica – Inteligencia artificial</t>
  </si>
  <si>
    <t>EV24_NUEVAS_ESTANCIAS_POS_COL_IA</t>
  </si>
  <si>
    <t>PP24_TECNOLO_BASA_ID_FINAN</t>
  </si>
  <si>
    <t>PP24_ESTRATE_DISE_USO_APRO_IA</t>
  </si>
  <si>
    <t>PP24_ENCUEN_TERRI_DIVUL_CONO_AEROESPA</t>
  </si>
  <si>
    <t>EV24_TERRITORIOS_EN_CONFL_COL_IA</t>
  </si>
  <si>
    <t>Territorios en conflicto, transición y /o consolidación con programas o proyectos de Ciencia, Tecnología e Innovación que den respuesta a demandas sociales, productivas y/o ambientales desarrollados con actores locales - ColombIA Inteligente</t>
  </si>
  <si>
    <t>EV24_PROGRAMAS_Y_PROYECTO_COL_IA</t>
  </si>
  <si>
    <t>EV24_ALIANZAS_APOYADAS_PA_COL_IA</t>
  </si>
  <si>
    <t>PP_PV1</t>
  </si>
  <si>
    <t>PP_PV2</t>
  </si>
  <si>
    <t>PP_PV3</t>
  </si>
  <si>
    <t>PP24_ALIANZ_ESCALA_COMERC_PRODUC_PESQUE</t>
  </si>
  <si>
    <t>EV24_ALIANZAS_APOYADAS_PA_PAC_VITAL</t>
  </si>
  <si>
    <t>EV24_TERRITORIOS_EN_CONFL_PAC_VITAL</t>
  </si>
  <si>
    <t>Territorios en conflicto, transición y /o consolidación con programas o proyectos de Ciencia, Tecnología e Innovación que den respuesta a demandas sociales, productivas y/o ambientales desarrollados con actores locales - Pacífico Vital</t>
  </si>
  <si>
    <t>EV24_PROGRAMAS_Y_PROYECTO_PAC_VITAL</t>
  </si>
  <si>
    <t>EP24_PROTOT_EN_PRO_PRECOMERCI</t>
  </si>
  <si>
    <t>PP24_JOVE_CIEN_PAZ_BENEFICIADOS</t>
  </si>
  <si>
    <t>PP24_PROP_IDEA_NEG_CONSOLIDADOS_CTEI</t>
  </si>
  <si>
    <t>PP24_EMPRE_EJEC_PROYEC_INV_DES</t>
  </si>
  <si>
    <t>Empresas que ejecutan proyectos de investigación y desarrollo, beneficiadas con cupo por inversión en crédito fiscal o descuento</t>
  </si>
  <si>
    <t>EP24_PROYEC_PARA_E_SECTOR_AGR</t>
  </si>
  <si>
    <t>EP24_PROYEC_APOYAD_PARA_LA_TR</t>
  </si>
  <si>
    <t>EP24_AVANCE_GESTIO_MECANI_CON</t>
  </si>
  <si>
    <t>EP24_AVANCE_IMPLEM_DE_LOS_MEC</t>
  </si>
  <si>
    <t>EV24_TERRITORIOS_EN_CONFL_CENTRO_BIO</t>
  </si>
  <si>
    <t>Territorios en conflicto, transición y /o consolidación con programas o proyectos de Ciencia, Tecnología e Innovación que den respuesta a demandas sociales, productivas y/o ambientales desarrollados con actores locales - Centro de Bioeconomía</t>
  </si>
  <si>
    <t>EV24_PROGRAMAS_Y_PROYECTO_CENTRO_BIO</t>
  </si>
  <si>
    <t>PP_TT1</t>
  </si>
  <si>
    <t>PP_TT2</t>
  </si>
  <si>
    <t>PP_TT3</t>
  </si>
  <si>
    <t>EV24_ALIANZAS_APOYADAS_PA_CTEI_TRANSF</t>
  </si>
  <si>
    <t>EV24_TERRITORIOS_EN_CONFL_CTEI_TRANSF</t>
  </si>
  <si>
    <t>Territorios en conflicto, transición y /o consolidación con programas o proyectos de Ciencia, Tecnología e Innovación que den respuesta a demandas sociales, productivas y/o ambientales desarrollados con actores locales - CTeI para la Transformación</t>
  </si>
  <si>
    <t>EV24_PROGRAMAS_Y_PROYECTO_CTEI_TRANSF</t>
  </si>
  <si>
    <t>PP24_PARTIC_COORDI_ESPACI_INTERN_CTEI</t>
  </si>
  <si>
    <t>PP24_ESPACI_APOYAD_PARA_LA_IN</t>
  </si>
  <si>
    <t>Espacios de cooperación científica internacional apoyados para la internacionalización del capital humano del SNCTI</t>
  </si>
  <si>
    <t>EV24_ALIANZAS_APOYADAS_PA_ART_INTERNAL</t>
  </si>
  <si>
    <t>EP23_0301_INDI_DESEM_INSTI</t>
  </si>
  <si>
    <t>PP24_ESTRAT_IMPLEM_PARA_EL_CI</t>
  </si>
  <si>
    <t>PP24_ESTRAT_IMPLEM_PARA_EL_AO_CI</t>
  </si>
  <si>
    <t>Nombre</t>
  </si>
  <si>
    <t>Alias</t>
  </si>
  <si>
    <t>Clase de indicador</t>
  </si>
  <si>
    <t>Responsable de digitar</t>
  </si>
  <si>
    <t>Responsable de analizar</t>
  </si>
  <si>
    <t xml:space="preserve">Trimestre1/2024(Meta) </t>
  </si>
  <si>
    <t xml:space="preserve">Trimestre2/2024(Meta) </t>
  </si>
  <si>
    <t xml:space="preserve">Trimestre3/2024(Meta) </t>
  </si>
  <si>
    <t xml:space="preserve">Trimestre4/2024(Meta) </t>
  </si>
  <si>
    <t>Trimestre1/2024</t>
  </si>
  <si>
    <t>Trimestre2/2024</t>
  </si>
  <si>
    <t>Trimestre3/2024</t>
  </si>
  <si>
    <t>Trimestre4/2024</t>
  </si>
  <si>
    <t>Proceso relacionado</t>
  </si>
  <si>
    <t>Descripción</t>
  </si>
  <si>
    <t>Descripción de la fórmula</t>
  </si>
  <si>
    <t>Meta (Nombre)</t>
  </si>
  <si>
    <t>Meta (Alias)</t>
  </si>
  <si>
    <t>Último Fecha del valor</t>
  </si>
  <si>
    <t>Último comentario</t>
  </si>
  <si>
    <t xml:space="preserve">Trimestre1/2024 último comentario </t>
  </si>
  <si>
    <t xml:space="preserve">Trimestre2/2024 último comentario </t>
  </si>
  <si>
    <t xml:space="preserve">Trimestre3/2024 último comentario </t>
  </si>
  <si>
    <t xml:space="preserve">Trimestre4/2024 último comentario </t>
  </si>
  <si>
    <t>Último % cumplimiento</t>
  </si>
  <si>
    <t>(EE-24) Alianzas apoyadas para el aprovechamiento del conocimiento, la conservación y el uso de la biodiversidad, sus bienes y servicios ecosistémicos</t>
  </si>
  <si>
    <t>EE24_ALIANZAS_APOYADAS_PA</t>
  </si>
  <si>
    <t>EE</t>
  </si>
  <si>
    <t>NUMERO</t>
  </si>
  <si>
    <t>JOSE LUIS CESPEDES ZAMORA</t>
  </si>
  <si>
    <t>Guillermo Muñoz Avila</t>
  </si>
  <si>
    <t>Gestión para la Ejecución de Política de CTeI</t>
  </si>
  <si>
    <t>Mide el número de alianzas entre actores del Sistema Nacional de Ciencia, Tecnología e Innovación-SNCTI, dirigidos a desarrollar soluciones para el aprovechamiento del conocimiento, conservación y uso de la biodiversidad, sus bienes y servicios ecosistémicos, a través de la financiación de programas y proyectos de CTeI; lo cual, impulsa el desarrollo de productos y procesos de alto valor agregado y cadenas de valor en gestión eficiente de biomasa y aprovechamiento sostenible de la biodiversidad.</t>
  </si>
  <si>
    <t>Sumatoria del número de alianzas financiadas para el aprovechamiento del conocimiento, la conservación y el uso de la biodiversidad, sus bienes y servicios ecosistémicos</t>
  </si>
  <si>
    <t>(MEE-24) Alianzas apoyadas para el aprovechamiento del conocimiento, la conservación y el uso de la biodiversidad, sus bienes y servicios ecosistémicos</t>
  </si>
  <si>
    <t>MEE24_ALIANZAS_APOYADAS_PA</t>
  </si>
  <si>
    <t xml:space="preserve">El 18/abr/2024 18:19 JOSE LUIS CESPEDES ZAMORA comentó sobre el valor del 26/Mar/2024 00:01
    Durante el primer trimestre del 2024, para alcanzar la meta del indicador se ha trabajado en 5 diferentes estrategias que presentan un avance de la siguiente manera.   Alianzas BIO - Articulación y cooperación internacional Se avanzó en la metodología para la selección de los dos bioproductos que serán beneficiados con la aceleración a partir del Banco de Elegibles de la Convocatoria MapBio 3.0. Se inició la elaboración de los Términos de Referencia para la Convocatoria de Cursos CABBIO que se realizarán en Colombia.   Alianzas BIO - Orquídeas Mujeres en la Ciencia 2024 Desde el equipo de Jóvenes Investigadores e Innovadores y Formación de Alto Nivel de la Dirección de Vocaciones y Formación, se realizó el diseño técnico de la Convocatoria Orquídeas: Mujeres en la Ciencia 2024, la cual fue publicó el 12 de febrero de 2024, cuyas líneas temáticas son Bioeconomía, Ciencia para la Paz y Derecho Humano a la Alimentación. De manera que, las propuestas de proyectos que se seleccionen aporten al desarrollo de las rutas en mención. Se adjuntan términos de referencia de la convocatoria, resolución de esta y captura de pantalla de la publicación de la convocatoria.   Alianzas BIO - Programa ColombIA Inteligente El ministerio dio apertura a la convocatoria ColombIA inteligente: desarrollo e implementación de soluciones mediante inteligencia artificial y ciencias del espacio para los territorios,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marzo.   Alianzas BIO - Programa Pacífico Vital Se trabajó en la estructuración del Programa Pacífico Vital el cual está enfocado en la transformación de subproductos de la pesca a través de procesos de I+D+i para generar productos pesqueros con valor agregado. Este Programa hace parte de las acciones para dos Políticas de Investigación e Innovación Orientadas por Misiones (PIIOM), estas son: a) Bioeconomía y Territorio y b) Derecho Humano a la Alimentación.   Alianzas BIO - Programa de CTeI para la transformación territorial Se realizaron diferentes reuniones de trabajo al interior del Ministerio, obteniendo los siguientes productos: (1) diseño y elaboración la ficha de proyecto especial tanto en PPT como en Excel (ver anexo); (2) avance en identificación de tres grandes subproductos: en cáñamo, en planta de coca, y, en patios agroecológicos, definiendo posibles: objetivos específicos, territorios, actividades, metas y monto presupuestal.
</t>
  </si>
  <si>
    <t>(EE-24) Jóvenes Investigadores e Innovadores apoyados en su vocación científica</t>
  </si>
  <si>
    <t>EE24_JOVENES_INVESTIGADOR</t>
  </si>
  <si>
    <t>Juan Pablo Cuenca Mayorga</t>
  </si>
  <si>
    <t>Laura Yaneth Guerrero Valbuena</t>
  </si>
  <si>
    <t>Gestión de Vocaciones y Capital Humano para la Ciencia, Tecnología e Innovación</t>
  </si>
  <si>
    <t>Este indicador mide el número de jóvenes investigadores e innovadores apoyados en su vocación científica, a través de diversos mecanismos de CTeI operados por Minciencias o en alianza con otros actores.</t>
  </si>
  <si>
    <t>Sumatoria de jóvenes investigadores e innovadores apoyados en su vocación científica durante la vigencia</t>
  </si>
  <si>
    <t>(MEE-24) Jóvenes Investigadores e Innovadores apoyados en su vocación científica</t>
  </si>
  <si>
    <t>MEE24_JOVENES_INVESTIGADOR</t>
  </si>
  <si>
    <t xml:space="preserve">El 17/abr/2024 18:27 Juan Pablo Cuenca Mayorga comentó sobre el valor del 26/Mar/2024 00:01
    Para el primer trimestre, se reportan 19 beneficiarios asociados al banco adicional de financiables de la Invitación 1047 Jóvenes Investigadores e Innovadores IGAC.
</t>
  </si>
  <si>
    <t>(EE-24) Niñas, niños y adolescentes apoyados en su vocación científica</t>
  </si>
  <si>
    <t>EE24_NINAS_NINOS_Y_ADOLE</t>
  </si>
  <si>
    <t>Carlos Daniel Acuna Caldera</t>
  </si>
  <si>
    <t>Diana Regina Rúa Patiño</t>
  </si>
  <si>
    <t>Este indicador da cuenta de las niñas, niños y adolescentes que por su interés en la investigación y el desarrollo de aptitudes y habilidades se insertan activamente en una cultura de la ciencia, la tecnología y la innovación y luego son certificados.</t>
  </si>
  <si>
    <t>Sumatoria de las niñas, niños y adolescentes certificados que por su interés por la investigación y el desarrollo de actitudes y habilidades se insertan activamente en una cultura de la ciencia, la tecnología y la innovación.</t>
  </si>
  <si>
    <t>(MEE-24) Niñas, niños y adolescentes apoyados en su vocación científica</t>
  </si>
  <si>
    <t>MEE24_NINAS_NINOS_Y_ADOLE</t>
  </si>
  <si>
    <t xml:space="preserve">El 18/abr/2024 17:29 Carlos Daniel Acuna Caldera comentó sobre el valor del 26/Mar/2024 00:01
    Ondas se ejecuta en cooperación con los sectores productivo, social, académico y gubernamental, comprometidos con el desarrollo del país en los diversos ámbitos territoriales. Con ello busca movilizar y comprometer a los actores nacionales, regionales y locales, para el fortalecimiento de las capacidades regionales en ciencia, tecnología e innovación. En consecuencia, suscribe convenios de cooperación interinstitucional con los diferentes actores territoriales del país a través de los cuales se alcanzará la meta de niñas, niños ya adolescentes apoyados den su vocación científica.
</t>
  </si>
  <si>
    <t>(EE-24) Nuevas estancias postdoctorales apoyadas por Minciencias y Aliados</t>
  </si>
  <si>
    <t>EE24_NUEVAS_ESTANCIAS_POS</t>
  </si>
  <si>
    <t>Esta variable mide el número de nuevas estancias posdoctorales apoyadas por Minciencias y aliados</t>
  </si>
  <si>
    <t>Sumatoria total de nuevas estancias posdoctorales apoyadas por Minciencias y aliados</t>
  </si>
  <si>
    <t>(MEE-24) Nuevas estancias postdoctorales apoyadas por Minciencias y Aliados</t>
  </si>
  <si>
    <t>MEE24_NUEVAS_ESTANCIAS_POS</t>
  </si>
  <si>
    <t xml:space="preserve">El 17/abr/2024 18:30 Juan Pablo Cuenca Mayorga comentó sobre el valor del 26/Mar/2024 00:01
    Para el primer trimestre se reportan 46 beneficiarios del banco adicional de financiables asociados a la convocatoria de Estancias Posdoctorales Orientadas por Misiones - 2023
</t>
  </si>
  <si>
    <t>(EE-24) Personas seleccionadas para recibir apoyo económico por Minciencias y aliados para su formación en programas de doctorado</t>
  </si>
  <si>
    <t>EP</t>
  </si>
  <si>
    <t>Este indicador mide el número de nuevos apoyos económicos (becas, créditos beca u otros) asignados por Minciencias y aliados para la formación de doctorados.</t>
  </si>
  <si>
    <t>Sumatoria total de los nuevos apoyos económicos (becas, créditos beca u otros) asignados por Minciencias y aliados para la formación de doctorados.</t>
  </si>
  <si>
    <t>(MEE-24) Personas seleccionadas para recibir apoyo económico por Minciencias y aliados para su formación en programas de doctorado</t>
  </si>
  <si>
    <t>MEE24_PERSONAS_SELECCIONAD_APOYO_DOCTORADO</t>
  </si>
  <si>
    <t xml:space="preserve">El 10/abr/2024 21:40 Juan Pablo Cuenca Mayorga comentó sobre el valor 0.0 del 26/Mar/2024 00:01
    En el primer trimestre no se encuentran vinculados personas que hayan sido seleccionadas para recibir apoyo económico por Minciencias y aliados para su formación en programas de doctorado.
</t>
  </si>
  <si>
    <t>(EE-24) Personas seleccionadas para recibir apoyo económico por Minciencias y aliados para su formación en programas de maestría</t>
  </si>
  <si>
    <t>EE24_PERSONAS_SELECCIONAD_APOYO_MAESTR</t>
  </si>
  <si>
    <t>Este indicador mide el número de nuevas becas y nuevos créditos beca para la formación de maestrías apoyadas por Minciencias y aliados</t>
  </si>
  <si>
    <t>Sumatoria total de las nuevas becas y nuevos créditos beca para la formación de maestrías apoyadas por Minciencias y aliados</t>
  </si>
  <si>
    <t>(MEE-24) Personas seleccionadas para recibir apoyo económico por Minciencias y aliados para su formación en programas de maestría</t>
  </si>
  <si>
    <t>MEE24_PERSONAS_SELECCIONAD_APOYO_MAESTR</t>
  </si>
  <si>
    <t xml:space="preserve">El 11/abr/2024 14:23 Juan Pablo Cuenca Mayorga comentó sobre el valor del 26/Mar/2024 00:01
    En el primer trimestre no se encuentran vinculados personas que hayan sido seleccionadas para recibir apoyo económico por Minciencias y aliados para su formación en programas de maestria.
</t>
  </si>
  <si>
    <t>(EE-24) Programas y proyectos de CTeI apoyados, orientados a la reducción de las brechas territoriales, étnicas y de género ejecutados o en ejecución</t>
  </si>
  <si>
    <t>EE24_PROGRAMAS_Y_PROYECTO</t>
  </si>
  <si>
    <t>Mide los programas y/o proyectos de ciencia, tecnología e innovación financiados por Minciencias y/o aliados que involucren la participación activa de actores del SNCTI con enfoque diferencial y territorial. Los proyectos se desarrollan en temáticas como apropiación social del conocimiento, las generación de capacidades en regiones y el desarrollo de mecanismos de financiación que impulsen actividades desde la CTeI para desarrollo sostenible y equitativo del País.</t>
  </si>
  <si>
    <t>Sumatoria de programas y proyectos de CTeI financiados por Minciencias y aliados, orientados a la reducción de las brechas territoriales, étnicas y de género ejecutados o en ejecución</t>
  </si>
  <si>
    <t>(MEE-24) Programas y proyectos de CTeI apoyados, orientados a la reducción de las brechas territoriales, étnicas y de género ejecutados o en ejecución</t>
  </si>
  <si>
    <t>MEE24_PROGRAMAS_Y_PROYECTO</t>
  </si>
  <si>
    <t xml:space="preserve">El 18/abr/2024 18:30 JOSE LUIS CESPEDES ZAMORA comentó sobre el valor del 26/Mar/2024 00:01
    Durante el primer trimestre del 2024, para alcanzar la meta del indicador se ha trabajado en 6 diferentes estrategias que presentan un avance de la siguiente manera.   Programas cierre brechas - Centro de bioeconomía para el Pacífico Colombiano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A continuación, se presenta una línea de tiempo detallada de los eventos y acciones clave llevadas a cabo: 7 de febrero: Se llevó a cabo una reunión con la rectora de la Universidad de Nariño para explorar la viabilidad de implementar el centro de bioeconomía en la sede Mar Agrícola. 6 y 7 de marzo: Se realizó una visita técnica a la sede Mar Agrícola para evaluar las condiciones del lugar y determinar su idoneidad para albergar el centro de bioeconomía. La observación directa de la infraestructura y las capacidades existentes fue crucial para la planificación futura. 13 de marzo: Se presentó el primer concepto técnico, el cual se basó en los hallazgos de la visita técnica. Este documento incluyó escenarios propuestos para la implementación del centro, abarcando aspectos clave como la infraestructura necesaria y las potenciales áreas de enfoque. 21 de marzo: Durante una reunión con la viceministra María Camila, se discutieron nuevos escenarios estratégicos, incluyendo la posibilidad de establecer alianzas con la Universidad Nacional, evaluar la viabilidad de utilizar un puerto pesquero para el desarrollo de bioproductos, y considerar la donación de un predio por parte de la Gobernación de Nariño. Estas discusiones ampliaron significativamente el alcance y las posibilidades del proyecto.  Programas cierre brechas - Colombia Robótica 2024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territorio que permita aportar al cierre de brechas territoriales.       Alianzas BIO - Orquídeas Mujeres en la Ciencia 2024   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119 mujeres con estudios doctorales y 119 Jóvenes Investigadoras e Innovadoras en calidad de pregrado o recién graduada. Con esta convocatoria, se busca fomentar la inserción laboral de 238 Mujeres. La convocatoria cerrará el día de 12 abril.   Alianzas BIO - Programa ColombIA Inteligente El ministerio dio apertura a la convocatoria ColombIA inteligente: desarrollo e implementación de soluciones mediante inteligencia artificial y ciencias del espacio para los territorios,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marzo.   Alianzas BIO - Programa Pacífico Vital Se trabajó en la estructuración del Programa Pacífico Vital el cual está enfocado en la transformación de subproductos de la pesca a través de procesos de I+D+i para generar productos pesqueros con valor agregado. Este Programa hace parte de las acciones para dos Políticas de Investigación e Innovación Orientadas por Misiones (PIIOM), estas son: a) Bioeconomía y Territorio y b) Derecho Humano a la Alimentación.   Alianzas BIO - Programa de CTeI para la transformación territorial Se realizaron diferentes reuniones de trabajo al interior del Ministerio, obteniendo los siguientes productos: (1) diseño y elaboración la ficha de proyecto especial tanto en PPT como en Excel (ver anexo); (2) avance en identificación de tres grandes subproductos: en cáñamo, en planta de coca, y, en patios agroecológicos, definiendo posibles: objetivos específicos, territorios, actividades, metas y monto presupuestal.  
</t>
  </si>
  <si>
    <t>(EE-24) Territorios en conflicto, transición y /o consolidación con programas o proyectos de Ciencia, Tecnología e Innovación que den respuesta a demandas sociales, productivas y/o ambientales desarrollados con actores locales</t>
  </si>
  <si>
    <t>EE24_TERRITORIOS_EN_CONFL</t>
  </si>
  <si>
    <t>Mide cantidad de territorios con programas o proyectos CTeI financiados por Minciencias y/o aliados con participación de actores locales, verificando al menos un criterio de: Ser parte de PDET Estar incluido en PNIS Estar incluido en el Decreto 1650 de 2017 por ser un municipio ZOMAC Aquellos cuyo porcentaje de población en condición de miseria a 2018, está por encima del promedio nacional Aquellos cuyo Tasa de homicidios por cada 100.000 habitantes a 2020, está por encima del promedio nacional</t>
  </si>
  <si>
    <t>Sumatoria acumulada en el año de los territorios con proyectos de CTeI desarrollados con actores locales</t>
  </si>
  <si>
    <t>(MEE-24) Territorios en conflicto, transición y /o consolidación con programas o proyectos de Ciencia, Tecnología e Innovación que den respuesta a demandas sociales, productivas y/o ambientales desarrollados con actores locales</t>
  </si>
  <si>
    <t>MEE24_TERRITORIOS_EN_CONFL</t>
  </si>
  <si>
    <t xml:space="preserve">El 18/abr/2024 18:37 JOSE LUIS CESPEDES ZAMORA comentó sobre el valor del 26/Mar/2024 00:01
    Durante el primer trimestre del 2024, para alcanzar la meta del indicador se ha trabajado en 5 diferentes estrategias que presentan un avance de la siguiente manera.   Programas cierre brechas - Centro de bioeconomía para el Pacífico Colombiano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A continuación, se presenta una línea de tiempo detallada de los eventos y acciones clave llevadas a cabo: 7 de febrero: Se llevó a cabo una reunión con la rectora de la Universidad de Nariño para explorar la viabilidad de implementar el centro de bioeconomía en la sede Mar Agrícola. 6 y 7 de marzo: Se realizó una visita técnica a la sede Mar Agrícola para evaluar las condiciones del lugar y determinar su idoneidad para albergar el centro de bioeconomía. La observación directa de la infraestructura y las capacidades existentes fue crucial para la planificación futura. 13 de marzo: Se presentó el primer concepto técnico, el cual se basó en los hallazgos de la visita técnica. Este documento incluyó escenarios propuestos para la implementación del centro, abarcando aspectos clave como la infraestructura necesaria y las potenciales áreas de enfoque. 21 de marzo: Durante una reunión con la viceministra María Camila, se discutieron nuevos escenarios estratégicos, incluyendo la posibilidad de establecer alianzas con la Universidad Nacional, evaluar la viabilidad de utilizar un puerto pesquero para el desarrollo de bioproductos, y considerar la donación de un predio por parte de la Gobernación de Nariño. Estas discusiones ampliaron significativamente el alcance y las posibilidades del proyecto.  Programas cierre brechas - Colombia Robótica 2024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programa para el cierre de brechas de un territorio en conflicto.   Alianzas BIO - Programa ColombIA Inteligente El ministerio dio apertura a la convocatoria ColombIA inteligente: desarrollo e implementación de soluciones mediante inteligencia artificial y ciencias del espacio para los territorios,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marzo.   Alianzas BIO - Programa Pacífico Vital Durante el primer trimestre del 2024, se trabajó en la estructuración del Programa Pacífico Vital el cual está enfocado en la transformación de subproductos de la pesca a través de procesos de I+D+i para generar productos pesqueros con valor agregado. Este programa se enmarca en el territorio de Tumaco (Nariño) y su área de influencia por lo cual se espera que los resultados del Programa permitan el mejoramiento de las condiciones sociales, económicas y productivas de las asociaciones de pescadores artesanales de esta región.   Alianzas BIO - Programa de CTeI para la transformación territorial Se realizaron diferentes reuniones de trabajo al interior del Ministerio, obteniendo los siguientes productos: (1) diseño y elaboración la ficha de proyecto especial; (2) avance en identificación de tres grandes subproductos: en cáñamo, en planta de coca, y, en patios agroecológicos, definiendo posibles: objetivos específicos, territorios, actividades, metas y monto presupuestal.  
</t>
  </si>
  <si>
    <t>(EP-24) Agenda de política y Plan de Evaluación de políticas, planes y programas de CTeI</t>
  </si>
  <si>
    <t>PORCENTAJE</t>
  </si>
  <si>
    <t>Cindy lorena Roa Ovalle</t>
  </si>
  <si>
    <t>Santiago Bermudez Gómez</t>
  </si>
  <si>
    <t>Gestión de Diseño, formulación, seguimiento y evaluación de Política de CTeI</t>
  </si>
  <si>
    <t>El indicador corresponde al avance porcentual en el desarrollo de la formulación de las iniciativas de política incluidas en la Agenda de política del ministerio y al avance en el desarrollo de las actividades del Plan de evaluación de políticas, planes y programas de CTI para la vigencia anual que corresponda.</t>
  </si>
  <si>
    <t>((Actividades desarrolladas de la agenda en la vigencia/ Actividades planeadas en la agenda durante la vigencia)*50) +((Actividades desarrolladas del Plan de evaluación en la vigencia/ Actividades establecidas en el Plan de evaluación durante la vigencia)*50) )</t>
  </si>
  <si>
    <t>(MEP-24) Agenda de política y Plan de Evaluación de políticas, planes y programas de CTeI</t>
  </si>
  <si>
    <t>MEP24_AGENDA_DESARR</t>
  </si>
  <si>
    <t xml:space="preserve">El 10/abr/2024 13:42 Cindy lorena Roa Ovalle comentó sobre el valor del 26/Mar/2024 00:01
    Durante el I trimestre de 2024 se realizó la estruccturación y definición de la Agenda de Política y en las etapas de diseño y formulación de las iniciativas aprobadas en la agenda: "Lineamientos de Política para la Equidad de Género en Ciencia, Tecnología e Innovación", "Política Pública Integral de Conocimientos Ancestrales y Tradicionales", Política de "Formación e Inserción Laboral de Capital Humano de Alto Nivel", "Conpes IA" y la "Política de niñas, jóvenes y mujeres en áreas STEM (Ley 2314)" . Así como, se evidenció avance en el Plan de evaluación de Políticas, Planes y Programas a través del seguimiento a las evaluaciones de impacto de los Programas: Ondas y Jóvenes Investigadores e Innovadores (2001-2021), Fondo de Investigación en Salud - FIS y Beneficios Tributarios.
</t>
  </si>
  <si>
    <t>(EP-24) Avance en el seguimiento del desarrollo de las iniciativas normativas para fortalecer las capacidades de CTeI</t>
  </si>
  <si>
    <t>Jenny Katherin Martinez Nocove</t>
  </si>
  <si>
    <t>Diego Alejandro Restrepo Ramírez</t>
  </si>
  <si>
    <t>Gestión Jurídica</t>
  </si>
  <si>
    <t>Mide el avance en la ejecución de las iniciativas normativas planeadas (Proyectos de Regulación incluidos en la Agenda Regulatoria) de acuerdo con las necesidades de las áreas, para lo cual desde la Oficina Asesora Jurídica se planifican actividades para el correspondiente seguimiento del avance de las iniciativas normativas, teniendo en cuenta las fechas indicadas en la agenda regulatoria.</t>
  </si>
  <si>
    <t>(Numero de actividades avanzadas para la ejecución de las iniciativas normativas de la vigencia / Numero total de actividades programadas para la ejecución de las iniciativas normativas de la vigencia) X 100</t>
  </si>
  <si>
    <t>(MEP-24) Avance en el seguimiento del desarrollo de las iniciativas normativas para fortalecer las capacidades de CTeI</t>
  </si>
  <si>
    <t>MEP24_AVANCE_FORTAL_LAS_CAPACI</t>
  </si>
  <si>
    <t xml:space="preserve">El 10/abr/2024 18:01 Jenny Katherin Martinez Nocove comentó sobre el valor 0.0 del 26/Mar/2024 00:01
    AVANCE DE LAS INICIATIVAS NORMATIVAS PARA FORTALECER LAS CAPACIDADES DE CTEIDe conformidad con la Agenda regulatoria del 2024 y las fechas planteadas para la reglamentación de las normas, para el 1er Trimestre de la vigencia 2024, no se tienen planeadas actividades para reportar, ya que de acuerdo con esta agenda, los proyectos normativos se pretenden elaborar a partir del 2do trimestre de 2024.Conforme lo anterior, no es necesario generar acción correctiva toda vez que, las actividades programadas serán reportadas del 2do al 4to trimestre de la vigencia 2024.Se adjunta agenda regulatoria 2024.
</t>
  </si>
  <si>
    <t>(EP-24) Avance en la gestión de mecanismos con el enfoque diferencial para pueblos indígenas</t>
  </si>
  <si>
    <t>Raúl Ivan Clavijo</t>
  </si>
  <si>
    <t>Claudia Verónica Cortés Sánchez</t>
  </si>
  <si>
    <t>Gestión de la Apropiación Social de la Ciencia, Tecnología e Innovación</t>
  </si>
  <si>
    <t>Mide el avance en la gestión de mecanismos (programas, iniciativas, convocatorias, invitaciones, entre otros) con enfoque diferencial involucrando entre otros aspectos los asociados a partir de los usos, costumbres e identidades culturales de pueblos indígenas; con miras al reconocimiento, fortalecimiento y salvaguarda de los sistemas de conocimientos propios; el diálogo con el conocimiento occidental; la apropiación tecnológica y el desarrollo de investigación propia e intercultural liderada por los pueblos indígenas indígenas. Formulación con Mesa Permanente de Concertación Indígena (MPC)</t>
  </si>
  <si>
    <t>(Gestión anual realizada / gestión anual programada de los mecanismos con enfoque diferencial para pueblos indígenas)*100, con consideración de los siguientes hitos: Hito 1: Diseñar, formular y socializar los programas y estrategias con enfoque diferencial 30% Hito 2: Concertar y protocolizar los programas o estrategias con enfoque diferencial 30% Hito 3: Expedir los programas o estrategias con enfoque diferencial para Pueblos indígenas 40%</t>
  </si>
  <si>
    <t>(MEP-24) Avance en la gestión de mecanismos con el enfoque diferencial para pueblos indígenas</t>
  </si>
  <si>
    <t>MEP24_AVANCE_GESTIO_MECANI_CON</t>
  </si>
  <si>
    <t xml:space="preserve">El 17/abr/2024 15:37 Raúl Ivan Clavijo comentó sobre el valor 17.0 del 26/Mar/2024 00:01
    Con el fin de dar cumplimiento a los hitos establecidos para el indicador “(EP-24) Avance en la gestión de mecanismos con el enfoque diferencial para pueblos indígenas”, en el primer trimestre del año, se diseñó y elaboró el instrumento de política pública llamado "Programa para el Fortalecimiento de Capacidades en Ciencia, Tecnología e Innovación (CTeI) y Reconocimiento de los Sistemas de Conocimientos Tradicionales y Ancestrales, así como de Innovaciones Sociales y Científicas de los Pueblos Étnicos en Colombia". Este instrumento, presentado ante comité viceministerial, se concibe como una apuesta de ajuste institucional para apoyar, financiar y acompañar proyectos de Ciencia, Tecnología e Innovación presentados y desarrollados por pueblos y comunidades étnicas en el país. Además, se llevó a cabo la construcción de la propuesta de términos de referencia del mecanismo de convocatoria para la lista de elegibles de proyectos de CTeI específicamente dirigidos a los pueblos indígenas. Esta iniciativa busca garantizar una participación equitativa y efectiva de dichas comunidades, organizaciones y pueblos, en el desarrollo científico y tecnológico del país, promoviendo la inclusión y el respeto de su cultura y prácticas. Asimismo, se desarrolló la propuesta metodológica para la socialización y el establecimiento de mesas técnicas participativas, con el fin de revisar y socializar participativamente los términos de referencia mencionados anteriormente. Estas mesas técnicas se conciben como espacios de diálogo y colaboración entre diferentes actores, especialmente las y los representantes de los pueblos étnicos, con el objetivo de garantizar la pertinencia, efectividad y relación con las necesidades territoriales de las convocatorias y proyectos a desarrollar.
</t>
  </si>
  <si>
    <t>(EP-24) Avance en la implementación de los mecanismos de Ciencia, Tecnología e Innovación dirigidos a consejos comunitarios, organizaciones y otras formas y expresiones organizativas de las comunidades Negras, Afrocolombianas, Raizales y Palenqueras</t>
  </si>
  <si>
    <t>Sofia Leon Oñate</t>
  </si>
  <si>
    <t>Formulación y ejecución de proyectos de Ciencia, Tecnología e Innovación dirigidos a consejos comunitarios, organizaciones y otras formas y expresiones organizativas de las comunidades Negras, Afrocolombianas, Raizales y Palenqueras</t>
  </si>
  <si>
    <t>Sumatoria del porcentaje de avance en la apropiación del presupuesto asignado para el desarrollo de proyectos de CTeI Formulación y ejecución de proyectos de Ciencia, Tecnología e Innovación dirigidos a consejos comunitarios, organizaciones y otras formas y expresiones organizativas de las comunidades Negras, Afrocolombianas, Raizales y Palenqueras 2023: 20% Hito 1: Construcción de propuesta Minciencias para la ejecución de proyectos de CTeI dirigidos a consejos comunitarios, organizaciones y otras formas y expresiones organizativas de las comunidades Negras, Afrocolombianas, Raizales y Palenqueras 5% Hito 2: Financiación de cuatro proyectos de I+D+i que vincule a organizaciones populares representantes de consejos comunitarios, organizaciones y otras formas y expresiones organizativas de las comunidades Negras, Afrocolombianas, Raizales y Palenqueras. 15% 2024: 40% Hito 1: Elaboración y estructuración de la ficha técnica del instrumento de política pública destinado a comunidades y pueblos étnicos. Hito 2: Diseño y ejecución del programa piloto de becas nacionales destinadas a la formación de alto nivel para los grupos étnicos de comunidades negras, afrocolombianas, raizales y palenqueras , así como el desarrollo de los términos de referencia para la convocatoria y su difusión participativa entre las comunidades y pueblos étnicos. Hito 3: Ejecución del mecanismo de implementación orientado a las comunidades y pueblos étnicos. 2025: 30% Hito 1: Elaboración y desarrollo del diseño técnico del mecanismo para su implementación durante la vigencia en curso. Hito 2: Diseño de los términos de referencia para la convocatoria y su difusión participativa entre las comunidades y pueblos étnicos. Hito 3: Selección y financiación de proyectos de CTeI presentados por las comunidades y pueblos étnicos 2026 10% Hito 1: Elaboración y diseño técnico del mecanismo para su implementación operativa durante el período vigente. Hito 2: Gestión financiera y supervisión continua de los proyectos de CTeI elegidos de las comunidades y pueblos étnicos. Meta 2024: 40% Meta 2025: 30% Meta 2026: 10%</t>
  </si>
  <si>
    <t>(MEP-24) Avance en la implementación de los mecanismos de Ciencia, Tecnología e Innovación dirigidos a consejos comunitarios, organizaciones y otras formas y expresiones organizativas de las comunidades Negras, Afrocolombianas, Raizales y Palenqueras</t>
  </si>
  <si>
    <t>MEP24_AVANCE_IMPLEM_DE_LOS_MEC</t>
  </si>
  <si>
    <t xml:space="preserve">El 25/abr/2024 11:57 Sofia Leon Oñate comentó sobre el valor 10.0 del 26/Mar/2024 00:01
    Durante el primer trimestre de la vigencia 2024, el Equipo Transversal Étnico y de Género(TEG) de la Dirección de Capacidades y Apropiación del Conocimiento, desarrolló lossiguientes avances con relación al trimestre:•Diseño y formulación de la ficha del instrumento de política pública “Programa para el fortalecimiento de capacidades en CTeI y reconocimiento de los sistemas de conocimientos tradicionales y ancestrales e innovaciones sociales y científicas de los pueblos étnicos en Colombia”.•Asistencia y participación en reuniones de articulación y retroalimentación del instrumento de política pública.•Elaboración de ajustes al instrumento de política pública “Programa para el fortalecimiento de capacidades en CTeI y reconocimiento de los sistemas de conocimientos tradicionales y ancestrales e innovaciones sociales y científicas de los pueblos étnicos en Colombia”.
</t>
  </si>
  <si>
    <t>(EP-24) Índice de desempeño Institucional 2023-2026</t>
  </si>
  <si>
    <t>Erika Julieth Barragán Cabezas</t>
  </si>
  <si>
    <t>Edna Del Pilar Paez Garcia</t>
  </si>
  <si>
    <t>Gestión de la Innovación Institucional</t>
  </si>
  <si>
    <t>Este indicador mide anualmente la gestión y desempeño del Ministerio de Ciencia, Tecnología e Innovación, a través del reporte que realiza la entidad en el Formulario Único de Reporte a la Gestión - FURAG, el indicador cuantitativo es entregado por el Departamento Administrativo de la Función Pública, año vencido. Esto significa que el resultado que se reporta en una vigencia corresponde a la medición de la vigencia anterior. En ese sentido, la meta que se programa para cada año debe leerse como el resultado del ejercicio del año anterior.</t>
  </si>
  <si>
    <t>Para calcular los índices de desempeño institucional, se parte de los datos recolectados mediante el Formulario Único de Reporte de Avances de la Gestión ? FURAG, y luego se implementa un Modelo de Teoría de Respuesta al Ítem conocido como el Modelo de Respuesta Graduada ?MRG. Con base en este resultado, se construye una escala o ranking que posiciona a las entidades desde el mauyor puntaje al menor. En este caso, se medirá la posición del Ministerio de Ciencia, Tecnología e Innovación dentro de los 18 ministerios.</t>
  </si>
  <si>
    <t>(MEP-23) Índice de desempeño Institucional</t>
  </si>
  <si>
    <t>MEP23_0301_INDI_DESEM_INSTI</t>
  </si>
  <si>
    <t xml:space="preserve">El 24/ene/2024 11:36 Erika Julieth Barragán Cabezas comentó sobre el valor del El Índice de Desempeño Institucional (IDI) de la vigencia 2022 del Ministerio de Ciencia, Tecnología e Innovación fue 80,2, de acuerdo con el informe del Departamento Administrativo de Función Pública. Este puntaje ubica al sector en el puesto 12 con relación a los 18 sectores que tienen cartera. En la categoría institucional, el resultado se ubica en la posición 15.
</t>
  </si>
  <si>
    <t>(EP-24) Informe anual consolidado sobre el diseño y/o implementación de programas, instrumentos y mecanismos en el marco de las hojas de ruta de las PIIOM</t>
  </si>
  <si>
    <t>EP24_INFORM_CONSOL_PIIOM</t>
  </si>
  <si>
    <t>Margareth Julieth Monsalve Silva</t>
  </si>
  <si>
    <t>Cesar Fabian Gomez Vega</t>
  </si>
  <si>
    <t>El informe anual proporcionará una visión integral de los programas, proyectos e iniciativas implementadas o gestionadas en el marco de las misiones. Este informe destacará el progreso de las misiones, detallando la realización de mesas de trabajo, reuniones, articulaciones interinstitucionales, colaboración con actores internacionales, la implementación de proyectos, realización y diseño de fichas de los programas específicos, articulación con procesos internos del ministerio, socializaciones, territorialización de la hoja de ruta, ajustes y actualizaciones del documento de política, gestión de mecanismos de financiación, Mesas intersectoriales mediante comités para viabilizar la hoja de ruta de la misión, o cualquier otro mecanismo que permita dar cuenta de las gestiones para llevar a cabo y en proyección al cumplimiento de las hojas de ruta. El objetivo principal del informe es ofrecer una descripción detallada del trabajo realizado en el período correspondiente, proporcionando una visión clara del impacto y los resultados obtenidos en relación con los objetivos de las misiones.</t>
  </si>
  <si>
    <t>El indicador comprende un Informe de avance sobre el diseño y/o implementación de programas, instrumentos y mecanismos en el marco de las hojas de ruta de las PIIOM de forma semestral que está caracterizado por: 1. Consolidación de los Documentos de Política: Ajustes y actualizaciones de los documentos de política, así como la finalización del procedimiento para su publicación final. 2. Transversalización de las Hojas de Ruta de las Misiones: articulación interna con las direcciones y áreas del Ministerio, así como la interacción externa con instituciones, sociedad civil y sector privado en relación con las misiones. Se busca evidencia en forma de memorias y registros fotográficos de eventos, talleres y seminarios, así como listas de asistencia a actividades relacionadas con las misiones y las PIIOM. 3. Proyectos Especiales en el Marco de las PIIOM: progreso de los planes de trabajo, los informes de seguimiento y los cronogramas de ejecución de actividades e hitos alcanzados en el desarrollo de proyectos especiales alineados con las PIIOM. 4. Convocatorias en el Marco de las PIIOM: progreso en la implementación de convocatorias relacionadas con las PIIOM, incluyendo el avance en la definición de elegibles, y el inicio de la parte contractual. 5. Fomento de Alianzas y Colaboraciones Estratégicas: promover alianzas y colaboraciones estratégicas para el apalancamiento de recursos a nivel nacional e internacional en el contexto de las misiones. Se solicita evidencia en forma de actas de mesas de trabajo, reuniones y articulaciones interinstitucionales, así como registros de colaboraciones y acuerdos con actores relevantes.</t>
  </si>
  <si>
    <t>(MEP-24) Informe anual consolidado sobre el diseño y/o implementación de programas, instrumentos y mecanismos en el marco de las hojas de ruta de las PIIOM</t>
  </si>
  <si>
    <t>MEP24_INFORM_CONSOL_PIIOM</t>
  </si>
  <si>
    <t>(EP-24) Participación de la inversión en investigación y desarrollo (I+D) frente al PIB 2023-2026</t>
  </si>
  <si>
    <t>Mide el esfuerzo (inversión o gasto) que realiza el país en Investigación y Desarrollo Tecnológico (I+D) durante un periodo determinado respecto al Producto Interno Bruto. Los gastos en investigación y desarrollo son corrientes y de capital (privado) en trabajo creativo realizado sistemáticamente para incrementar conocimientos y uso de los mismos para nuevas aplicaciones. El área de investigación y desarrollo abarca la investigación básica, la investigación aplicada y el desarrollo experimental.</t>
  </si>
  <si>
    <t>I+D como proporcion del PIB = (Sumatoria de la inversión en I+D público, I+D privado e I+D internacional ) / PIB</t>
  </si>
  <si>
    <t>(MEP-23) Participación de la inversión en investigación y desarrollo (I+D) frente al PIB</t>
  </si>
  <si>
    <t>MEP23_0401_PART_ID_PIB</t>
  </si>
  <si>
    <t xml:space="preserve">02/ene/2024 19:11 - Se registró el valor 0.21 para la fecha: 26/dic/2023 00:01:00 (Claudia Milena Salcedo Acero)
    Según reunión del 10 de octubre de 2023, en la que funcionarios de MinCiencias, DNP y DANE acordaron tomar como información de la inversión país en I+D vigencia 2022 la generada por el OCyT. Esta información se encuentra disponible en la página del OCyT, en eli link: inversion.ocyt.org.coEsta decisión se ampara en la certificación estadística del OCyT y en la necesidad de generar el reporte oportuno del indicador, teniendo en cuenta que la medición correspondiente a la vigencia 2023 a cargo del DANE, estará disponible el primer semestre de la vigencia 2024.
</t>
  </si>
  <si>
    <t>(EP-24) Prototipos de tecnologías para la soberanía alimentaria y el derecho a la alimentación en proceso de validación precomercial o comercial</t>
  </si>
  <si>
    <t>Emiro Javier Tovar Martinez</t>
  </si>
  <si>
    <t>Jose Iván Angarita Mario</t>
  </si>
  <si>
    <t>Gestión para el Desarrollo Tecnológico y la Innovación</t>
  </si>
  <si>
    <t>Mide los prototipos de tecnologías en proceso de validación precomercial o comercial, derivados de los programas y proyectos de Investigación, Desarrollo tecnológico e innovación financiados por Minciencias o aliados a través de mecanismos de CTeI relacionados con temáticas como Soberanía Alimentaria y el Derecho a la Alimentación.</t>
  </si>
  <si>
    <t>Sumatoria de los prototipos de tecnologías en proceso de validación precomercial o comercial, derivados de los programas y proyectos de Investigación, Desarrollo tecnológico e innovación financiados por Minciencias o aliados a través de mecanismos de CTeI relacionados con temáticas como Soberanía Alimentaria y el Derecho a la Alimentación.</t>
  </si>
  <si>
    <t>(MEP-24) Prototipos de tecnologías para la soberanía alimentaria y el derecho a la alimentación en proceso de validación precomercial o comercial</t>
  </si>
  <si>
    <t>MEP24_PROTOT_EN_PRO_PRECOMERCI</t>
  </si>
  <si>
    <t xml:space="preserve">El 12/abr/2024 15:31 Emiro Javier Tovar Martinez comentó sobre el valor 0.0 del 26/Mar/2024 00:01
    Para el cumplimiento de la variable Prototipos de tecnologías para la soberanía alimentaria y el derecho a la alimentación en proceso de validación precomercial o comercial, la DDTI en conjunto con el SENA esta diseñando los TdR para dar apertuta a la convocatoria 2024. Se estan realizando mesas de trabajo a fin de adicionar el convenio 640 de 2023 a fin abrir una convocartoria mas robusta y con mayor impacto y en pararleo de estan construyendo los TdR 2024. Los cuales se adjuntan.
</t>
  </si>
  <si>
    <t>(EP-24) Proyectos de CTeI apoyados para la Transición energética, acceso y uso eficiente de la energía</t>
  </si>
  <si>
    <t>Gerardo Antonio Castañeda Erazo</t>
  </si>
  <si>
    <t>El indicador permite cuantificar el número de proyectos de I+D+i financiados orientados al desarrollo, adopción y adaptación de tecnologías para apoyar el proceso de transición energética en temáticas tales como hidrógeno de bajas emisiones, almacenamiento de energía eléctrica y térmica, redes inteligentes, tecnologías de captura, almacenamiento y uso de carbono, bioenergía, eficiencia energética, entre otras, esto a través de mecanismos de Minciencias y/o aliados.</t>
  </si>
  <si>
    <t>Sumatoria de los proyectos financiados con recursos de Minciencias y otros actores del SNCTeI a través de los diferentes instrumentos definidos en la vigencia desde las diferentes estrategias orientados a soportar la I+D+i en transición energética</t>
  </si>
  <si>
    <t>(MEP-24) Proyectos de CTeI apoyados para la Transición energética, acceso y uso eficiente de la energía</t>
  </si>
  <si>
    <t>MEP24_PROYEC_APOYAD_PARA_LA_TR</t>
  </si>
  <si>
    <t xml:space="preserve">El 12/abr/2024 14:12 Guillermo Muñoz Avila comentó sobre el valor del 26/Mar/2024 00:01
    Con corte al primer trimestre del año 2024, la Dirección de Gestión de Recursos para la CTeI del Ministerio de Ciencia, Tecnología e Innovación abrió los siguientes mecanismos asociados a proyectos de investigación, desarrollo científico e innovación en transición Energética, con el objetivo de garantizar el acceso a una energía asequible, segura, sostenible y moderna: Energía Asequible y no Contaminante.
</t>
  </si>
  <si>
    <t>(EP-24) Proyectos de I+D+i apoyados para el desarrollo de biológicos, biotecnológicos, medicamentos, dispositivos, insumos, sistemas y servicios de atención en salud, terapias avanzadas y otras tecnologías en salud</t>
  </si>
  <si>
    <t>Angelica Maria Moreno Mendieta</t>
  </si>
  <si>
    <t>John Alexander Benavides Piracon</t>
  </si>
  <si>
    <t>Gestión del conocimiento para la Ciencia, Tecnología e Innovación</t>
  </si>
  <si>
    <t>Mide el número de proyectos de I+D+i financiados (a partir de la puesta en marcha de mecanismos de CTeI) para el desarrollo de biológicos, biotecnológicos, medicamentos, dispositivos, insumos, sistemas y servicios de atención en salud, terapias avanzadas y otras tecnologías en salud financiados por Minciencias y aliados para garantizar la disponibilidad de conocimiento, tecnologías y servicios innovadores para la salud y el bienestar de la población colombiana.</t>
  </si>
  <si>
    <t>Sumatoria de proyectos de I+D+i financiados para el desarrollo de biológicos, biotecnológicos, medicamentos, dispositivos, insumos, sistemas y servicios de atención en salud, terapias avanzadas y otras tecnologías en salud que se encuentren contratados.</t>
  </si>
  <si>
    <t>(MEP-24) Proyectos de I+D+i apoyados para el desarrollo de biológicos, biotecnológicos, medicamentos, dispositivos, insumos, sistemas y servicios de atención en salud, terapias avanzadas y otras tecnologías en salud</t>
  </si>
  <si>
    <t>MEP24_PROYEC_APOYAD_PARA_EL_DE</t>
  </si>
  <si>
    <t xml:space="preserve">El 08/abr/2024 09:53 Angelica Maria Moreno Mendieta comentó sobre el valor 0.0 del 26/Mar/2024 00:01
    Durante el primer trimestre del 2024, se adelantaron las siguientes actividades orientadas a dar cumplimiento con la meta anual del indicador: 1. La aprobación de los mecanismos en el Comité FIS2. Inscripción y aprobación en Comité Viceministerial de los mecanismos definidos.3. Se genera la mesa técnica de revisión con los equipos definidos en el procedimiento, en el cual se aprueba la documentación relacionada con la “CONVOCATORIA MISIÓN SOBERANÍA SANITARIA - TERRITORIOS GARANTES DE LA SALUD”. 4. Se aprueba en el Comité de la DGR la “CONVOCATORIA MISIÓN SOBERANÍA SANITARIA - TERRITORIOS GARANTES DE LA SALUD”. 5. Posteriormente se publica la convocatoria en la página del Ministerio de Ciencia, Tecnología e Innovación. 6. Se envía a VECOL S.A. los contenidos que debe tener el programa de I+D+i, junto con los contenidos que deben tener los proyectos asociados al mismo. 7. Se recibe la propuesta general de VECOL, junto con los 3 proyectos asociados al mismo y con esta información como insumo, se envía a los pares evaluadores (previamente seleccionados) la invitación a ser evaluador externo del Programa de I+D+i.
</t>
  </si>
  <si>
    <t>(EP-24) Proyectos de investigación para el sector agropecuario en marcha</t>
  </si>
  <si>
    <t>El indicador mide los proyectos de investigación, desarrollo tecnológico e innovación (I+D+i) en marcha cuyo sector de aplicación es el de “Ciencias Agrícolas”, acorde con las áreas del conocimiento del estándar internacional de Áreas de Ciencia y Tecnología de la Organización para la Cooperación y el Desarrollo Económico -OCDE. El área de Ciencias Agrícolas comprende a nivel de sub área: Agricultura, Silvicultura y Pesca; Ciencias Animales y lechería; Ciencias Veterinarias; Biotecnología Agrícola; Otras Ciencias Agrícolas. Se entenderán por proyectos en marcha aquellos que son elegidos como financiables por el Ministerio de Ciencia, Tecnología e Innovación (MinCiencias), así como los proyectos que son aprobados en las sesiones del Órgano Colegiado de Administración y Decisión -OCAD del Fondo de Ciencia, Tecnología e Innovación. Es importante medir el indicador porque permite dar cuenta del conjunto de proyectos que en este sector estratégico son cruciales para el país en aras de avanzar en el desarrollo científico y económico.</t>
  </si>
  <si>
    <t>Sumatoria de proyectos de I+D+i asociados del área "Ciencias Agrícolas” elegidos como financiables por el Ministerio de Ciencia, Tecnología e Innovación, así como los aprobados en el Órgano Colegiado de Administración y Decisión - OCAD del Fondo de Ciencia, Tecnología e Innovación.</t>
  </si>
  <si>
    <t>(MEP-24) Proyectos de investigación para el sector agropecuario en marcha</t>
  </si>
  <si>
    <t>MEP24_PROYEC_PARA_E_SECTOR_AGR</t>
  </si>
  <si>
    <t xml:space="preserve">El 12/abr/2024 14:19 Guillermo Muñoz Avila comentó sobre el valor del 26/Mar/2024 00:01
    Para el primer trimestre del año se vienen adelantando acciones en el marco de la construcción de la convocatoria SENAINNOVA 2024 "Fomento a la innovación y desarrollo tecnológico para contribuir a los retos En definición de nuevos instrumentos para la estructuración y aprobación de los términos de referencia asociados al derecho a la alimentación", la cual se tiene como objetivo fomentar el Desarrollo Tecnológico y la Innovación en las Microempresas y Organizaciones Productivas Rurales, mediante la financiación de proyectos de CTeI que contribuyan a la disponibilidad, acceso, uso y estabilidad en la producción de alimentos, así como al fortalecimiento de capacidades regionales que permitan el desarrollo de un campo productivo y sostenible.
</t>
  </si>
  <si>
    <t>(EP-24) Recursos gestionados para el SNCTeI</t>
  </si>
  <si>
    <t>Millones de Pesos</t>
  </si>
  <si>
    <t>Fabio Alberto Botero Tabares</t>
  </si>
  <si>
    <t>Este indicador mide los recursos de diversas fuentes (aliados nacionales, internacionales, vía mecanismos nuevos de financiación) que se gestionan por el Ministerio de Ciencia y Tecnología e Innovación bajo el liderazgo de la Dirección de Gestión de Recursos para la CTeI para la financiación de actividades de CTeI .</t>
  </si>
  <si>
    <t>Sumatoria de recursos gestionados a través de diversas fuentes por Minciencias bajo el liderazgo de la DGR para la financiación de programas, proyectos y actividades de CTeI</t>
  </si>
  <si>
    <t>(MEP-24) Recursos gestionados para el SNCTeI</t>
  </si>
  <si>
    <t>MEP24_RECURS_GESTIO_PARA_EL_SN</t>
  </si>
  <si>
    <t xml:space="preserve">El 15/abr/2024 15:36 Fabio Alberto Botero Tabares comentó sobre el valor del 26/Mar/2024 00:01
    Se adjunta informe de actividades realizadas en el primer trimestre del año para buscar nuevos mecanismos de financiación para el CTeI. En esta etapa inicial se realizaron acercamientos con aliados estratégicos para la financiación de proyectos de Ciencia, Tecnología e Innovación
</t>
  </si>
  <si>
    <t>(EV-24) Alianzas BIO - Articulación y cooperación internacional</t>
  </si>
  <si>
    <t>EV</t>
  </si>
  <si>
    <t>Juan Camilo Hernández Sánchez</t>
  </si>
  <si>
    <t>Perla Jeanete Arrieta Ramírez</t>
  </si>
  <si>
    <t>Mide el número de alianzas entre actores del Sistema Nacional de Ciencia, Tecnología e Innovación-SNCTI, dirigidos a desarrollar soluciones para el aprovechamiento del conocimiento, conservación y uso de la biodiversidad, sus bienes y servicios ecosistémicos, a través de la financiación de programas y proyectos de CTeI; lo cual, impulsa el desarrollo de productos y procesos de alto valor agregado y cadenas de valor en gestión eficiente de biomasa y aprovechamiento sostenible de la biodiversidad. En el marco de las actividades de articulación y cooperación internacional</t>
  </si>
  <si>
    <t>Sumatoria del número de alianzas financiadas para el aprovechamiento del conocimiento, la conservación y el uso de la biodiversidad, sus bienes y servicios ecosistémicos en el marco del programa especial de la iniciativa estratégica articulación y cooperación internacional</t>
  </si>
  <si>
    <t>(MEV-24) Alianzas BIO - Articulación y cooperación internacional</t>
  </si>
  <si>
    <t>MEV24_ALIANZAS_APOYADAS_PA_ART_INTERNAL</t>
  </si>
  <si>
    <t xml:space="preserve">El 10/abr/2024 16:23 Juan Camilo Hernández Sánchez comentó sobre el valor 0.0 del 26/Mar/2024 00:01
    -Para este primer trimestre de 2024, se esta avanzando en la metodología para la selección de los dos bioproductos que serán beneficiados con la aceleración a partir del Banco de Elegibles de la Convocatoria MapBio 3.0. -Al 31 de marzo de 2024, se ha iniciado la elaboración de los Términos de Referencia para la Convocatoria de Cursos CABBIO que se realizarán en Colombia.
</t>
  </si>
  <si>
    <t>(EV-24) Alianzas BIO - Orquídeas Mujeres en la Ciencia 2024</t>
  </si>
  <si>
    <t>Sandra Lorena Goméz Reyes</t>
  </si>
  <si>
    <t>Mide el número de alianzas entre actores del Sistema Nacional de Ciencia, Tecnología e Innovación-SNCTI, dirigidos a desarrollar soluciones para el aprovechamiento del conocimiento, conservación y uso de la biodiversidad, sus bienes y servicios ecosistémicos, a través de la financiación de programas y proyectos de CTeI; lo cual, impulsa el desarrollo de productos y procesos de alto valor agregado y cadenas de valor en gestión eficiente de biomasa y aprovechamiento sostenible de la biodiversidad. En el marco del programa especial Orquídeas Mujeres en la Ciencia.</t>
  </si>
  <si>
    <t>Sumatoria del número de alianzas financiadas para el aprovechamiento del conocimiento, la conservación y el uso de la biodiversidad, sus bienes y servicios ecosistémicos en el marco del programa especial Orquídeas Mujeres en la Ciencia.</t>
  </si>
  <si>
    <t>(MEV-24) Alianzas BIO - Orquídeas Mujeres en la Ciencia 2024</t>
  </si>
  <si>
    <t>MEV24_ALIANZAS_APOYADAS_PA_ORQUI</t>
  </si>
  <si>
    <t xml:space="preserve">El 11/abr/2024 19:15 Sandra Lorena Goméz Reyes comentó sobre el valor 0.0 del 26/Mar/2024 00:01
    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Se adjuntan términos de referencia de la convocatoria, resolución de la misma y captura de pantalla de la publicación de la convocatoria.
</t>
  </si>
  <si>
    <t>(EV-24) Alianzas BIO - Programa ColombIA Inteligente</t>
  </si>
  <si>
    <t>Claudia Consuelo Cepeda Benito</t>
  </si>
  <si>
    <t>Mide el número de alianzas entre actores del Sistema Nacional de Ciencia, Tecnología e Innovación-SNCTI, dirigidos a desarrollar soluciones para el aprovechamiento del conocimiento, conservación y uso de la biodiversidad, sus bienes y servicios ecosistémicos, a través de la financiación de programas y proyectos de CTeI; lo cual, impulsa el desarrollo de productos y procesos de alto valor agregado y cadenas de valor en gestión eficiente de biomasa y aprovechamiento sostenible de la biodiversidad. En el marco del programa especial ColombIA Inteligente</t>
  </si>
  <si>
    <t>Sumatoria del número de alianzas financiadas para el aprovechamiento del conocimiento, la conservación y el uso de la biodiversidad, sus bienes y servicios ecosistémicos en el marco del programa especial ColombIA Inteligente</t>
  </si>
  <si>
    <t>(MEV-24) Alianzas BIO - Programa ColombIA Inteligente</t>
  </si>
  <si>
    <t>MEV24_ALIANZAS_APOYADAS_PA_COL_IA</t>
  </si>
  <si>
    <t xml:space="preserve">El 17/abr/2024 15:54 Emiro Javier Tovar Martinez comentó sobre el valor 0.0 del 26/Mar/2024 00:01
    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abril y cierra el 29 de mayo de 2024. Los resultados definitivos se publicaran el 11 junio 2024, fecha en la cual se podrá publicar la variable.
</t>
  </si>
  <si>
    <t>(EV-24) Alianzas BIO - Programa de CTeI para la transformación territorial</t>
  </si>
  <si>
    <t>Fernando Germán Gonzalez Gonzalez</t>
  </si>
  <si>
    <t>Nidia Patricia Copete Copete</t>
  </si>
  <si>
    <t>Mide el número de alianzas entre actores del Sistema Nacional de Ciencia, Tecnología e Innovación-SNCTI, dirigidos a desarrollar soluciones para el aprovechamiento del conocimiento, conservación y uso de la biodiversidad, sus bienes y servicios ecosistémicos, a través de la financiación de programas y proyectos de CTeI; lo cual, impulsa el desarrollo de productos y procesos de alto valor agregado y cadenas de valor en gestión eficiente de biomasa y aprovechamiento sostenible de la biodiversidad. En el marco del programa especial para la transformación territorial.</t>
  </si>
  <si>
    <t>Sumatoria del número de alianzas financiadas para el aprovechamiento del conocimiento, la conservación y el uso de la biodiversidad, sus bienes y servicios ecosistémicos en el marco del programa especial para la transformación territorial.</t>
  </si>
  <si>
    <t>(MEV-24) Alianzas BIO - Programa de CTeI para la transformación territorial</t>
  </si>
  <si>
    <t>MEV24_ALIANZAS_APOYADAS_PA_CTEI_TRANSF</t>
  </si>
  <si>
    <t xml:space="preserve">El 12/abr/2024 11:55 Fernando Germán Gonzalez Gonzalez comentó sobre el valor 0.0 del 26/Mar/2024 00:01
    Durante este primer trimestre de 2024 se realizaron diferentes reuniones de trabajo al interior del Ministerio, obteniendo los siguientes productos: (1) diseño y elaboración la ficha de proyecto especial tanto en PPT como en Excel (ver anexo); (2) avance en identificación de tres grandes subproductos: en cáñamo, en planta de coca, y, en patios agroecológicos, definiendo posibles: objetivos específicos, territorios, actividades, metas y monto presupuestal (se adjunta Excel).
</t>
  </si>
  <si>
    <t>(EV-24) Alianzas BIO - Programa Pacífico Vital</t>
  </si>
  <si>
    <t>Alexis Andres Aguilera Alvear</t>
  </si>
  <si>
    <t>Johanna Elizabeth Duarte Garcia</t>
  </si>
  <si>
    <t>Mide el número de alianzas entre actores del Sistema Nacional de Ciencia, Tecnología e Innovación-SNCTI, dirigidos a desarrollar soluciones para el aprovechamiento del conocimiento, conservación y uso de la biodiversidad, sus bienes y servicios ecosistémicos, a través de la financiación de programas y proyectos de CTeI; lo cual, impulsa el desarrollo de productos y procesos de alto valor agregado y cadenas de valor en gestión eficiente de biomasa y aprovechamiento sostenible de la biodiversidad. En el marco del programa especial Pacífico Vital</t>
  </si>
  <si>
    <t>Sumatoria del número de alianzas financiadas para el aprovechamiento del conocimiento, la conservación y el uso de la biodiversidad, sus bienes y servicios ecosistémicos en el marco del programa especial Pacífico Vital</t>
  </si>
  <si>
    <t>(MEV-24) Alianzas BIO - Programa Pacífico Vital</t>
  </si>
  <si>
    <t>MEV24_ALIANZAS_APOYADAS_PA_PAC_VITAL</t>
  </si>
  <si>
    <t xml:space="preserve">El 03/abr/2024 11:05 Alexis Andres Aguilera Alvear comentó sobre el valor 0.0 del 26/Mar/2024 00:01
    Durante el primer trimestre del 2024, se trabajó en la estructuración del Programa Pacífico Vital el cual está enfocado en la transformación de subproductos de la pesca a través de procesos de I+D+i para generar productos pesqueros con valor agregado. Este Programa hace parte de las acciones para dos Políticas de Investigación e Innovación Orientadas por Misiones (PIIOM), estas son: a) Bioeconomía y Territorio y b) Derecho Humano a la Alimentación.
</t>
  </si>
  <si>
    <t>(EV-24) Jóvenes Investigadores e Innovadores apoyados en su vocación científica - ANH</t>
  </si>
  <si>
    <t>EV24_JOVENES_INVESTIGADOR_ANH</t>
  </si>
  <si>
    <t>Mide la cantidad de Jóvenes Investigadores e Innovadores apoyados en su vocación científica apoyados por Minciencias y Aliados a través del convenio con la ANH</t>
  </si>
  <si>
    <t>Sumatoria de jóvenes investigadores e innovadores apoyados en su vocación científica apoyados por MinCiencias y Aliados a través del convenio con la ANH</t>
  </si>
  <si>
    <t>(MEV-24) Jóvenes Investigadores e Innovadores apoyados en su vocación científica - ANH</t>
  </si>
  <si>
    <t>MEV24_JOVENES_INVESTIGADOR_ANH</t>
  </si>
  <si>
    <t xml:space="preserve">El 10/abr/2024 21:40 Juan Pablo Cuenca Mayorga comentó sobre el valor 0.0 del 26/Mar/2024 00:01
    Durante el primer trimestre, se avanzó en la identificación de necesidades y el análisis de convocatorias anteriores realizadas con la Agencia Nacional de Hidrocarburos. Este análisis servirá para desarrollar una nueva convocatoria en 2024 que esté alineada con la Política de Investigación e Innovación Orientada por Misiones y que aplique el Modelo para impulsar el cierre de brechas propuesto por la dirección de vocaciones y formación. Además, se han llevado a cabo mesas de trabajo internas para definir un cronograma de trabajo y comenzar la redacción del mecanismo, así como para planificar próximas reuniones con el aliado.Según el cronograma establecido para el mecanismo, se espera alcanzar la meta en el tercer trimestre del año 2024.
</t>
  </si>
  <si>
    <t>(EV-24) Jóvenes Investigadores e Innovadores apoyados en su vocación científica - ColombIA Inteligente</t>
  </si>
  <si>
    <t>Mide la cantidad de Jóvenes Investigadores e Innovadores apoyados en su vocación científica a través del programa ColombIA Inteligente</t>
  </si>
  <si>
    <t>Sumatoria de jóvenes investigadores e innovadores apoyados en su vocación científica a través del programa ColombIA Inteligente</t>
  </si>
  <si>
    <t>(MEV-24) Jóvenes Investigadores e Innovadores apoyados en su vocación científica - ColombIA Inteligente</t>
  </si>
  <si>
    <t>MEV24_JOVENES_INVESTIGADOR_IA</t>
  </si>
  <si>
    <t xml:space="preserve">El 10/abr/2024 21:40 Juan Pablo Cuenca Mayorga comentó sobre el valor 0.0 del 26/Mar/2024 00:01
    Durante el primer trimestre, se establecieron mesas de trabajo entre la Dirección de Vocaciones y Formación, la Dirección de Desarrollo Tecnológico e Innovación, y el Equipo de Mecanismos de la DGR. El objetivo de estas reuniones fue revisar y ajustar las observaciones hechas por el equipo de vocaciones a los términos de referencia de la convocatoria "COLOMBIA INTELIGENTE: DESARROLLO E IMPLEMENTACIÓN DE SOLUCIONES MEDIANTE INTELIGENCIA ARTIFICIAL Y CIENCIAS DEL ESPACIO PARA LOS TERRITORIOS".Según el cronograma establecido para el mecanismo, se espera alcanzar la meta en el tercer trimestre del año 2024.
</t>
  </si>
  <si>
    <t>(EV-24) Jóvenes Investigadores e Innovadores apoyados en su vocación científica - IGAC</t>
  </si>
  <si>
    <t>EV24_JOVENES_INVESTIGADOR_IGAC</t>
  </si>
  <si>
    <t>Mide la cantidad de Jóvenes Investigadores e Innovadores apoyados en su vocación científica apoyados por Minciencias y Aliados a través del convenio con el IGAC</t>
  </si>
  <si>
    <t>Sumatoria de jóvenes investigadores e innovadores apoyados en su vocación científica apoyados por MinCiencias y Aliados a través del convenio con el IGAC</t>
  </si>
  <si>
    <t>(MEV-24) Jóvenes Investigadores e Innovadores apoyados en su vocación científica - IGAC</t>
  </si>
  <si>
    <t>MEV24_JOVENES_INVESTIGADOR_IGAC</t>
  </si>
  <si>
    <t xml:space="preserve">El 10/abr/2024 21:40 Juan Pablo Cuenca Mayorga comentó sobre el valor 19.0 del 26/Mar/2024 00:01
    En el marco de la invitación 1047 del 2023, resultaron elegibles 20 propuestas de la cuales inicialmente se financiaron 13 propuestas con la vinculación de 40 jóvenes investigadores e innovadores. Tras una adición presupuestal al convenio especial de cooperación No. 666 de 2022, se logró financiar las 7 propuestas restantes, alcanzando un total de 20 propuestas elegibles y financiadas, con una vinculación adicional de 19 jóvenes investigadores e innovadores.Esta invitación garantiza la participación de los jóvenes en la solución de desafíos de innovación en la gestión del catastro multipropósito. Con un reconocimiento de un millón quinientos tres mil quinientos pesos M/CTE ($1,503,500) por persona, cada joven, ya sea estudiante de pregrado o recién graduado, se vincula a entidades del SNCTeI para implementar proyectos de investigación, desarrollo tecnológico y/o innovación, basados en los desafíos de innovación identificados por el Instituto Geográfico Agustín Codazzi (IGAC), logrando impactar positivamente en las vocaciones científicas de la población juvenil y permitiendonos fortalecer el capital humano en CTI del país. Es importante resaltar que, en este banco adicional, hubo una mayor participación de Mujeres, especificamente del 47%. En comparación al nivel global, el 37% son mujeres (22 en total) y el 63% son hombres (37 en total) y siguiendo el criterio de enfoque diferencial, 2 beneficiarios se identifican como indígenas y hay 4 personas que son víctimas del conflicto armado. Además, del total de Jóvenes investigadores e innovadores reportados, Centro Oriente representa el 41% de los beneficiarios, el Pacifico el 27%, el Caribe el 25%, y el Eje Cafetero el 7%. De esta manera, se alcanzó al 100% la meta estipulada para el primer trimestre. El formato de soporte del indicador detalla los 59 beneficiarios, resaltando en amarillo los 19 adicionales.
</t>
  </si>
  <si>
    <t>(EV-24) Jóvenes Investigadores e Innovadores apoyados en su vocación científica - Orquídeas Mujeres en la Ciencia</t>
  </si>
  <si>
    <t>Mide la cantidad de Jóvenes Investigadoras e Innovadoras apoyadas en su vocación científica a través de la Convocatoria Orquídeas Mujeres en la Ciencia</t>
  </si>
  <si>
    <t>Sumatoria Jóvenes Investigadoras e Innovadoras apoyadas en su vocación científica a través de la Convocatoria Orquídeas Mujeres en la Ciencia</t>
  </si>
  <si>
    <t>(MEV-24) Jóvenes Investigadores e Innovadores apoyados en su vocación científica - Orquídeas Mujeres en la Ciencia</t>
  </si>
  <si>
    <t>MEV24_JOVENES_INVESTIGADOR_ORQUI</t>
  </si>
  <si>
    <t xml:space="preserve">El 10/abr/2024 21:20 Sandra Lorena Goméz Reyes comentó sobre el valor 0.0 del 26/Mar/2024 00:01
    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una Joven Investigadora e Innovadora, en calidad de estudiante de pregrado o recién graduada de un programa técnico, tecnológico o profesional. Con esta convocatoria, se busca fomentar la vocación, formación e inserción laboral de 119 Jóvenes Investigadoras e Innovadoras. Se adjuntan: los términos de referencia, la Resolución, la captura de pantalla de la publicación de la convocatoria. La convocatoria cerrará el día de 12 abril, para contar con un primer listado de elegibles para el 19 de junio.
</t>
  </si>
  <si>
    <t>(EV-24) Niñas, niños y adolescentes apoyados en su voc. Cient. - Campamentos STEAM Colombia Robótica</t>
  </si>
  <si>
    <t>La variable da cuenta de las niñas, niños y adolescentes que por su interés por la investigación y el desarrollo de aptitudes y habilidades se insertan activamente en una cultura de la ciencia, la tecnología y la innovación a través de los campamentos STEM del programa Colombia Robótica</t>
  </si>
  <si>
    <t>Sumatoria de las niñas, niños y adolescentes certificados que por su interés por la investigación y el desarrollo de actitudes y habilidades se insertan activamente en una cultura de la ciencia, la tecnología y la innovación participando en los campamentos STEM del programa Colombia Robótica</t>
  </si>
  <si>
    <t>(MEV-24) Niñas, niños y adolescentes apoyados en su voc. Cient. - Campamentos STEAM Colombia Robótica</t>
  </si>
  <si>
    <t>MEV24_NINAS_NINOS_Y_ADOLE_COL_ROB_STEAM</t>
  </si>
  <si>
    <t xml:space="preserve">El 14/abr/2024 18:05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1200 niñas, niños y adolescentes que por su interés por la investigación y el desarrollo de aptitudes y habilidades se insertan activamente en una cultura de la ciencia, la tecnología y la innovación a través de los campamentos STEAM del programa Colombia Robótica.
</t>
  </si>
  <si>
    <t>(EV-24) Niñas, niños y adolescentes apoyados en su voc. Cient. - Centros de interés en CTeI</t>
  </si>
  <si>
    <t>La variable da cuenta de las niñas, niños y adolescentes que por su interés por la investigación y el desarrollo de aptitudes y habilidades se insertan activamente en una cultura de la ciencia, la tecnología y la innovación a través de su participación en los Centros de Interés de CTeI.</t>
  </si>
  <si>
    <t>Sumatoria de niñas, niños y adolescentes que por su interés por la investigación y el desarrollo de aptitudes y habilidades se insertan activamente en una cultura de la ciencia, la tecnología y la innovación a través de su participación en los Centros de Interés de CTeI.</t>
  </si>
  <si>
    <t>(MEV-24) Niñas, niños y adolescentes apoyados en su voc. Cient. - Centros de interés en CTeI</t>
  </si>
  <si>
    <t>MEV24_NINAS_NINOS_Y_ADOLE_CENTROS_INTER</t>
  </si>
  <si>
    <t xml:space="preserve">El 14/abr/2024 17:59 Carlos Daniel Acuna Caldera comentó sobre el valor 0.0 del 26/Mar/2024 00:01
    En el marco del Convenio 855/0005 de 2023 suscrito entre el Ministerio de Ciencia, Tecnología e Innovación y el Ministerio de Educación con el objeto de: “Anuar esfuerzos técnicos, administrativos y financieros para desarrollar estrategias orientadas a promover capacidades en innovación educativa, en la dinamización de vocaciones en CTI mediante el enfoque STEM, en la formación de capital humano de alto nivel y en la generación y apropiación de conocimiento del sector educativo para contribuir en la consolidación de la política de educación de calidad”, esta en proceso de adjudicación la convocatoria 947 “Conformar un listado de propuestas elegibles dirigida a diseñar e implementar Centros de Interés en CTeI con enfoque STEM+ mediante la metodología del Programa Ondas con el fin de promover el desarrollo de competencias y habilidades del Siglo XXI para la formación integral de niños, niñas y adolescentes de educación preescolar, básica y media en el marco de las estrategias de ampliación y resignificación del tiempo escolar en 90 establecimientos educativos domiciliados en seis departamentos: Antioquia, Bolívar, Tolima, Huila, Putumayo y Nariño” una vez adjudicada permitirá alcanzar la meta de 5000 niñas, niños y adolescentes que por su interés por la investigación y el desarrollo de aptitudes y habilidades se insertan activamente en una cultura de la ciencia, la tecnología y la innovación a través de su participación en los Centros de Interés de CTeI.
</t>
  </si>
  <si>
    <t>(EV-24) Niñas, niños y adolescentes apoyados en su voc. Cient. - Convocatoria SGR Bienal 21-22</t>
  </si>
  <si>
    <t>La variable da cuenta de las niñas, niños y adolescentes que por su interés por la investigación y el desarrollo de aptitudes y habilidades se insertan activamente en una cultura de la ciencia, la tecnología y la innovación a través de su participación en proyectos de investigación siguiendo la ruta pedagógica y metodológica del programa Ondas.</t>
  </si>
  <si>
    <t>Sumatoria de niñas, niños y adolescentes que por su interés por la investigación y el desarrollo de aptitudes y habilidades se insertan activamente en una cultura de la ciencia, la tecnología y la innovación a través de su participación en proyectos de investigación siguiendo la ruta pedagógica y metodológica del programa Ondas.</t>
  </si>
  <si>
    <t>(MEV-24) Niñas, niños y adolescentes apoyados en su voc. Cient. - Convocatoria SGR Bienal 21-22</t>
  </si>
  <si>
    <t>MEV24_NINAS_NINOS_Y_ADOLE_SGR</t>
  </si>
  <si>
    <t xml:space="preserve">El 14/abr/2024 17:48 Carlos Daniel Acuna Caldera comentó sobre el valor 0.0 del 26/Mar/2024 00:01
    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a través de la asignación para la CTeI del Sistema General de Regalías, se implementa el programa Ondas en los departamentos de Antioquia, Archipiélago de San Andrés, Providencia y Santa Catalina, Atlántico, Huila y Nariño, lo que permitirá alcanzar la meta de 7000 niñas, niños y adolescentes apoyados en su vocación científica.
</t>
  </si>
  <si>
    <t>(EV-24) Niñas, niños y adolescentes apoyados en su voc. Cient. - Programa ONDAS en los Territorios 2023-2024</t>
  </si>
  <si>
    <t>(MEV-24) Niñas, niños y adolescentes apoyados en su voc. Cient. - Programa ONDAS en los Territorios 2023-2024</t>
  </si>
  <si>
    <t>MEV24_NINAS_NINOS_Y_ADOLE_ONDAS_23_24</t>
  </si>
  <si>
    <t xml:space="preserve">El 14/abr/2024 17:41 Carlos Daniel Acuna Caldera comentó sobre el valor 0.0 del 26/Mar/2024 00:01
    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el Fondo Francisco José de Caldas suscribió en 2023 los convenios 166, 167, 168, 169, 170, 171, 172, 176, 177, 178, 188, 350 y 479 para la implementación del programa Ondas en los departamentos de Arauca, Bolívar, Boyacá, Caldas, Cauca, Chocó, Cundinamarca, Guaviare, La Guajira, Meta, Quindío, Risaralda y Sucre. Adicionalmente, la Dirección de Vocaciones y Formación se avanza en la conformación de alianzas con Instituciones de Educación Superior, Centros / Institutos de Investigación, Centros de Desarrollo Tecnológico, Centros de Innovación y Productividad o Centros de Ciencia, con domicilio en los departamentos Caquetá, Casanare, Santander, Norte de Santander, Putumayo, Tolima, Valle del Cauca y el municipio de San Andrés de Tumaco a través de los cuales se alcanzará la meta de 6000 niñas, niños ya adolescentes apoyados den su vocación científica.
</t>
  </si>
  <si>
    <t>(EV-24) Niñas, niños y adolescentes apoyados en su voc. Cient. - Proyectos de investigación Colombia Robótica</t>
  </si>
  <si>
    <t>La variable da cuenta de las niñas, niños y adolescentes que por su interés por la investigación y el desarrollo de aptitudes y habilidades se insertan activamente en una cultura de la ciencia, la tecnología y la innovación a través de su participación en proyectos de investigación siguiendo la ruta pedagógica y metodológica del programa Colombia Robótica.</t>
  </si>
  <si>
    <t>Sumatoria de las niñas, niños y adolescentes que por su interés por la investigación y el desarrollo de aptitudes y habilidades se insertan activamente en una cultura de la ciencia, la tecnología y la innovación a través de su participación en proyectos de investigación siguiendo la ruta pedagógica y metodológica del programa Colombia Robótica.</t>
  </si>
  <si>
    <t>(MEV-24) Niñas, niños y adolescentes apoyados en su voc. Cient. - Proyectos de investigación Colombia Robótica</t>
  </si>
  <si>
    <t>MEV24_NINAS_NINOS_Y_ADOLE_COL_ROB_INVES</t>
  </si>
  <si>
    <t xml:space="preserve">El 14/abr/2024 18:08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1800 niñas, niños y adolescentes que por su interés por la investigación y el desarrollo de aptitudes y habilidades se insertan activamente en una cultura de la ciencia, la tecnología y la innovación a través de su participación en proyectos de investigación siguiendo la ruta pedagógica y metodológica del programa Colombia Robótica.
</t>
  </si>
  <si>
    <t>(EV-24) Nuevas estancias postdoctorales apoyadas por Minciencias y Aliados - Banco adi. de financiables convocatoria 934-2023</t>
  </si>
  <si>
    <t>Mide la cantidad de Nuevas estancias posdoctorales en entidades que hagan parte del Sistema Nacional de Ciencia, Tecnología e Innovación.</t>
  </si>
  <si>
    <t>Sumatoria total de nuevas estancias posdoctorales apoyadas por Minciencias y aliados en la convocatoria 934</t>
  </si>
  <si>
    <t>(MEV-24) Nuevas estancias postdoctorales apoyadas por Minciencias y Aliados - Banco adi. de financiables convocatoria 934-2023</t>
  </si>
  <si>
    <t>MEV24_NUEVAS_ESTANCIAS_POS_934_23</t>
  </si>
  <si>
    <t xml:space="preserve">El 10/abr/2024 21:46 Juan Pablo Cuenca Mayorga comentó sobre el valor 46.0 del 26/Mar/2024 00:01
    La convocatoria de Estancias Posdoctorales Orientadas por Misiones - 2023 resultó en la conformación de un banco de 156 financiables, según la Resolución 2053-2023, complementado por un banco adicional de 46 beneficiarios, de acuerdo con la Resolución 0584-2024.Con el objetivo de contribuir al fortalecimiento del talento humano en ciencia, tecnología e innovación del país y aumentar la inserción y demanda de doctores en el sector productivo, la convocatoria se alinea a las Políticas de Investigación e Innovación Orientada por Misiones (PIIOM) e incluye un enfoque territorial y diferencial con la intención de democratizar la ciencia, promover la inclusión y la diversidad, y trabajar hacia la reducción de brechas territoriales y de participación en el ámbito de CTI, logrando los siguientes resultados:De los 202 beneficiarios totales, el 47% son mujeres (95 en total) y el 53% son hombres (107 en total). Siguiendo el criterio de enfoque diferencial, 10 beneficiarios se identifican como indígenas, 22 como población negra/afrocolombiana/afrodescendiente y 2 como raizales. Además, hay 16 personas que son víctimas del conflicto armado y una persona que reconoce una discapacidad física.En este sentido, se superó la meta señalada para el primer trimestre. Esto se debe a que la disponibilidad del recurso permitió acoger a 5 beneficiarios más de lo estipulado, ya que el monto solicitado puede variar de acuerdo con las necesidades de la propuesta presentada por el postulante. El formato de soporte del indicador detalla los 202 beneficiarios, resaltando en amarillo los 46 adicionales.
</t>
  </si>
  <si>
    <t>(EV-24) Nuevas estancias postdoctorales apoyadas por Minciencias y Aliados - Centros de Interés en CTeI</t>
  </si>
  <si>
    <t>Mide la cantidad de nuevas estancias posdoctorales apoyadas por MinCiencias y aliados, en el marco de iniciativa de Centros de Interés en el marco del Convenio con el Ministerio de Educación</t>
  </si>
  <si>
    <t>Sumatoria total de nuevas estancias posdoctorales apoyadas por Minciencias y aliados en los centros de interés en CTel</t>
  </si>
  <si>
    <t>(MEV-24) Nuevas estancias postdoctorales apoyadas por Minciencias y Aliados - Centros de Interés en CTeI</t>
  </si>
  <si>
    <t>MEV24_NUEVAS_ESTANCIAS_POS_CENTROS_INTER</t>
  </si>
  <si>
    <t xml:space="preserve">El 10/abr/2024 21:46 Juan Pablo Cuenca Mayorga comentó sobre el valor 0.0 del 26/Mar/2024 00:01
    La convocatoria 947 tiene como objetivo apoyar el desarrollo de expediciones científicas a través de proyectos de I+D+i que contribuyan a la búsqueda de nuevos usos potenciales de la biodiversidad por medio del aprovechamiento sostenible, intensivo en conocimiento e innovación, así como a la actualización y/o generación de conocimiento en biodiversidad. El componente de estancias posdoctorales se encuentra en el marco de que el talento humano de alto nivel, puedan contribuir al fortalecimiento de las competencias de los docentes en la orientación y gestión de procesos de CTeI y del enfoque STEM+, además de potenciar sus habilidades de investigación en el desarrollo de proyectos de investigación y en sus prácticas pedagógicas regulares, empleando herramientas y tecnologías de la Cuarta y Quinta Revolución Industrial (4RI y 5RI).Para el primer trimestre del año 2024, la convocatoria no presentó ganadores, tal cual como lo establece la resolución 0636 - 2024 (anexa como evidencia).
</t>
  </si>
  <si>
    <t>(EV-24) Nuevas estancias postdoctorales apoyadas por Minciencias y Aliados - ColombIA Inteligente</t>
  </si>
  <si>
    <t>Gestión para la Transferencia y Uso del Conocimiento</t>
  </si>
  <si>
    <t>Mide la cantidad de Nuevas estancias posdoctorales apoyadas por Minciencias y aliados, en el marco del fomento de la investigación científica, el desarrollo tecnológico y la innovación en la inteligencia Artificial.</t>
  </si>
  <si>
    <t>Sumatoria total de nuevas estancias posdoctorales apoyadas por Minciencias y aliados en la convocatoria/invitación ColombIA inteligente</t>
  </si>
  <si>
    <t>(MEV-24) Nuevas estancias postdoctorales apoyadas por Minciencias y Aliados - ColombIA Inteligente</t>
  </si>
  <si>
    <t>MEV24_NUEVAS_ESTANCIAS_POS_COL_IA</t>
  </si>
  <si>
    <t xml:space="preserve">El 17/abr/2024 15:55 Emiro Javier Tovar Martinez comentó sobre el valor 0.0 del 26/Mar/2024 00:01
    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abril y cierra el 29 de mayo de 2024. Los resultados definitivos se publicaran el 11 junio 2024, fecha en la cual se podrá publicar la variable.
</t>
  </si>
  <si>
    <t>(EV-24) Nuevas estancias postdoctorales apoyadas por Minciencias y Aliados - Orquídeas Mujeres en la Ciencia</t>
  </si>
  <si>
    <t>Mide la cantidad de Nuevas estancias posdoctorales apoyadas por Minciencias y aliados, en el marco del desarrollo de proyectos de I+D+i liderados por Mujeres científicas a nivel nacional.</t>
  </si>
  <si>
    <t>Sumatoria total de nuevas estancias posdoctorales apoyadas por Minciencias y aliados en la convocatoria 948</t>
  </si>
  <si>
    <t>(MEV-24) Nuevas estancias postdoctorales apoyadas por Minciencias y Aliados - Orquídeas Mujeres en la Ciencia</t>
  </si>
  <si>
    <t>MEV24_NUEVAS_ESTANCIAS_POS_ORQ_MUJ</t>
  </si>
  <si>
    <t xml:space="preserve">El 11/abr/2024 19:18 Sandra Lorena Goméz Reyes comentó sobre el valor 0.0 del 26/Mar/2024 00:01
    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una mujeres con estudios doctorales. Con esta convocatoria, se busca fomentar la inserción laboral de 119 Mujeres Doctoras. La convocatoria cerrará el día de 12 abril, para contar con un primer listado de elegibles para el 19 de junio. Se adjuntan términos de referencia, Resolución de la convocatoria y captura de pantalla de la publicación de la misma.
</t>
  </si>
  <si>
    <t>(EV-24) Personas seleccionadas para recibir apoyo económico por Minciencias y aliados para su formación en programas de maestría - Colfuturo</t>
  </si>
  <si>
    <t>Mide la cantidad de Nuevos créditos beca Colfuturo en programas de Maestría apoyados por Minciencias y aliados.</t>
  </si>
  <si>
    <t>Sumatoria total de nuevos créditos becas Colfuturo en programas de maestría apoyados por Minciencias y aliados</t>
  </si>
  <si>
    <t>(MEV-24) Personas seleccionadas para recibir apoyo económico por Minciencias y aliados para su formación en programas de maestría - Colfuturo</t>
  </si>
  <si>
    <t>MEV24_PERSONAS_SELECCIONAD_APOYO_MAESTR_COLF</t>
  </si>
  <si>
    <t xml:space="preserve">El 10/abr/2024 21:40 Juan Pablo Cuenca Mayorga comentó sobre el valor 0.0 del 26/Mar/2024 00:01
    Durante el primer trimestre del 2024 se establecieron diferentes mesas de trabajo para conocer el proceso que lleva la convocatoria. En especial para organizar el acompañamiento que se tendrá en los resultados de encuesta para conocer el estado del enfoque diferencial de los participantes, y los próximos comités de selección de participantes a paritr del 15 de Abril del 2024. De acuerdo a su cronograma, la convocatoria cerró el pasado 29 de febrero del 2024, recibiendo 4.811 solicitudes. Ssegún el cronograma establecido para el mecanismo, se espera conocer el banco de financiables en el segundo trimestre del año 2024.
</t>
  </si>
  <si>
    <t>(EV-24) Personas seleccionadas para recibir apoyo económico por Minciencias y aliados para su formación en programas de maestría - ColombIA Inteligente</t>
  </si>
  <si>
    <t>Mide la cantidad de Nuevas becas en programas de maestría apoyadas por Minciencias y aliados, en el marco del fomento de la investigación científica, el desarrollo tecnológico y la innovación en la inteligencia Artificial.</t>
  </si>
  <si>
    <t>Sumatoria total de nuevas becas en programas de maestría apoyadas por Minciencias y aliados en la convocatoria/invitación ColombIA inteligente</t>
  </si>
  <si>
    <t>(MEV-24) Personas seleccionadas para recibir apoyo económico por Minciencias y aliados para su formación en programas de maestría - ColombIA Inteligente</t>
  </si>
  <si>
    <t>MEV24_PERSONAS_SELECCIONAD_APOYO_MAESTR_COL_IA</t>
  </si>
  <si>
    <t xml:space="preserve">El 10/abr/2024 21:40 Juan Pablo Cuenca Mayorga comentó sobre el valor 0.0 del 26/Mar/2024 00:01
    Durante el primer trimestre, se establecieron mesas de trabajo entre la Dirección de Vocaciones y Formación, la Dirección de Desarrollo Tecnológico e Innovación, y el Equipo de Mecanismos de la DGR. El objetivo de estas reuniones fue revisar y ajustar las observaciones hechas por el equipo de vocaciones a los términos de referencia de la convocatoria 950 "COLOMBIA INTELIGENTE: DESARROLLO E IMPLEMENTACIÓN DE SOLUCIONES MEDIANTE INTELIGENCIA ARTIFICIAL Y CIENCIAS DEL ESPACIO PARA LOS TERRITORIOS".Según el cronograma establecido para el mecanismo, se espera alcanzar la meta en el tercer trimestre del año 2024.
</t>
  </si>
  <si>
    <t>(EV-24) Programas cierre brechas - Centro de bioeconomía para el Pacífico Colombiano</t>
  </si>
  <si>
    <t>Johana Regino Vergara</t>
  </si>
  <si>
    <t>Mide los programas y/o proyectos de ciencia, tecnología e innovación financiados por Minciencias y/o aliados que involucren la participación activa de actores del SNCTI con enfoque diferencial y territorial. Los proyectos se desarrollan en temáticas como apropiación social del conocimiento, las generación de capacidades en regiones y el desarrollo de mecanismos de financiación que impulsen actividades desde la CTeI para desarrollo sostenible y equitativo del País. En el marco del programa especial Centro de Bioeconomía para el Pacífico Colombiano</t>
  </si>
  <si>
    <t>Sumatoria de programas y proyectos de CTeI financiados por Minciencias y aliados, orientados a la reducción de las brechas territoriales, étnicas y de género ejecutados o en ejecución en el marco del programa especial Centro de Bioeconomía para el Pacífico Colombiano</t>
  </si>
  <si>
    <t>(MEV-24) Programas cierre brechas - Centro de bioeconomía para el Pacífico Colombiano</t>
  </si>
  <si>
    <t>MEV24_PROGRAMAS_Y_PROYECTO_CENTRO_BIO</t>
  </si>
  <si>
    <t xml:space="preserve">El 15/abr/2024 11:23 Johana Regino Vergara comentó sobre el valor 0.0 del 26/Mar/2024 00:01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A continuación, se presenta una línea de tiempo detallada de los eventos y acciones clave llevadas a cabo:7 de febrero: Se llevó a cabo una reunión con la rectora de la Universidad de Nariño para explorar la viabilidad de implementar el centro de bioeconomía en la sede Mar Agrícola. Esta reunión inicial fue fundamental para sentar las bases de colaboración y apoyo institucional.6 y 7 de marzo: Se realizó una visita técnica a la sede Mar Agrícola para evaluar las condiciones del lugar y determinar su idoneidad para albergar el centro de bioeconomía. La observación directa de la infraestructura y las capacidades existentes fue crucial para la planificación futura.13 de marzo: Se presentó el primer concepto técnico, el cual se basó en los hallazgos de la visita técnica. Este documento incluyó escenarios propuestos para la implementación del centro, abarcando aspectos clave como la infraestructura necesaria y las potenciales áreas de enfoque.21 de marzo: Durante una reunión con la viceministra María Camila, se discutieron nuevos escenarios estratégicos, incluyendo la posibilidad de establecer alianzas con la Universidad Nacional, evaluar la viabilidad de utilizar un puerto pesquero para el desarrollo de bioproductos, y considerar la donación de un predio por parte de la Gobernación de Nariño. Estas discusiones ampliaron significativamente el alcance y las posibilidades del proyecto.
</t>
  </si>
  <si>
    <t>(EV-24) Programas cierre brechas - Colombia Robótica 2024</t>
  </si>
  <si>
    <t>Pedro Pablo Zambrano Sabogal</t>
  </si>
  <si>
    <t>Mide los programas y/o proyectos de ciencia, tecnología e innovación financiados por Minciencias y/o aliados que involucren la participación activa de actores del SNCTI con enfoque diferencial y territorial. Los proyectos se desarrollan en temáticas como apropiación social del conocimiento, las generación de capacidades en regiones y el desarrollo de mecanismos de financiación que impulsen actividades desde la CTeI para desarrollo sostenible y equitativo del País. En el marco del programa especial Colombia Robótica</t>
  </si>
  <si>
    <t>Sumatoria de programas y proyectos de CTeI financiados por Minciencias y aliados, orientados a la reducción de las brechas territoriales, étnicas y de género ejecutados o en ejecución en el marco del programa especial Colombia Robótica</t>
  </si>
  <si>
    <t>(MEV-24) Programas cierre brechas - Colombia Robótica 2024</t>
  </si>
  <si>
    <t>MEV24_PROGRAMAS_Y_PROYECTO_COL_ROB</t>
  </si>
  <si>
    <t xml:space="preserve">El 16/abr/2024 08:04 Pedro Pablo Zambrano Sabogal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territorio que permita aportar al cierre de brechas territoriales.
</t>
  </si>
  <si>
    <t>(EV-24) Programas cierre brechas - Orquídeas Mujeres en la Ciencia 2024</t>
  </si>
  <si>
    <t>Mide los programas y/o proyectos de ciencia, tecnología e innovación financiados por Minciencias y/o aliados que involucren la participación activa de actores del SNCTI con enfoque diferencial y territorial. Los proyectos se desarrollan en temáticas como apropiación social del conocimiento, las generación de capacidades en regiones y el desarrollo de mecanismos de financiación que impulsen actividades desde la CTeI para desarrollo sostenible y equitativo del País. En el marco del programa especial Orquídeas Mujeres en la Ciencia</t>
  </si>
  <si>
    <t>Sumatoria de programas y proyectos de CTeI financiados por Minciencias y aliados, orientados a la reducción de las brechas territoriales, étnicas y de género ejecutados o en ejecución en el marco del programa especial Orquídeas Mujeres en la Ciencia</t>
  </si>
  <si>
    <t>(ME-V24) Programas cierre brechas - Orquídeas Mujeres en la Ciencia 2024</t>
  </si>
  <si>
    <t>MEV24_PROGRAMAS_Y_PROYECTO_ORQUI</t>
  </si>
  <si>
    <t xml:space="preserve">El 11/abr/2024 19:20 Sandra Lorena Goméz Reyes comentó sobre el valor 0.0 del 26/Mar/2024 00:01
    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119 mujeres con estudios doctorales y 119 Jóvenes Investigadoras e Innovadoras en calidad de pregrado o recién graduada. Con esta convocatoria, se busca fomentar la inserción laboral de 238 Mujeres. La convocatoria cerrará el día de 12 abril, para contar con un primer listado de elegibles para el 19 de junio. Se adjuntan términos de referencia, resolución y captura de pantalla de la publicación de la convocatoria.
</t>
  </si>
  <si>
    <t>(EV-24) Programas cierre brechas - Programa ColombIA Inteligente</t>
  </si>
  <si>
    <t>Mide los programas y/o proyectos de ciencia, tecnología e innovación financiados por Minciencias y/o aliados que involucren la participación activa de actores del SNCTI con enfoque diferencial y territorial. Los proyectos se desarrollan en temáticas como apropiación social del conocimiento, las generación de capacidades en regiones y el desarrollo de mecanismos de financiación que impulsen actividades desde la CTeI para desarrollo sostenible y equitativo del País. En el marco del programa especial ColombIA Inteligente</t>
  </si>
  <si>
    <t>Sumatoria de programas y proyectos de CTeI financiados por Minciencias y aliados, orientados a la reducción de las brechas territoriales, étnicas y de género ejecutados o en ejecución en el marco del programa especial ColombIA Inteligente</t>
  </si>
  <si>
    <t>(ME-V24) Programas cierre brechas - Programa ColombIA Inteligente</t>
  </si>
  <si>
    <t>MEV24_PROGRAMAS_Y_PROYECTO_COL_IA</t>
  </si>
  <si>
    <t>(EV-24) Programas cierre brechas - Programa de CTeI para la transformación territorial</t>
  </si>
  <si>
    <t>Mide los programas y/o proyectos de ciencia, tecnología e innovación financiados por Minciencias y/o aliados que involucren la participación activa de actores del SNCTI con enfoque diferencial y territorial. Los proyectos se desarrollan en temáticas como apropiación social del conocimiento, las generación de capacidades en regiones y el desarrollo de mecanismos de financiación que impulsen actividades desde la CTeI para desarrollo sostenible y equitativo del País. En el marco del programa especial para la transformación territorial.</t>
  </si>
  <si>
    <t>Sumatoria de programas y proyectos de CTeI financiados por Minciencias y aliados, orientados a la reducción de las brechas territoriales, étnicas y de género ejecutados o en ejecución en el marco del programa especial para la transformación territorial.</t>
  </si>
  <si>
    <t>(MEV-24) Programas cierre brechas - Programa de CTeI para la transformación territorial</t>
  </si>
  <si>
    <t>MEV24_PROGRAMAS_Y_PROYECTO_CTEI_TRANSF</t>
  </si>
  <si>
    <t>(EV-24) Programas cierre brechas - Programa Pacífico Vital</t>
  </si>
  <si>
    <t>Mide los programas y/o proyectos de ciencia, tecnología e innovación financiados por Minciencias y/o aliados que involucren la participación activa de actores del SNCTI con enfoque diferencial y territorial. Los proyectos se desarrollan en temáticas como apropiación social del conocimiento, las generación de capacidades en regiones y el desarrollo de mecanismos de financiación que impulsen actividades desde la CTeI para desarrollo sostenible y equitativo del País. En el marco del programa especial Pacífico Vital</t>
  </si>
  <si>
    <t>Sumatoria de programas y proyectos de CTeI financiados por Minciencias y aliados, orientados a la reducción de las brechas territoriales, étnicas y de género ejecutados o en ejecución en el marco del programa especial Pacífico Vital</t>
  </si>
  <si>
    <t>(ME-V24) Programas cierre brechas - Programa Pacífico Vital</t>
  </si>
  <si>
    <t>MEV24_PROGRAMAS_Y_PROYECTO_PAC_VITAL</t>
  </si>
  <si>
    <t xml:space="preserve">El 03/abr/2024 11:05 Alexis Andres Aguilera Alvear comentó sobre el valor 0.0 del 26/Mar/2024 00:01
    Durante el primer trimestre del 2024, se trabajó en la estructuración del Programa Pacífico Vital el cual está enfocado en la transformación de subproductos de la pesca a través de procesos de I+D+i para generar productos pesqueros con valor agregado. Este Programa está en el marco del territorio de Tumaco, específicamente en la comunidad de pescadores y asociaciones de pescadores artesanales de esta región. Se espera que el Programa impacte entre 17 y 25 asociaciones de pescadores artesanales de Tumaco por medio de la producción y comercialización de bioproductos pesqueros
</t>
  </si>
  <si>
    <t>(EV-24) Territorios en conflicto - Centro de bioeconomía para el Pacífico Colombiano</t>
  </si>
  <si>
    <t>Mide cantidad de territorios con programas o proyectos CTeI financiados por Minciencias y/o aliados con participación de actores locales en el marco del programa especial "Centro de bioeconomía para el Pacífico Colombiano", verificando al menos un criterio de: Ser parte de PDET Estar incluido en PNIS Estar incluido en el Decreto 1650 de 2017 por ser un municipio ZOMAC Aquellos cuyo porcentaje de población en condición de miseria a 2018, está por encima del promedio nacional Aquellos cuyo Tasa de homicidios por cada 100.000 habitantes a 2020, está por encima del promedio nacional</t>
  </si>
  <si>
    <t>Sumatoria acumulada en el año de los territorios con proyectos de CTeI desarrollados con actores locales en el marco del programa especial Centro de bioeconomía para el Pacífico Colombiano</t>
  </si>
  <si>
    <t>(MEV-24) Territorios en conflicto - Centro de bioeconomía para el Pacífico Colombiano</t>
  </si>
  <si>
    <t>MEV24_TERRITORIOS_EN_CONFL_CENTRO_BIO</t>
  </si>
  <si>
    <t>(EV-24) Territorios en conflicto - Colombia Robótica 2024</t>
  </si>
  <si>
    <t>Mide cantidad de territorios con programas o proyectos CTeI financiados por Minciencias y/o aliados con participación de actores locales en el marco del programa especial Colombia Robótica, verificando al menos un criterio de: Ser parte de PDET Estar incluido en PNIS Estar incluido en el Decreto 1650 de 2017 por ser un municipio ZOMAC Aquellos cuyo porcentaje de población en condición de miseria a 2018, está por encima del promedio nacional Aquellos cuyo Tasa de homicidios por cada 100.000 habitantes a 2020, está por encima del promedio nacional</t>
  </si>
  <si>
    <t>Sumatoria acumulada en el año de los territorios con proyectos de CTeI desarrollados con actores locales en el marco del programa especial Colombia Robótica.</t>
  </si>
  <si>
    <t>(MEV-24) Territorios en conflicto - Colombia Robótica 2024</t>
  </si>
  <si>
    <t>MEV24_TERRITORIOS_EN_CONFL_COL_ROB</t>
  </si>
  <si>
    <t xml:space="preserve">El 16/abr/2024 08:05 Pedro Pablo Zambrano Sabogal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programa para el cierre de brechas de un territorio en conflicto.
</t>
  </si>
  <si>
    <t>(EV-24) Territorios en conflicto - Programa ColombIA Inteligente</t>
  </si>
  <si>
    <t>Mide cantidad de territorios con programas o proyectos CTeI financiados por Minciencias y/o aliados con participación de actores locales en el marco del programa especial ColombIA Inteligente, verificando al menos un criterio de: Ser parte de PDET Estar incluido en PNIS Estar incluido en el Decreto 1650 de 2017 por ser un municipio ZOMAC Aquellos cuyo porcentaje de población en condición de miseria a 2018, está por encima del promedio nacional Aquellos cuyo Tasa de homicidios por cada 100.000 habitantes a 2020, está por encima del promedio nacional</t>
  </si>
  <si>
    <t>Sumatoria acumulada en el año de los territorios con proyectos de CTeI desarrollados con actores locales en el marco del programa especial ColombIA Inteligente</t>
  </si>
  <si>
    <t>(MEV-24) Territorios en conflicto - Programa ColombIA Inteligente</t>
  </si>
  <si>
    <t>MEV24_TERRITORIOS_EN_CONFL_COL_IA</t>
  </si>
  <si>
    <t>(EV-24) Territorios en conflicto - Programa de CTeI para la transformación territorial</t>
  </si>
  <si>
    <t>Mide cantidad de territorios con programas o proyectos CTeI financiados por Minciencias y/o aliados con participación de actores locales en el marco del programa especial para la transformación territorial, verificando al menos un criterio de: Ser parte de PDET Estar incluido en PNIS Estar incluido en el Decreto 1650 de 2017 por ser un municipio ZOMAC Aquellos cuyo porcentaje de población en condición de miseria a 2018, está por encima del promedio nacional Aquellos cuyo Tasa de homicidios por cada 100.000 habitantes a 2020, está por encima del promedio nacional</t>
  </si>
  <si>
    <t>Sumatoria acumulada en el año de los territorios con proyectos de CTeI desarrollados con actores locales en el marco del programa especial para la transformación territorial.</t>
  </si>
  <si>
    <t>(MEV-24) Territorios en conflicto - Programa de CTeI para la transformación territorial</t>
  </si>
  <si>
    <t>MEV24_TERRITORIOS_EN_CONFL_CTEI_TRANSF</t>
  </si>
  <si>
    <t>(EV-24) Territorios en conflicto - Programa Pacífico Vital</t>
  </si>
  <si>
    <t>Mide cantidad de territorios con programas o proyectos CTeI financiados por Minciencias y/o aliados con participación de actores locales en el marco del programa especial Pacífico Vital, verificando al menos un criterio de: Ser parte de PDET Estar incluido en PNIS Estar incluido en el Decreto 1650 de 2017 por ser un municipio ZOMAC Aquellos cuyo porcentaje de población en condición de miseria a 2018, está por encima del promedio nacional Aquellos cuyo Tasa de homicidios por cada 100.000 habitantes a 2020, está por encima del promedio nacional</t>
  </si>
  <si>
    <t>Sumatoria acumulada en el año de los territorios con proyectos de CTeI desarrollados con actores locales en el marco del programa especial Pacífico Vital</t>
  </si>
  <si>
    <t>(MEV-24) Territorios en conflicto - Programa Pacífico Vital</t>
  </si>
  <si>
    <t>MEV24_TERRITORIOS_EN_CONFL_PAC_VITAL</t>
  </si>
  <si>
    <t xml:space="preserve">El 03/abr/2024 11:05 Alexis Andres Aguilera Alvear comentó sobre el valor 0.0 del 26/Mar/2024 00:01
    Durante el primer trimestre del 2024, se trabajó en la estructuración del Programa Pacífico Vital el cual está enfocado en la transformación de subproductos de la pesca a través de procesos de I+D+i para generar productos pesqueros con valor agregado. Este programa se enmarca en el territorio de Tumaco (Nariño) y su área de influencia por lo cual se espera que los resultados del Programa permitan el mejoramiento de las condiciones sociales, económicas y productivas de las asociaciones de pescadores artesanales de está región.
</t>
  </si>
  <si>
    <t>(PP-24) Alianza apoyada para la escalabilidad de la etapa comercial de los productos pesqueros desarrollados</t>
  </si>
  <si>
    <t>PP</t>
  </si>
  <si>
    <t>Diana Alexandra Riveros Rueda</t>
  </si>
  <si>
    <t>Mide el número de convenios de cooperación para ejecutar los componentes técnicos del Programa de Pacífico Vital</t>
  </si>
  <si>
    <t>Sumatoria de alianzas del Programa Pacífico Vital</t>
  </si>
  <si>
    <t>(MPP-24) Alianza apoyada para la escalabilidad de la etapa comercial de los productos pesqueros desarrollados</t>
  </si>
  <si>
    <t>MPP24_ALIANZ_ESCALA_COMERC_PRODUC_PESQUE</t>
  </si>
  <si>
    <t xml:space="preserve">El 15/abr/2024 08:52 Alexis Andres Aguilera Alvear comentó sobre el valor 0.0 del 26/Mar/2024 00:01
    Durante el primer trimestre del 2024, el Programa Especial Pacífico Vital se formuló y estructuró. El mecanismo de operación se dará a través de alianza estratégica con actor reconocido del Sistema Nacional de Ciencia, Tecnología e Innovación. Esta conformación de esta alianza está programada para cumplir en el tercer trimestre del 2024
</t>
  </si>
  <si>
    <t>(PP-24) Alianzas apoyadas para el desarrollo de tecnologías en IA y Aeroespacial, para la solución de problemáticas regionales en el país.</t>
  </si>
  <si>
    <t>Mide la cantidad de alianzas apoyadas para el desarrollo de tecnologías en IA y Aeroespacial, para la solución de problemáticas regionales en el país, por medio de la evaluación y selección de las alianzas postuladas en la convocatoria y se mide debido a que de estas alianzas depende la implementación del Programa Especial.</t>
  </si>
  <si>
    <t>Sumatoria de número de alianzas apoyadas para el desarrollo de tecnologías en IA y Aeroespacial, para la solución de problemáticas regionales en el país.</t>
  </si>
  <si>
    <t>(MPP-24) Alianzas apoyadas para el desarrollo de tecnologías en IA y Aeroespacial, para la solución de problemáticas regionales en el país.</t>
  </si>
  <si>
    <t>MPP24_ALIAN_APOYA_PARA_EL_DE</t>
  </si>
  <si>
    <t xml:space="preserve">El 12/abr/2024 15:36 Emiro Javier Tovar Martinez comentó sobre el valor 0.0 del 26/Mar/2024 00:01
    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11 junio 2024 se publicaran los resultados definitivos de la convocatoria, fecha para lo cual se reportara la variable.
</t>
  </si>
  <si>
    <t>(PP-24) Avance en la implementación de los artículos de CTeI en el marco de los compromisos adquiridos en la Ley 2294 de 2023 Plan Nacional de Desarrollo Colombia Potencial Mundial de la Vida</t>
  </si>
  <si>
    <t>Gestión de la Planeación Institucional</t>
  </si>
  <si>
    <t>Mide el avance en la implementación de los artículos de CTeI en el marco de los compromisos adquiridos en la Ley 2294 de 2023 Plan Nacional de Desarrollo "Colombia Potencial Mundial de la Vida", a través de las correspondientes acciones ejecutadas en el marco de: Artículos 107-170-171: Derecho a la Ciencia, la Democratización de la Ciencia y la Ciencia Abierta. Artículo 225: Fortalecimiento del Sector de CTeI Artículo 226: Políticas Públicas de Investigación e Innovación Orientadas por Misiones (PIIOM) Artículo 258: Marco de inversión en CTeI</t>
  </si>
  <si>
    <t>Promedio de los avances trimestrales de los artículos 107-170-171, 225, 226 y 258.</t>
  </si>
  <si>
    <t>(MPP-24) Avance en la implementación de los artículos de CTeI en el marco de los compromisos adquiridos en la Ley 2294 de 2023 Plan Nacional de Desarrollo Colombia Potencial Mundial de la Vida</t>
  </si>
  <si>
    <t>MPP24_AVANCE_IMPLEM_CTEI_PND_2226</t>
  </si>
  <si>
    <t xml:space="preserve">El 26/abr/2024 15:20 Margareth Julieth Monsalve Silva comentó sobre el valor del 26/Mar/2024 00:01
    Seguimiento primer trimestre 2024:  Para el primer trimestre se cumplió con la meta de avance de 30%, a continuación se describen las acciones realizadas para la implementación de cada uno de los los artículos de CTeI en el marco de los compromisos adquiridos en la Ley 2294 de 2023 Plan Nacional de Desarrollo Colombia Potencial Mundial de la Vida a cargo de Minciencias: Artículos 107, 170 y 171. en el marco del Derecho a la Ciencia, la Democratización de la Ciencia y la Ciencia Abierta (responsables Dirección de Desarrollo Tecnológico e Innovación y Dirección de Capacidades): Avance del 15%, se estableció el cronograma de trabajo para el año 2024 y se organizaron mesas técnicas entre la DDTI y la DCAC Artículo 225. Fortalecimiento de la Institucionalidad para el Sector de Ciencia, Tecnología e Innovación (responsable Dirección de Talento Humano): Borrador de Ley de creación de la Agencia de CTeI con un 20% de avance y socialización y retroalimentación del proyecto de ley y del estudio justificativo del proyecto de ley con un 10% avance. Artículo 226. Políticas de Investigación e Innovación Orientadas por Misiones (responsable Dirección de Capacidades y Apropiación Social) se tiene un 50% de avance lo cual se sustenta en la Consulta del Documento de Política Preliminar con Actores del Sistema, en la cual se abrió un periodo para recibir comentarios, sugerencias o contribuciones adicionales de todos los grupos de interés respecto a los lineamientos consolidados en los documentos de política. Esta consulta se llevó a cabo del 29 de diciembre al 22 de enero de 2024.  Se solicitaban respuestas detalladas para cada parte del modelo de plantilla del documento de política, que incluía la introducción, antecedentes y justificación, marco conceptual, diagnóstico, definición de la política, objetivos, plan de acción, mecanismos de seguimiento y evaluación, y recursos relacionados.Luego del cierre de la consulta, los comentarios fueron remitidos a los equipos de misiones a través de un archivo Excel y también se recibió un documento con comentarios por vía ORFEO de la ANDI. Los equipos de misiones evaluaron la pertinencia de incorporar estos comentarios, siguiendo los requisitos establecidos en la "Estrategia Participación Ciudadana y Rendición de Cuentas" (código D101M01). Además, se realizaron ajustes de forma, como la uniformidad en las citas, revisión de estilo y corrección de ortografía, los cuales se reflejan en las versiones actuales de los documentos. Artículo 258. Marco de Inversión en Investigación y Desarrollo (responsable OAPII): Durante el primer trimestre se presenta una avance del 25% lo cual se sustenta en la realización de dos mesas de trabajo en conjunto con el DNP respecto a la reglamentación del artículo 258 Marco de Inversión en I+D. :La primera sesión se realizó el 13 de marzo en la cual se informó que desde el DNP se vienen analizando dos fuentes de información para analizar el posible marco de inversión donde por cada sector se informará el porcentaje de inversión que deberán destinar para investigación y desarrollo (I+D). En segunda instancia, desde el Ministerio de Ciencia, Tecnología e Innovación se deberá avanzar en la construcción de una metodología para la formulación de proyectos de investigación y desarrollo como insumo para el desarrollo de la agenda de sensibilización, capacitación a los sectores públicos para que conozcan cómo pueden desarrollar programas, proyectos de inversión en I+D que deberán financiar con los recursos que cada sector destine para inversión en I+D. En la reunión del 21 de marzo el DNP presentó los resultados de la revisión de la información de la inversión en I+D por entidad y sector y las proyecciones del marco. Estos resultados serán compartidos por la OAPII al VCIP y Dirección de Ciencia.   
</t>
  </si>
  <si>
    <t>(PP-24) Campamentos STEAM desarrollados para identificar las capacidades en CTeI en territorio</t>
  </si>
  <si>
    <t>Este indicador da cuenta de los campamentos STEAM desarrollados en el marco del programa Colombia Robótica para identificar las capacidades en CTeI en los territorios.</t>
  </si>
  <si>
    <t>Sumatoria de campamentos STEAM desarrollados en el marco del programa Colombia Robótica para identificar las capacidades en CTeI en los territorios.</t>
  </si>
  <si>
    <t>(MPP-24) Campamentos STEAM desarrollados para identificar las capacidades en CTeI en territorio</t>
  </si>
  <si>
    <t>MPP24_CAMPAM_DESARR_PARA_IDENT</t>
  </si>
  <si>
    <t xml:space="preserve">El 14/abr/2024 18:11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4 campamentos STEAM desarrollados en el marco del programa Colombia Robótica para identificar las capacidades en CTeI en los territorios.
</t>
  </si>
  <si>
    <t>(PP-24) Empresas que ejecutan proyectos de investigación y desarrollo, beneficiadas con cupo por inversión en crédito fiscal o descuento</t>
  </si>
  <si>
    <t>Laura Daniela Giraldo Hurtado</t>
  </si>
  <si>
    <t>Bibiana Constanza Rivera Bonilla</t>
  </si>
  <si>
    <t>Este indicador mide el número de empresas que ejecutan proyectos de investigación y desarrollo que son beneficiados por el cupo de inversión (Crédito fiscal y descuento) en la vigencia fiscal, se mide por medio de una base de datos en donde se encuentran las empresas beneficiadas con cupo de Inversión (Crédito fiscal y descuento) y se mide con el fin de identificar el porcentaje de cierre de brechas entre empresas que ejecutan proyecto en I+D y empresas que ejecutan proyectos de innovación respecto al año inmediatamente anterior</t>
  </si>
  <si>
    <t>Sumatoria de número empresas que ejecutan proyectos de investigación y desarrollo, beneficiados con cupo por inversión en crédito fiscal o descuento, resultado través de la puesta en marcha de mecanismos de operación de CTeI</t>
  </si>
  <si>
    <t>(MPP-24) Empresas que ejecutan proyectos de investigación y desarrollo, beneficiadas con cupo por inversión en crédito fiscal o descuento</t>
  </si>
  <si>
    <t>MPP24_EMPRE_EJEC_PROYEC_INV_DES</t>
  </si>
  <si>
    <t xml:space="preserve">El 09/abr/2024 14:55 Laura Daniela Giraldo Hurtado comentó sobre el valor 0.0 del 26/Mar/2024 00:01
    Para el trimestre por reportar contamos con el resultado en 0, dado que la Secretaria Técnica del CNBT se encuentra realizando seguimiento y apoyo a la evaluación de impacto, la cual tiene como fin identificar la eficacia e impacto del sector productivo. Dicha evaluación ha sido solicita por el CONFIS toda vez que se requiere la medición para la aprobación del cupo de la vigencia 2024, es por tal motivo que se proyecta apertura la convocatoria para el segundo semestre del año fiscal y medir el número de empresas que ejecutan proyectos de investigación y desarrollo que son beneficiados por el cupo de inversión (Crédito fiscal y descuento) en la vigencia fiscal.
</t>
  </si>
  <si>
    <t>(PP-24) Encuentros territoriales realizados para la divulgación del conocimiento aeroespacial.</t>
  </si>
  <si>
    <t>Mide la cantidad de encuentros territoriales realizados para la divulgación del conocimiento aeroespacial, por medio de los resultados obtenidos de la alianza en la temática aeroespacial, y se mide con la finalidad de calcular la cantidad de territorios en donde fueron divulgados estos resultados obtenidos</t>
  </si>
  <si>
    <t>Sumatoria de encuentros territoriales realizados para la divulgación del conocimiento aeroespacial.</t>
  </si>
  <si>
    <t>(MPP-24) Encuentros territoriales realizados para la divulgación del conocimiento aeroespacial.</t>
  </si>
  <si>
    <t>MPP24_ENCUEN_TERRI_DIVUL_CONO_AEROESPA</t>
  </si>
  <si>
    <t>(PP-24) Espacios de cooperación científica internacional apoyados para la internacionalización del capital humano del SNCTI</t>
  </si>
  <si>
    <t>Carolina Miralles Diaz</t>
  </si>
  <si>
    <t>Gestión de Redes e Internacionalización de la CTeI</t>
  </si>
  <si>
    <t>Este indicador mide la eficiencia en la ejecución de actividades planificadas para el desarrollo en espacios de cooperación científica internacional para la internacionalización del capital humano del Sistema Nacional de Ciencia, Tecnología e Innovación (SNCTI), planteadas para la vigencia, estas actividades comprenden la gestión y la ejecución presupuestal, para el pago de membresías y el desarrollo de convocatorias para el apoyo de movilidades internacionales con aliados Europeos.</t>
  </si>
  <si>
    <t>(Actividades desarrollas para la implementación de los espacios de cooperación científica internacional apoyados para la internacionalización del capital humano del SNCTI / Actividades planeadas para la implementación de Espacios de cooperación científica internacional apoyados para la internacionalización del capital humano del SNCTI) * 100%</t>
  </si>
  <si>
    <t>(MPP-24) Espacios de cooperación científica internacional apoyados para la internacionalización del capital humano del SNCTI</t>
  </si>
  <si>
    <t>MPP24_ESPACI_APOYAD_PARA_LA_IN</t>
  </si>
  <si>
    <t xml:space="preserve">El 10/abr/2024 16:44 Perla Jeanete Arrieta Ramírez comentó sobre el valor del 26/Mar/2024 00:01
    Se aprueba las evidencias aportadas en este indicador para el primer trimestre de 2024
</t>
  </si>
  <si>
    <t>(PP-24) Estrategia implementada para el cierre de brechas y la mejora continua del desempeño institucional</t>
  </si>
  <si>
    <t>Indicador que mide el avance de la estrategia formulada para el cierre de brecha y la mejora continua, con la cual se moviliza el desempeño institucional</t>
  </si>
  <si>
    <t>Avance trimestral en la ejecución de las cuatro fases para la implementación de la estrategia de cierre de brechas, el cumplimiento de cada fase tiene un peso porcentual de 25%</t>
  </si>
  <si>
    <t>(MPP-24) Estrategia implementada para el cierre de brechas y la mejora continua del desempeño institucional</t>
  </si>
  <si>
    <t>MPP24_ESTRAT_IMPLEM_PARA_EL_CI</t>
  </si>
  <si>
    <t xml:space="preserve">El 12/abr/2024 17:42 Erika Julieth Barragán Cabezas comentó sobre el valor 25.0 del 26/Mar/2024 00:01
    Se realiza cumplimiento del 25% de acuerdo con la meta planteada para el primer trimestre de la vigencia 2024, llevando a cabo las actividades asociadas a la etapa de alistamiento de la estrategia de cierre de brechas y mejora continua.
</t>
  </si>
  <si>
    <t>(PP-24) Estrategia implementada para generar experiencias de aprendizaje organizacional que incentiven y visibilicen el capital intelectual de la entidad</t>
  </si>
  <si>
    <t>Indicador que mide el avance de la estrategia formulada para el fortalecer el aprendizaje organizacional</t>
  </si>
  <si>
    <t>Número de actividades ejecutadas sobre el número de actividades programadas en la estrategia de aprendizaje organizacional</t>
  </si>
  <si>
    <t>(MPP-24) Estrategia implementada para generar experiencias de aprendizaje organizacional que incentiven y visibilicen el capital intelectual de la entidad</t>
  </si>
  <si>
    <t>MPP24_ESTRAT_IMPLEM_PARA_EL_AO_CI</t>
  </si>
  <si>
    <t xml:space="preserve">El 12/abr/2024 18:12 Erika Julieth Barragán Cabezas comentó sobre el valor 25.0 del 26/Mar/2024 00:01
    Se realiza cumplimiento del 25% de acuerdo con la meta establecida para el primer trimestre del 2024, llevando a cabo el total de las actividades contempladas para la fase de alistamiento.
</t>
  </si>
  <si>
    <t>(PP-24) Estrategias desarrolladas para el de uso y apropiación de soluciones basadas en IA.</t>
  </si>
  <si>
    <t>Mide la cantidad de estrategias diseñadas para el uso y apropiación de soluciones basadas en IA, por medio de los desarrollos y tecnologías resultado de las alianzas, con el fin de divulgar y apropiar estos desarrollos en las regiones, que las tecnologías y resultados de estos proyectos puedan ser apropiados y adaptados por el territorio.</t>
  </si>
  <si>
    <t>Sumatoria de número de estrategias diseñadas para el uso y apropiación de soluciones basadas en IA.</t>
  </si>
  <si>
    <t>(MPP-24) Estrategias desarrolladas para el de uso y apropiación de soluciones basadas en IA.</t>
  </si>
  <si>
    <t>MPP24_ESTRATE_DISE_USO_APRO_IA</t>
  </si>
  <si>
    <t xml:space="preserve">El 12/abr/2024 15:37 Emiro Javier Tovar Martinez comentó sobre el valor 0.0 del 26/Mar/2024 00:01
    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11 junio 2024 se publicaran los resultados definitivos de la convocatoria, fecha para lo cual se reportara la variable.
</t>
  </si>
  <si>
    <t>(PP-24) Jóvenes en ciencia para la paz beneficiados</t>
  </si>
  <si>
    <t>Eliana Marcela Charrupi Viveros</t>
  </si>
  <si>
    <t>Mide la cantidad de jóvenes y/o equipos de jóvenes con capacidades en gestión de la innovación beneficiados, se mide por medio de ideas de negocio, emprendimientos y/o prototipos innovadores que serán financiados, con el fin de determinar el impacto por joven de cada región</t>
  </si>
  <si>
    <t>Sumatoria de número jóvenes en ciencia para la paz beneficiados</t>
  </si>
  <si>
    <t>(MPP-24) Jóvenes en ciencia para la paz beneficiados</t>
  </si>
  <si>
    <t>MPP24_JOVE_CIEN_PAZ_BENEFICIADOS</t>
  </si>
  <si>
    <t xml:space="preserve">El 10/abr/2024 20:28 Eliana Marcela Charrupi Viveros comentó sobre el valor 0.0 del 26/Mar/2024 00:01
    En el primer trimestre de 2024 en el marco del programa Jóvenes en Ciencia para la Paz en los capítulos Buenaventura, Quibdó y Tumaco se llevaron a cabo actividades como el acompañamiento técnico de parte de Minciencias a la Cámara de Comercio de Buenaventura, del Chocó y de Tumaco para el diseño y apertura de nuevos mecanismos (Segundas convocatorias) para la selección de los beneficiarios en cada territorio. Adicionalmente, cada Cámara diseño y presentó un informe detallado de los resultados del mecanismo para la selección del actor que impartirá la formación a los jóvenes beneficiarios del programa ante el comité técnico de seguimiento a cada convenio (156-2023, 157-2023 y 158-2023). El objetivo de dicho informe fue recibir recomendaciones al proceso de preselección del o los actor(es)/consultor/es que brindarán el entrenamiento I +D + i. En ese orden de ideas en los territorios de Buenaventura inició el proceso de contratación al Centro Yunus, en Quibdó se contrataron dos consultores especializados y Tumaco se inició proceso de contratación con la Universidad Nacional de Colombia Sede Tumaco. Para el caso del Programa Jóvenes en Ciencia para la Paz capítulo San Andrés, Providencia y Santa Catalina se diseñó y aplicó un diagnóstico de necesidades productivas y comerciales al menos 150 jóvenes de San Andrés, Providencia y Santa Catalina. Asimismo, se acompañó a la Cámara de Comercio de San Andrés en el diseño de un mecanismo (Convocatoria) para la selección de los beneficiarios en el territorio.Por último, al cierre de trimestre se continúa en las actividades de seguimiento y orientación técnica para la selección de los jóvenes beneficiarios.
</t>
  </si>
  <si>
    <t>(PP-24) Laboratorios dotados para el desarrollo de pensamiento científico y habilidades en CTeI</t>
  </si>
  <si>
    <t>Este indicador da cuenta de los laboratorios dotados para el desarrollo de pensamiento científico y habilidades en CTeI.</t>
  </si>
  <si>
    <t>Sumatoria de laboratorios dotados para el desarrollo de pensamiento científico y habilidades en CTeI.</t>
  </si>
  <si>
    <t>(MPP-24) Laboratorios dotados para el desarrollo de pensamiento científico y habilidades en CTeI</t>
  </si>
  <si>
    <t>MPP24_LABORA_DOTADO_PARA_EL_DE</t>
  </si>
  <si>
    <t xml:space="preserve">El 14/abr/2024 18:13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8 Laboratorios dotados para el desarrollo de pensamiento científico y habilidades en CTeI.
</t>
  </si>
  <si>
    <t>(PP-24) Nuevos proyectos de I+D+i financiados a través de la convocatoria Investigación Fundamental (937-2023)</t>
  </si>
  <si>
    <t>Monica Carolina Soto Tamayo</t>
  </si>
  <si>
    <t>Argiro De Jesus Ramirez Aristizabal</t>
  </si>
  <si>
    <t>Mide la cantidad de nuevos proyectos de I+D financiados del banco de elegibles de la convocatoria de Investigación Fundamental, como contribución a la generación de nuevo conocimiento en el marco de las misiones.</t>
  </si>
  <si>
    <t>Sumatoria de la cantidad de nuevos proyectos de I+D financiados del banco de elegibles de la convocatoria de investigación fundamental.</t>
  </si>
  <si>
    <t>(MPP-24) Nuevos proyectos de I+D+i financiados de la convocatoria Investigación fundamental (937-2023)</t>
  </si>
  <si>
    <t>MPP24_NUEVOS_FINANC_DE_LA_CONV</t>
  </si>
  <si>
    <t xml:space="preserve">El 11/abr/2024 12:33 Monica Carolina Soto Tamayo comentó sobre el valor del 26/Mar/2024 00:01
    Los seis proyectos de la convocatoria 937-2023, a financiar en 2024, por valor un total de CUATRO MIL CIENTO NUEVE MILLONES DOSCIENTOS SESENTA Y SEIS MIL CIENTO OCHENTA Y NUEVE PESOS M/CTE ($4.109.266.189) discriminados así: TRES MIL NOVECIENTOS ONCE MILLONES DE PESOS M/CTE ($3.911.000.000) del Convenio 403-2024 amparados en el certificado de disponibilidad de recursos 19567 de 2024, corresponden a las areas de: Ingeniería Ambiental - Ciencias de la Salud - Ciencias Políticas - Ciencias Biológicas - Otras Ciencias Agrícolas y Arte. Los proyectos son los siguientes: 1. Inclusión de costos ambientales y de cierre de mina en el planeamiento estratégico de proyectos en la cuenca del Sinifaná y las regiones mineras del Nordeste y Bajo Cauca antioqueño. 2. Endofenotipos moleculares, neurofisiológicos, sociocognitivos e interaccionales de la Esquizofrenia y el Trastorno Bipolar 3. Educación para la Paz: participación política y movilización social de las mujeres afrodescendientes del Chocó, 2010-2020. 4. Avances Terapéuticos en Péptidos Antimicrobianos con Inteligencia Artificial (IA): Investigación de Interacciones de Membrana y Mecanismos Subyacentes 5. Efectos subletales de los tres pesticidas neonicotinoides más utilizados en la agricultura colombiana en la biología del abejorro polinizador Bombus pauloensis (Hymenoptera: Apidae) 6. La obra musical de Totó la Momposina en la construcción histórica de las músicas tradicionales del Caribe Colombiano.
</t>
  </si>
  <si>
    <t>(PP-24) Participación y/o coordinación de espacios o escenarios de posicionamiento internacional de la CTeI</t>
  </si>
  <si>
    <t>YENITH PATRICIA MARIÑO RIVERA</t>
  </si>
  <si>
    <t>El indicador cuantifica el número de Participaciones y/o coordinación de espacios o escenarios de posicionamiento internacional de la CTeI colombiana, con los diferentes aliados internacionales articulados con los escritorios de América latina el caribe, Europa, Norteamérica, Asia África y Oceanía, OCDE, concernientes al equipo de internacionalización del ministerio, la diáspora científica y Diplomacia científica, con el fin de Fortalecer la cooperación internacional en materia de CTeI, participar activamente en las redes internacionales de conocimiento, y Visibilizar la producción científica y tecnológica colombiana a nivel internacional.</t>
  </si>
  <si>
    <t>La sumatoria del número de participaciones y/o coordinación de espacios o escenarios internacionales que apunten al fortalecimiento, la cooperación, la visibilización y difusión de la CTeI colombiana.</t>
  </si>
  <si>
    <t>(MPP-24) Participación y/o coordinación de espacios o escenarios de posicionamiento internacional de la CTeI</t>
  </si>
  <si>
    <t>MPP24_PARTIC_COORDI_ESPACI_INTERN_CTEI</t>
  </si>
  <si>
    <t xml:space="preserve">El 13/abr/2024 23:36 Perla Jeanete Arrieta Ramírez comentó sobre el valor del 26/Mar/2024 00:01
    Se valida información reportada para el primer trimestre. 
</t>
  </si>
  <si>
    <t>(PP-24) Porcentaje de proyectos radicados en la Secretaría Técnica que cumplen requisitos para ser presentados al OCAD para su financiación.</t>
  </si>
  <si>
    <t>Irina Alexandra Arroyo Castilla</t>
  </si>
  <si>
    <t>Arlex Rivas González</t>
  </si>
  <si>
    <t>Gestión de la Asignación para la Ciencia Tecnología e Innovación del Sistema General de Regalías</t>
  </si>
  <si>
    <t>Este indicador da cuenta de la gestión realizada por la Secretaría Técnica del OCAD respecto a validar que los proyectos radicados que resultaron elegibles en el marco de las convocatorias públicas, abiertas y competitivas, cumplan los requisitos del Sistema General de Regalías para la presentación al OCAD, con el fin que el Órgano Colegiado proceda a la viabilización, priorización y aprobación de los proyectos. Con este indicador se mide la gestión a cargo del Ministerio dentro del Sistema General de Regalías y contribuye con la ejecución de la Asignación para la Ciencia, Tecnología e Innovación.</t>
  </si>
  <si>
    <t>(Número de proyectos presentados al OCAD en el periodo / Número de proyectos radicados en la Secretaría Técnica OCAD con cumplimiento de requisitos del SGR para el periodo) X 100</t>
  </si>
  <si>
    <t>(MPP-24) Porcentaje de proyectos radicados en la Secretaría Técnica que cumplen requisitos para ser presentados al OCAD para su financiación.</t>
  </si>
  <si>
    <t>MPP24_PORCEN_PROYEC_PRESENTAD_OCAD</t>
  </si>
  <si>
    <t xml:space="preserve">El 12/abr/2024 16:47 Irina Alexandra Arroyo Castilla comentó sobre el valor 0.0 del 26/Mar/2024 00:01
    Durante el primer trimestre del año 2024, no se encontraba contemplado que la Secretaría Técnica presentara proyectos al OCAD para que fueran viabilizados, priorizados y aprobados. Se informa que los cronogramas aprobados de las convocatorias en ejecución, no establecian para este periodo, que se realizara la actividad de verificación de requisitos de viabilidad del SGR a proyectos radicados en la Secretaría Técnica, por ello, no se estimó la presentación de proyectos al OCAD para su financiación.
</t>
  </si>
  <si>
    <t>(PP-24) Productos con alcances y componentes de I+D+i que contribuyen al desarrollo de las rutas de innovación de las misiones Bioeconomía y Territorio, Ciencia para la paz y Derecho Humano a la Alimentación</t>
  </si>
  <si>
    <t>Mide la cantidad de Productos con alcances y componentes de I+D+i que contribuyen al desarrollo de las rutas de innovación de las misiones de Bioeconomía y territorio, Ciencia para la paz y Derecho Humano a la Alimentación, liderados por Mujeres científicas</t>
  </si>
  <si>
    <t>Sumatoria de productos con alcances y componentes de I+D+i que contribuyen de las rutas de innovación de las misiones de Bioeconomía y territorio, Ciencia para la Paz y Derecho Humano a la Alimentación, liderados por Mujeres Científicas</t>
  </si>
  <si>
    <t>(MPP-24) Productos con alcances y componentes de I+D+i que contribuyen al desarrollo de las rutas de innovación de las misiones Bioeconomía y Territorio, Ciencia para la paz y Derecho Humano a la Alimentación</t>
  </si>
  <si>
    <t>MPP24_PRODUC_ALCAN_COMPON_MISIONES_ORQUI</t>
  </si>
  <si>
    <t xml:space="preserve">El 10/abr/2024 20:40 Sandra Lorena Goméz Reyes comentó sobre el valor 35.0 del 26/Mar/2024 00:01
    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a través de los productos esperados. Entre ellos, productos relacionados con la generación de conocimiento, la apropiación social del conocimiento mediante acciones de socialización del mismo, acciones de formación de talento humano y productos tecnológicos e innovadores. Se adjuntan: Resolución, términos de referencia, captura de pantalla de la publicación de la convocatoria y el anexo 4 - Productos esperados
</t>
  </si>
  <si>
    <t>(PP-24) Prototipados y/o ideas de negocio consolidados con enfoque de CTeI.</t>
  </si>
  <si>
    <t>Mide la cantidad de ideas de negocio, emprendimientos y/o prototipos innovadores con enfoque en CTeI apoyadas y financiadas, se mide por medio de evaluación y selección de los prototipos y/o ideas con el fin de completar los cupos de cada convenio</t>
  </si>
  <si>
    <t>Sumatoria de número de prototipados y/o ideas de negocio consolidados con enfoque de CTeI.</t>
  </si>
  <si>
    <t>(MPP-24) Prototipados y/o ideas de negocio consolidados con enfoque de CTeI.</t>
  </si>
  <si>
    <t>MPP24_PROP_IDEA_NEG_CONSOLIDADOS_CTEI</t>
  </si>
  <si>
    <t xml:space="preserve">El 10/abr/2024 20:28 Eliana Marcela Charrupi Viveros comentó sobre el valor 0.0 del 26/Mar/2024 00:01
    En el primer trimestre de 2024 en el marco del programa Jóvenes en Ciencia para la Paz en los capítulos Buenaventura, Quibdó y Tumaco se cuentan con 42 ideas de negocio y/o prototipos innovadores presentados por los jóvenes que fueron seleccionados en la primera convocatoria, dichos jóvenes ya se encuentran listos para empezar el proceso de entrenamiento I+D+i y acompañamiento para que posteriormente puedan robustecer, formular y/o consolidar sus proyectos para que estos sean susceptibles de financiamiento. En ese sentido, se llevaron a cabo actividades como el acompañamiento técnico de parte de Minciencias a la Cámara de Comercio de Buenaventura, del Chocó y de Tumaco para el diseño y apertura de nuevos mecanismos (Segundas convocatorias) para la selección de las iniciativas restantes en cada territorio. Por lo cual, al cierre de trimestre se continúa en las actividades de seguimiento y orientación técnica para la selección de las iniciativas.
</t>
  </si>
  <si>
    <t>(PP-24) Proyectos de I+D+i apoyados que contribuyen al desarrollo de las rutas de innovación de las misiones Bioeconomía y Territorio, Ciencia para la paz y Derecho Humano a la Alimentación</t>
  </si>
  <si>
    <t>Mide la cantidad de Proyectos de I+D+i apoyados que contribuyen al desarrollo de las rutas de innovación de las misiones Bioeconomía y Territorio, Ciencia para la paz y Derecho Humano a la Alimentación</t>
  </si>
  <si>
    <t>Sumatoria de Proyectos de I+D+i apoyados que contribuyen al desarrollo de las rutas de innovación de las misiones Bioeconomía y Territorio, Ciencia para la paz y Derecho Humano a la Alimentación</t>
  </si>
  <si>
    <t>(MPP-24) Proyectos de I+D+i apoyados que contribuyen al desarrollo de las rutas de innovación de las misiones Bioeconomía y Territorio, Ciencia para la paz y Derecho Humano a la Alimentación</t>
  </si>
  <si>
    <t>MPP24_PROYEC_APOYAD_PARA_ABORD</t>
  </si>
  <si>
    <t xml:space="preserve">El 10/abr/2024 20:40 Sandra Lorena Goméz Reyes comentó sobre el valor 35.0 del 26/Mar/2024 00:01
    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Se adjunta términos de referencia, Resolución y captura de pantalla de la publicación de convocatoria.
</t>
  </si>
  <si>
    <t>(PP-24) Red de mujeres Doctoras y Jóvenes Investigadoras e innovadoras fortalecida para el abordaje de los retos de las PIIOM en el país</t>
  </si>
  <si>
    <t>Mide una red de mujeres doctoras y jóvenes fortalecida a través de acciones desarrolladas en el marco del plan de trabajo articulado con el Despacho del Viceministerio de Talento y Apropiación Social del Conocimiento, la Dirección de Capacidades y la Dirección de Vocaciones y Formación</t>
  </si>
  <si>
    <t>Sumatoria de redes de Mujeres Científicas fortalecidas a través de las acciones planeadas en la vigencia</t>
  </si>
  <si>
    <t>(MPP-24) Red de mujeres Doctoras y Jóvenes Investigadoras e innovadoras fortalecida para el abordaje de los retos de las PIIOM en el país</t>
  </si>
  <si>
    <t>MPP24_RED_DE_FORTAL_PARA_EL_AB</t>
  </si>
  <si>
    <t xml:space="preserve">El 10/abr/2024 20:40 Sandra Lorena Goméz Reyes comentó sobre el valor 10.0 del 26/Mar/2024 00:01
    Desde la Dirección de Vocaciones y Formación se elaboró la primera propuesta de plan de trabajo de la Red orquídeas de mujeres científicas, el cual busca articularse a las acciones del Viceministerio de Apropiación del Conocimiento, sobre la reglamentación de la Ley 2314 de 2023. Se adjunta el avance del plan de trabajo.
</t>
  </si>
  <si>
    <t>(PP-24) Redes generadas para dinamizar los ecosistemas regionales de CTeI en torno a las habilidades STEAM</t>
  </si>
  <si>
    <t>Este indicador da cuenta de las redes generadas en el marco del programa Colombia Robótica para dinamizar los ecosistemas regionales de CTeI en torno a las habilidades STEAM</t>
  </si>
  <si>
    <t>Sumatoria de redes generadas en el marco del programa Colombia Robótica para dinamizar los ecosistemas regionales de CTeI en torno a las habilidades STEAM</t>
  </si>
  <si>
    <t>(MPP-24) Redes generadas para dinamizar los ecosistemas regionales de CTeI en torno a las habilidades STEAM</t>
  </si>
  <si>
    <t>MPP24_REDES_GENERA_PARA_DINAM</t>
  </si>
  <si>
    <t xml:space="preserve">El 14/abr/2024 18:14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6 Redes generadas para dinamizar los ecosistemas regionales de CTeI en torno a las habilidades STEAM.
</t>
  </si>
  <si>
    <t>(PP-24) Tecnologías basadas en I+D financiadas con procesos de uso y apropiación social para la solución de problemáticas de País, desastres naturales y cambio climático, con el uso de la IA y las ciencias aeroespaciales.</t>
  </si>
  <si>
    <t>Mide la cantidad de tecnologías basadas en ID financiadas con procesos de uso y apropiación social para la solución de problemáticas del País, desastres naturales y cambio climático, con el uso de la IA y las ciencias aeroespaciales, por medio de la financiación de los desarrollos definidos por las Alianzas, y se mide debido a que cada una de estas tecnologías son el componente principal a realizarse en cada una de las alianzas conformadas.</t>
  </si>
  <si>
    <t>Sumatoria de número de tecnologías basadas en ID financiadas con procesos de uso y apropiación social para la solución de problemáticas del País, desastres naturales y cambio climático, con el uso de la IA y las ciencias aeroespaciales.</t>
  </si>
  <si>
    <t>(MPP-24) Tecnologías basadas en I+D financiadas con procesos de uso y apropiación social para la solución de problemáticas de País, desastres naturales y cambio climático, con el uso de la IA y las ciencias aeroespaciales.</t>
  </si>
  <si>
    <t>MPP24_TECNOLO_BASA_ID_FINAN</t>
  </si>
  <si>
    <t xml:space="preserve">El 12/abr/2024 15:38 Emiro Javier Tovar Martinez comentó sobre el valor 0.0 del 26/Mar/2024 00:01
    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11 junio 2024 se publicaran los resultados definitivos de la convocatoria, fecha para lo cual se reportara la variable.
</t>
  </si>
  <si>
    <t>(VV-24) Agenda de política y Plan de Evaluación de políticas, planes y programas de CTeI - Avance en el desarrollo de la Agenda de política del Ministerio</t>
  </si>
  <si>
    <t>VV24_AVANCE_AGENDA_DESARR</t>
  </si>
  <si>
    <t>VV</t>
  </si>
  <si>
    <t>El indicador corresponde al avance porcentual de la formulación de las iniciativas de la Agenda de política del Ministerio para la vigencia anual que corresponda.</t>
  </si>
  <si>
    <t>((Actividades desarrolladas de la Agenda de política en la vigencia / Actividades planeadas en la Agenda de política durante la vigencia)*100)</t>
  </si>
  <si>
    <t>(MVV-24) Agenda de política y Plan de Evaluación de políticas, planes y programas de CTeI - Avance en el desarrollo de la Agenda de política del Ministerio</t>
  </si>
  <si>
    <t>MVV24_AVANCE_AGENDA_DESARR</t>
  </si>
  <si>
    <t xml:space="preserve">El 10/abr/2024 13:42 Cindy lorena Roa Ovalle comentó sobre el valor 0.0 del 26/Mar/2024 00:01
    Durante el I trimestre de 2024 se realizó la estructuración y definición de la Agenda de Política y se evidenció avance en las etapas del diseño y formulación de las iniciativas aprobadas en la agenda: "Lineamientos de Política para la Equidad de Género en Ciencia, Tecnología e Innovación", "Política Pública Integral de Conocimientos Ancestrales y Tradicionales", Política de "Formación e Inserción Laboral de Capital Humano de Alto Nivel", "Conpes IA" y la "Política de niñas, jóvenes y mujeres en áreas STEM (Ley 2314)".
</t>
  </si>
  <si>
    <t>(VV-24) Agenda de política y Plan de Evaluación de políticas, planes y programas de CTeI - Avance en el desarrollo del Plan de evaluación de políticas, planes y programas de CTI</t>
  </si>
  <si>
    <t>VV24_AVANCE_PLAN_EVALUA</t>
  </si>
  <si>
    <t>El indicador corresponde al avance porcentual en el desarrollo de las actividades del plan de evaluación de de políticas, planes y programas de CTI para la vigencia anual que corresponda.</t>
  </si>
  <si>
    <t>((Actividades desarrolladas en el Plan de evaluación de políticas, planes y programas en la vigencia / Actividades proyectadas en el Plan de evaluación de políticas, planes y programas en la vigencia)*100)</t>
  </si>
  <si>
    <t>(MVV-24) Agenda de política y Plan de Evaluación de políticas, planes y programas de CTeI - Avance en el desarrollo del Plan de evaluación de políticas, planes y programas de CTI</t>
  </si>
  <si>
    <t>MVV24_AVANCE_PLAN_EVALUA</t>
  </si>
  <si>
    <t xml:space="preserve">El 10/abr/2024 13:42 Cindy lorena Roa Ovalle comentó sobre el valor 0.0 del 26/Mar/2024 00:01
    Durante el I trimestre de 2024 se realizó el seguimiento al Plan de evaluación de Políticas, Planes y Programas, más especificamente a las evaluaciones de impacto de los Programas: Ondas y Jóvenes Investigadores e Innovadores (2001-2021), Fondo de Investigación en Salud - FIS y Beneficios Tributarios.
</t>
  </si>
  <si>
    <t>(VV-24) Avance en la implementación de los artículos de CTeI PND 22-26 - Art. 107-170-171 Propiedad Intelectual y Democratización de la CTeI - DDTI - DCAP</t>
  </si>
  <si>
    <t>VV24_AVANCE_IMPLEM_CTEI_PND_2226_ART_107_170_171_PI_DC_DDTI_DCAP</t>
  </si>
  <si>
    <t>Diego Fernando Guzmán Delgado</t>
  </si>
  <si>
    <t>Mide el porcentaje de avance en el proceso de reglamentación conjunta de los artículos 107, 170 y 171 del Plan Nacional de Desarrollo en el marco del Derecho a la Ciencia, la Democratización de la Ciencia y la Ciencia Abierta.</t>
  </si>
  <si>
    <t>(Acciones ejecutadas en la vigencia para la implementación de los artículos 107-170-171 / Acciones planeadas para su desarrollo en la vigencia respecto la implementación de los artículos 107-170-171) * 100%</t>
  </si>
  <si>
    <t>(MVV-24) Avance en la implementación de los artículos de CTeI PND 22-26 - Art. 107-170-171 Propiedad Intelectual y Democratización de la CTeI - DDTI - DCAP</t>
  </si>
  <si>
    <t>MVV24_AVANCE_IMPLEM_CTEI_PND_2226_ART_107_170_171_PI_DC_DDTI_DCAP</t>
  </si>
  <si>
    <t xml:space="preserve">El 22/abr/2024 11:34 Diego Fernando Guzmán Delgado comentó sobre el valor 15.0 del 26/Mar/2024 00:01
    Se estableció el cronograma de trabajo para el año 2024 y se organizaron mesas técnicas entre la DDTI y la DCAC
</t>
  </si>
  <si>
    <t>(VV-24) Avance en la implementación de los artículos de CTeI PND 22-26 - Art. 225 Fortalecimiento Sector CTeI - DTH</t>
  </si>
  <si>
    <t>VV24_AVANCE_IMPLEM_CTEI_PND_2226_Art_225_FORTAL_SECTOR_CTEI_DTH</t>
  </si>
  <si>
    <t>MARIA CATALINA GONZALEZ MARQUEZ</t>
  </si>
  <si>
    <t>María Patricia León Alarcón</t>
  </si>
  <si>
    <t>Gestión de Talento Humano</t>
  </si>
  <si>
    <t>El ARTÍCULO 225°.FORTALECIMIENTO DE LA NSTITUCIONALIDAD PARA EL SECTOR DE CIENCIA, TECNOLOGÍA E INNOVACIÓN. "El Ministerio de Ciencia, Tecnología e Innovación diseñará el arreglo institucional para fortalecer el sector de ciencia, tecnología e innovación, que contemple la creación de una Agencia responsable de ejecutar la política de ciencia, tecnología e innovación a través de programas, proyectos y estrategias destinados a fomentar las vocaciones y formación en CTeI, a generar conocimiento capacidades científicas, tecnológicas y de innovación de alta calidad, así como a promover la transferencia y apropiación del conocimiento, con el fin de generar impactos positivos en los ámbitos social, ambiental y económico del país. "</t>
  </si>
  <si>
    <t>(Acciones ejecutadas en la vigencia para la implementación del artículo 225  / Acciones planeadas para su desarrollo en la vigencia respecto la implementación del artículo _225) * 100%</t>
  </si>
  <si>
    <t>(MVV-24) Avance en la implementación de los artículos de CTeI PND 22-26 - Art. 225 Fortalecimiento Sector CTeI - DTH</t>
  </si>
  <si>
    <t>MVV24_AVANCE_IMPLEM_CTEI_PND_2226_Art_225_FORTAL_SECTOR_CTEI_DTH</t>
  </si>
  <si>
    <t xml:space="preserve">El 10/abr/2024 15:32 MARIA CATALINA GONZALEZ MARQUEZ comentó sobre el valor 30.0 del 26/Mar/2024 00:01
    Para el cumplimiento del Hito 1 :Ley de creación de la Agencia de CTeI para el primer trimestre se tiene la actividad - Borrador del proyecto de Ley. con un 20% y La Socialización y retroalimentación del proyecto de ley y del estudio. justificativo del proyecto de ley. 10%
</t>
  </si>
  <si>
    <t>(VV-24) Avance en la implementación de los artículos de CTeI PND 22-26 - Art. 226 PIIOM - VTASC</t>
  </si>
  <si>
    <t>VV24_AVANCE_IMPLEM_CTEI_PND_2226_ART_226_PIIOM_VTASC</t>
  </si>
  <si>
    <t>Gestión de Capacidades Regionales en CTeI</t>
  </si>
  <si>
    <t>Este indicador medirá el cumplimiento del artículo 226 del Plan Nacional de Desarrollo 2022-2026 "Colombia Potencia Mundial de la Vida", en donde se establece "La política de Ciencia, Tecnología e Innovación estará basada principalmente en el enfoque de políticas de investigación e innovación orientadas por misiones, encaminadas a resolver grandes desafíos sociales, económicos y ambientales del país asociados a la transición energética, el derecho humano a la alimentación, la innovación agropecuaria, la salud de la población, el desarrollo de la bioeconomía, la gestión del riesgo de desastres, el reconocimiento de la diversidad natural, cultural y territorial,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 Su cumplimiento radica en la realización de las hojas de ruta y puesta en marca desde su consolidación como Documentos de Política.</t>
  </si>
  <si>
    <t>(Acciones ejecutadas en la vigencia para la implementación del artículo 226 / Acciones planeadas para su desarrollo en la vigencia respecto la implementación del artículo 226) * 100%</t>
  </si>
  <si>
    <t>(MVV-24) Avance en la implementación de los artículos de CTeI PND 22-26 - Art. 226 PIIOM - VTASC</t>
  </si>
  <si>
    <t>MVV24_AVANCE_IMPLEM_CTEI_PND_2226_ART_226_PIIOM_VTASC</t>
  </si>
  <si>
    <t xml:space="preserve">El 22/abr/2024 10:31 Fernando Germán Gonzalez Gonzalez comentó sobre el valor 50.0 del 26/Mar/2024 00:01
    Según el procedimiento establecido para el diseño, formulación, seguimiento y evaluación de la política de ciencia, tecnología e innovación (CTeI), se han completado las nueve etapas correspondientes a la construcción de la hoja de ruta. El décimo punto de este procedimiento es la "Consulta del Documento de Política Preliminar con Actores del Sistema", en la cual se abrió un periodo para recibir comentarios, sugerencias o contribuciones adicionales de todos los grupos de interés respecto a los lineamientos consolidados en los documentos de política. Esta consulta se llevó a cabo del 29 de diciembre al 22 de enero de 2024.En cumplimiento de lo establecido en el artículo 2.1.2.1.14 del Decreto 1081 de 2015 y el numeral 8º del artículo 8º de la Ley 1437 de 2011, el Ministerio de Ciencia, Tecnología e Innovación – MINCIENCIAS, informó a la comunidad en general que los documentos preliminares de las 5 hojas de ruta de las Políticas de Investigación e Innovación orientadas por Misiones-PIIOM, junto con su correspondiente documento de memoria justificativa, estaban disponibles para recibir opiniones, sugerencias o propuestas hasta el 22 de enero de 2024.Mediante un formulario en línea, se pueden seleccionar los respectivos componentes de cada una de las políticas sobre las cuales se tengan opiniones, sugerencias o propuestas. Es importante destacar que la consulta se publicó en la página principal del Ministerio y los comentarios y/o sugerencias se recopilaron mediante un formulario en línea. Este formulario requería información como correo electrónico, nombre, tipo y número de documento de identidad, dirección de domicilio y números de contacto. La segunda sección del formulario se destinó a observaciones sobre el documento de política, donde se pedía elegir la misión para la cual se deseaba proporcionar retroalimentación. Se solicitaban respuestas detalladas para cada parte del modelo de plantilla del documento de política, que incluía la introducción, antecedentes y justificación, marco conceptual, diagnóstico, definición de la política, objetivos, plan de acción, mecanismos de seguimiento y evaluación, y recursos relacionados.Luego del cierre de la consulta, los comentarios fueron remitidos a los equipos de misiones a través de un archivo Excel y también se recibió un documento con comentarios por vía ORFEO de la ANDI. Los equipos de misiones evaluaron la pertinencia de incorporar estos comentarios, siguiendo los requisitos establecidos en la "Estrategia Participación Ciudadana y Rendición de Cuentas" (código D101M01). Además, se realizaron ajustes de forma, como la uniformidad en las citas, revisión de estilo y corrección de ortografía, los cuales se reflejan en las versiones actuales de los documentos.
</t>
  </si>
  <si>
    <t>(VV-24) Avance en la implementación de los artículos de CTeI PND 22-26 - Art. 258 Marco Inversión en I+D - OAPII</t>
  </si>
  <si>
    <t>VV24_AVANCE_IMPLEM_CTEI_PND_2226_ART_258_MARCO_ID_OAPII</t>
  </si>
  <si>
    <t>Mide el avance en la implementación del Artículo 258 de la Ley 2294 del 2023: Modifíquese el artículo 21 de la Ley 1286 de 2009, el cual quedará así: ARTÍCULO 21. MARCO DE INVERSIÓN EN INVESTIGACIÓN Y DESARROLLO. El Ministerio de Ciencia, Tecnología e Innovación, el Ministerio de Hacienda Crédito Público y el Departamento Nacional de Planeación, con el apoyo de las Instituciones involucradas elaborarán anualmente un marco de inversión en investigación y desarrollo concebido como una herramienta de programación del gasto público de las entidades del orden nacional, con un horizonte de cuatro (4) años, para el cumplimiento de los objetivos de política, que considere las necesidades de inversión, las restricciones fiscales y las fuentes de financiación que garanticen la estabilidad de la inversión en investigación y desarrollo de acuerdo con las disponibilidades presupuestales, el Marco Fiscal de Mediano Plazo y el Marco de Gasto de Mediano Plazo. El Marco de Inversión en Investigación y Desarrollo establecerá las acciones específicas anuales para el cumplimiento de las metas mínimas de inversión en investigación y desarrollo de cada uno de los sectores administrativos del Gobierno nacional y sus respectivas entidades. PARÁGRAFO. El Departamento Nacional de Planeación determinará anualmente, las entidades, la destinación, los mecanismos de transferencia y ejecución, así como el monto de los recursos destinados a programas estratégicos de investigación y desarrollo, para la siguiente vigencia fiscal, mediante la expedición de un documento de política, en el cual, además, se especificarán las metas e indicadores de resultado sobre los cuales se hará medición del cumplimiento. Este documento deberá ser presentado por el Departamento Nacional de Planeación, el Ministerio de Hacienda y Crédito Público y el Ministerio de Ciencia, Tecnología e Innovación, con el apoyo de las Instituciones involucradas. Las inversiones a que haya lugar para los programas a que se refiere este artículo, respetarán la autonomía y las prioridades definidas por cada entidad pública nacional.</t>
  </si>
  <si>
    <t>(Acciones ejecutadas en la vigencia para la implementación del artículo 258 / Acciones planeadas para su desarrollo en la vigencia respecto la implementación del artículo 258 ) * 100%</t>
  </si>
  <si>
    <t>(MVV-24) Avance en la implementación de los artículos de CTeI PND 22-26 - Art. 258 Marco Inversión en I+D - OAPII</t>
  </si>
  <si>
    <t>MVV24_AVANCE_IMPLEM_CTEI_PND_2226_ART_258_MARCO_ID_OAPII</t>
  </si>
  <si>
    <t xml:space="preserve">El 16/abr/2024 19:45 Margareth Julieth Monsalve Silva comentó sobre el valor 25.0 del 26/Mar/2024 00:01
    Durante el primer trimestre se realizaron dos mesas de trabajo en conjunto con el DNP respecto a la reglamentación del artículo 258 Marco de Inversión en I+D. A continuación se resume los resultados de las sesiones realizadas:La primera sesión se realizó el 13 de marzo en la cual se informó que desde el DNP se vienen analizando dos fuentes de información para analizar el posible marco de inversión donde por cada sector se informará el porcentaje de inversión que deberán destinar para investigación y desarrollo (I+D). En segunda instancia, desde el Ministerio de Ciencia, Tecnología e Innovación se deberá avanzar en la construcción de una metodología para la formulación de proyectos de investigación y desarrollo como insumo para el desarrollo de la agenda de sensibilización, capacitación a los sectores públicos para que conozcan cómo pueden desarrollar programas, proyectos de inversión en I+D que deberán financiar con los recursos que cada sector destine para inversión en I+D.En la reunión del 21 de marzo el DNP presentó los resultados de la revisión de la información de la inversión en I+D por entidad y sector y las proyecciones del marco. Estos resultados serán compartidos por la OAPII al VCIP y Dirección de Ciencia.Se cumplió con la meta estipulada para el primer trimestre de 25% de avance en las actividades. En el formato soporte del indicador se presenta el detalle de la gestión realizada.
</t>
  </si>
  <si>
    <t>(VV-24) Personas seleccionadas para recibir apoyo económico por Minciencias y aliados para su formación en programas de doctorado - Convocatoria 35 (SGR)</t>
  </si>
  <si>
    <t>EV24_PERSONAS_SELECCIONAD_APOYO_DOCTORADO_35SGR</t>
  </si>
  <si>
    <t>Mide la cantidad de personas seleccionadas para recibir apoyo económico por Minciencias y aliados para su formación en programas de doctorado, en el marco de las alianzas establecidas a partir de la Convocatoria 35 del SGR</t>
  </si>
  <si>
    <t>Sumatoria total personas seleccionadas para recibir apoyo económico por Miencias y aliados para su formación en programas de doctorado, en el marco de las alianzas establecidas a partir de la Convocatoria 35 del SGR</t>
  </si>
  <si>
    <t>(MVV-24) Personas seleccionadas para recibir apoyo económico por Minciencias y aliados para su formación en programas de doctorado - Convocatoria 35 (SGR)</t>
  </si>
  <si>
    <t>MEV24_PERSONAS_SELECCIONAD_APOYO_DOCTORADO_35SGR</t>
  </si>
  <si>
    <t xml:space="preserve">El 10/abr/2024 21:40 Juan Pablo Cuenca Mayorga comentó sobre el valor 0.0 del 26/Mar/2024 00:01
    Durante el primer trimestre, se organizaron mesas técnicas con el objetivo de proporcionar más tiempo a los postulantes para presentar sus proyectos por alianza en SIGP. Por esta razón, como indica la Adenda N.º 1 publicada el 20 de febrero de 2024, se otorgó un nuevo cronograma, extendiendo la fecha de cierre del 21 de febrero al 1 de abril.Además, se conformaron mesas de trabajo para reforzar las relaciones interinstitucionales entre los programas doctorales, especialmente en la región Centro Sur, Amazonía y Llanos, con el propósito de promover la divulgación de las líneas temáticas de los programas doctorales y ofrecer un espacio a la mesa técnica del OCAD para explicar y resolver dudas sobre el mecanismo.De acuerdo con el cronograma estipulado para el mecanismo, se prevé alcanzar la meta en el cuarto trimestre del año 2024.
</t>
  </si>
  <si>
    <t>(VV-24) Personas seleccionadas para recibir apoyo económico por Minciencias y aliados para su formación en programas de doctorado - Fulbright</t>
  </si>
  <si>
    <t>EV24_PERSONAS_SELECCIONAD_APOYO_DOCTORADO_FULBRIGHT</t>
  </si>
  <si>
    <t>Mide la cantidad personas seleccionadas para recibir apoyo económico por Minciencias y aliados para su formación en programas de doctorado</t>
  </si>
  <si>
    <t>Sumatoria total personas seleccionadas para recibir apoyo económico por Minciencias y aliados para su formación en programas de doctorado</t>
  </si>
  <si>
    <t>(MVV-24) Personas seleccionadas para recibir apoyo económico por Minciencias y aliados para su formación en programas de doctorado - Fulbright</t>
  </si>
  <si>
    <t>MEV24_PERSONAS_SELECCIONAD_APOYO_DOCTORADO_FULBRIGHT</t>
  </si>
  <si>
    <t xml:space="preserve">El 10/abr/2024 21:40 Juan Pablo Cuenca Mayorga comentó sobre el valor 0.0 del 26/Mar/2024 00:01
    La convocatoria Minciencias/Fulbright 2024, tiene como objetivo apoyar la formación de alto nivel de profesionales colombianos mediante créditos educativos condonables para estudios de doctorado en universidades de Estados Unidos, se han programado reuniones y realizado actividades de seguimiento sobre el progreso de los resultados de la convocatoria.La convocatoria se abrió el 22 de febrero y tiene como fecha de cierre el 6 de mayo de 2024. Hasta la fecha, se seguirán organizando contactos y reuniones para apoyar las estrategias de divulgación y otras acciones conjuntas, con el fin de dar seguimiento al proceso de evaluación y selección.De acuerdo con el cronograma estipulado para el mecanismo, se prevé alcanzar la meta en el tercer trimestre del año 2024.
</t>
  </si>
  <si>
    <t>(VV-24) Personas seleccionadas para recibir apoyo económico por Minciencias y aliados para su formación en programas de doctorado - Programa crédito beca colfuturo</t>
  </si>
  <si>
    <t>EV24_PERSONAS_SELECCIONAD_APOYO_DOCTORADO_COLFUTURO</t>
  </si>
  <si>
    <t>Mide la cantidad de personas seleccionadas para recibir apoyo económico por Minciencias y aliados para su formación en programas de doctorado - Colfuturo</t>
  </si>
  <si>
    <t>Sumatoria total de Personas seleccionadas para recibir apoyo económico por Minciencias y aliados para su formación en programas de doctorado - Colfuturo</t>
  </si>
  <si>
    <t>(MVV-24) Personas seleccionadas para recibir apoyo económico por Minciencias y aliados para su formación en programas de doctorado - Programa crédito beca colfuturo</t>
  </si>
  <si>
    <t>MEV24_PERSONAS_SELECCIONAD_APOYO_DOCTORADO_COLFUTURO</t>
  </si>
  <si>
    <t>(VV-24) Proyectos de investigación para el sector agropecuario en marcha - PGN 2024</t>
  </si>
  <si>
    <t>VV24_PROYEC_PARA_E_SECTOR_AGR_PGN24</t>
  </si>
  <si>
    <t>La variable mide los proyectos de investigación, desarrollo tecnológico e innovación (I+D+i) en marcha cuyo sector de aplicación es el de “Ciencias Agrícolas”, acorde con las áreas del conocimiento del estándar internacional de Áreas de Ciencia y Tecnología de la Organización para la Cooperación y el Desarrollo Económico -OCDE. El área de Ciencias Agrícolas comprende a nivel de sub área: Agricultura, Silvicultura y Pesca; Ciencias Animales y lechería; Ciencias Veterinarias; Biotecnología Agrícola; Otras Ciencias Agrícolas. Se entenderán por proyectos en marcha aquellos que son elegidos como financiables por el Ministerio de Ciencia, Tecnología e Innovación (MinCiencias). Es importante medir el indicador porque permite dar cuenta del conjunto de proyectos que en este sector estratégico son cruciales para el país en aras de avanzar en el desarrollo científico y económico.</t>
  </si>
  <si>
    <t>Sumatoria de proyectos de I+D+i asociados del área "Ciencias Agrícolas” elegidos como financiables por el Ministerio de Ciencia, Tecnología e Innovación.</t>
  </si>
  <si>
    <t>(MVV-24) Proyectos de investigación para el sector agropecuario en marcha - PGN 2024</t>
  </si>
  <si>
    <t>MVV24_PROYEC_PARA_E_SECTOR_AGR_PGN24</t>
  </si>
  <si>
    <t xml:space="preserve">El 12/abr/2024 09:59 Gerardo Antonio Castañeda Erazo comentó sobre el valor del 26/Mar/2024 00:01
    Para el primer trimestre del año se vienen adelantando acciones en el marco de la construcción de la convocatoria SENAINNOVA 2024 "Fomento a la innovación y desarrollo tecnológico para contribuir a los retos asociados al derecho a la alimentación", la cual se tiene como objetivo fomentar el Desarrollo Tecnológico y la Innovación en las Microempresas y Organizaciones Productivas Rurales, mediante la financiación de proyectos de CTeI que contribuyan a la disponibilidad, acceso, uso y estabilidad en la producción de alimentos, así como al fortalecimiento de capacidades regionales que permitan el desarrollo de un campo productivo y sostenible.
</t>
  </si>
  <si>
    <t>(VV-24) Proyectos de investigación para el sector agropecuario en marcha - SGR</t>
  </si>
  <si>
    <t>VV24_PROYEC_PARA_E_SECTOR_AGR_SGR</t>
  </si>
  <si>
    <t>La variable mide los proyectos de investigación, desarrollo tecnológico e innovación (I+D+i) en marcha cuyo sector de aplicación es el de “Ciencias Agrícolas”, acorde con las áreas del conocimiento del estándar internacional de Áreas de Ciencia y Tecnología de la Organización para la Cooperación y el Desarrollo Económico -OCDE. El área de Ciencias Agrícolas comprende a nivel de sub área: Agricultura, Silvicultura y Pesca; Ciencias Animales y lechería; Ciencias Veterinarias; Biotecnología Agrícola; Otras Ciencias Agrícolas. Se entenderán por proyectos en marcha aquellos que son aprobados en las sesiones del Órgano Colegiado de Administración y Decisión -OCAD del Fondo de Ciencia, Tecnología e Innovación. Es importante medir el indicador porque permite dar cuenta del conjunto de proyectos que en este sector estratégico son cruciales para el país en aras de avanzar en el desarrollo científico y económico.</t>
  </si>
  <si>
    <t>Sumatoria de proyectos de I+D+i asociados del área "Ciencias Agrícolas” aprobados en el Órgano Colegiado de Administración y Decisión - OCAD del Fondo de Ciencia, Tecnología e Innovación.</t>
  </si>
  <si>
    <t>(MVV-24) Proyectos de investigación para el sector agropecuario en marcha - SGR</t>
  </si>
  <si>
    <t>MVV24_PROYEC_PARA_E_SECTOR_AGR_SGR</t>
  </si>
  <si>
    <t xml:space="preserve">El 10/abr/2024 20:50 Irina Alexandra Arroyo Castilla comentó sobre el valor 0.0 del 26/Mar/2024 00:01
    Durante el primer trimestre de 2024, no se encontraba programado la aprobación de proyectos por parte del OCAD de CTeI que contribuyeran al cumplimiento del indicador. Los proyectos susceptibles de financiación con recursos de la Asignación para la ciencia, tecnología e innovación del SGR, provienen de la Convocatoria 32 "Convocatoria para la conformación de un listado de proyectos elegibles que contribuyan a resolver los retos asociados con el derecho a la alimentación – Colombia por un campo productivo y sostenible", la cual según el cronograma aprobado en la modificación No. 3 del 1 de diciembre de 2023, establece el plazo final para el cumplimiento de requisitos de viabilidad de los proyectos para su presentación al OCAD, el 14 de junio de 2024.
</t>
  </si>
  <si>
    <t>No aplica</t>
  </si>
  <si>
    <t>Avance Trimestral 2024</t>
  </si>
  <si>
    <t>% de avance de la meta 2024</t>
  </si>
  <si>
    <t>SEGUIMIENTO TRIMESTRAL PLAN ESTRATÉGICO SECTORIAL E INSTITUCIONAL 2023-2026</t>
  </si>
  <si>
    <t>Líder: Viceministerio de Conocimiento, Innovación y Productividad y Viceministerio de Talento y Apropiación Social del Conocimiento 
Corresponsables: Direcciones Técnicas</t>
  </si>
  <si>
    <t>Líder: Viceministerio de Conocimiento, Innovación y Productividad
Corresponsables: Dirección Desarrollo Tecnológico e Innovación</t>
  </si>
  <si>
    <t>Líder: Viceministerio de Conocimiento, Innovación y Productividad_x000B_
Corresponsable: Dirección de Ciencia</t>
  </si>
  <si>
    <t>Líder: Dirección de Desarrollo Tecnológico e Innovación_x000B_
Corresponsables: Direcciones técnicas</t>
  </si>
  <si>
    <t>Líder: Viceministerio de Conocimiento, Innovación y Productividad y Viceministerio de Talento y Apropiación Social del Conocimiento 
Corresponsables: Direcciones técnicas.</t>
  </si>
  <si>
    <t>Líder: Dirección de vocaciones y formación 
Corresponsables: Dirección de Gestión de Recursos para la CTeI y  Secretaría Técnica OCAD</t>
  </si>
  <si>
    <t>Líder: Despacho del Ministerio
Corresponsables: Viceministerio de Conocimiento, Innovación y Productividad
Viceministerio de Talento y Apropiación del Conocimiento_x000B_Direcciones Técnicas
Secretaria General
Oficina Asesora Jurídica
Despacho del Ministerio (Internacionalización)</t>
  </si>
  <si>
    <t>Líder: Viceministerio de Talento y Apropiación Social del Conocimiento. 
Corresponsables: 
Dirección de Desarrollo Tecnológico e Innovación
Dirección de Capacidades y Apropiación del Conocimiento</t>
  </si>
  <si>
    <t>Líder**: Viceministerio de Conocimiento, Innovación y Productividad
Corresponsables: 
Dirección de Ciencia, Dirección de Desarrollo Tecnológico e Innovación y Oficina Asesora de Planeación e Innovación Institucional
Despacho Ministerial</t>
  </si>
  <si>
    <t>Líder: Dirección de Gestión de Recursos de la CTeI
Corresponsables: Direcciones Técnicas
Despacho Ministerial</t>
  </si>
  <si>
    <t>Líder: Oficina Asesora de Planeación e Innovación Institucional
Corresponsables: Secretaría General, Dirección de Talento Humano, Dirección Administrativa y Financiera, Oficina de Tecnologías y Sistemas de Información</t>
  </si>
  <si>
    <t xml:space="preserve">
Líder: Despacho del Ministerio
Corresponsables: 
Viceministerio de Conocimiento, Innovación y Productividad
Viceministerio de Talento y Apropiación del Conocimiento
Direcciones Técnicas</t>
  </si>
  <si>
    <t xml:space="preserve">
Líder Articulo 107: Dirección Desarrollo Tecnológico e Innovación
Líder Articulo 170: Dirección Desarrollo Tecnológico e Innovación
Líder Articulo 171: Dirección de Capacidades - Dirección de Ciencia
Líder Articulo 225: Viceministerio de Talento y Apropiación Social del Conocimiento y sus Delegados, Viceministerio de Conocimiento Innovación y Productividad y sus Delegados, Dirección de Gestión de Recursos - Talento Humano
Líder Articulo 226: Viceministerio de Talento y Apropiación Social del Conocimiento, Viceministerio de Conocimiento Innovación y Productividad
Líder Articulo 258: Oficina Asesora de Planeación e Innovación Institucional - Dirección de Ciencia </t>
  </si>
  <si>
    <t xml:space="preserve">Líder: Dirección de Gestión de Recursos de la CTeI
Corresponsables: Direcciones técnicas
Viceministerio de Conocimiento, Innovación y Productividad
Viceministerio de Talento y Apropiación del Conocimiento
Secretaría Técnica del OCAD </t>
  </si>
  <si>
    <t>Líder: Dirección de Vocaciones y Formación
Corresponsable: Dirección de Gestión de Recursos de la CTeI</t>
  </si>
  <si>
    <t>Dirección de Vocaciones y Formación
Corresponsable: Dirección de Gestión de Recursos de la CTeI</t>
  </si>
  <si>
    <t xml:space="preserve">Líder: Dirección de Vocaciones y Formación
Corresponsable: Dirección de Gestión de Recursos de la CTeI
Secretaría Técnica del OCAD </t>
  </si>
  <si>
    <t>Líder: Dirección de Ciencia</t>
  </si>
  <si>
    <t>Líder: Viceministerio de Conocimiento, Innovación y Productividad
Corresponsables: Dirección de Ciencia y Dirección de Gestión de Recursos de la CTeI</t>
  </si>
  <si>
    <t>Líder: Dirección de Desarrollo Tecnológico e Innovación - Dirección de Ciencia
Corresponsable: Viceministerio de Conocimiento, Innovación y Productividad</t>
  </si>
  <si>
    <t>Líder: Viceministerio de Conocimiento, Innovación y Productividad
Corresponsable: Dirección de Desarrollo Tecnológico e Innovación</t>
  </si>
  <si>
    <t>Líder: Dirección de Desarrollo Tecnológico e Innovación
Corresponsable: Dirección de Gestión de Recursos CTeI</t>
  </si>
  <si>
    <t>Líder: Dirección de Desarrollo Tecnológico e Innovación</t>
  </si>
  <si>
    <t>Líder: Dirección de Gestión de Recursos para la CTeI 
Corresponsables: Direcciones técnicas.</t>
  </si>
  <si>
    <t>Líder: Dirección de Gestión de Recursos para la CTeI 
Corresponsables: Viceministerio de Talento y Apropiación del Conocimiento, Dirección de Gestión de Recursos para la CTeI</t>
  </si>
  <si>
    <t>Líder: Dirección de capacidades y apropiación de conocimiento
Corresponsables: Despacho del Ministerio</t>
  </si>
  <si>
    <t>Líder: Dirección de Capacidades y Apropiación del Conocimiento
Corresponsable: Dirección de Desarrollo Tecnológico e Innovación</t>
  </si>
  <si>
    <t>Líder: Viceministerio de Talento y Apropiación Social del Conocimiento. 
Corresponsables: Dirección de Capacidades y Apropiación del Conocimiento, 
Dirección de Desarrollo Tecnológico e Innovación,
Dirección de Ciencia</t>
  </si>
  <si>
    <t>Despacho del Ministerio (Internacionalización)</t>
  </si>
  <si>
    <t>Líder Dirección de Desarrollo Tecnológico e Innovación
Corresponsable Internacionalización</t>
  </si>
  <si>
    <t>Líder: Oficina Asesora de Planeación e Innovación Institucional
Corresponsables: Secretaría General (Atención al Ciudadano), Dirección de Gestión de Recursos, Dirección de Talento Humano, Dirección Administrativa y Financiera, Oficina de Tecnologías y Sistemas de Información, Oficina Asesora de Comunicaciones y Oficina Asesora Jurídica</t>
  </si>
  <si>
    <t>Resultado 1</t>
  </si>
  <si>
    <t>Comentario</t>
  </si>
  <si>
    <t>Se realiza cumplimiento del 25% de acuerdo con la meta planteada para el primer trimestre de la vigencia 2024, llevando a cabo las actividades asociadas a la etapa de alistamiento de la estrategia de cierre de brechas y mejora continua.</t>
  </si>
  <si>
    <t xml:space="preserve">Durante el Primer trimestre de 2024 se realizó la estructuración y definición de la Agenda de Política y se evidenció avance en las etapas del diseño y formulación de las iniciativas aprobadas en la agenda: "Lineamientos de Política para la Equidad de Género en Ciencia, Tecnología e Innovación", "Política Pública Integral de Conocimientos Ancestrales y Tradicionales", Política de "Formación e Inserción Laboral de Capital Humano de Alto Nivel", "Conpes IA" y la "Política de niñas, jóvenes y mujeres en áreas STEM (Ley 2314)".
Así mismo, se evidenció avance en el Plan de evaluación de Políticas, Planes y Programas a través del seguimiento a las evaluaciones de impacto de los Programas: Ondas y Jóvenes Investigadores e Innovadores (2001-2021), Fondo de Investigación en Salud - FIS y Beneficios Tributarios.
</t>
  </si>
  <si>
    <t xml:space="preserve">De conformidad con la Agenda regulatoria del 2024 y las fechas planteadas para la reglamentación de las normas, para el 1er Trimestre de la vigencia 2024, no se planearon actividades, ya que de acuerdo con esta agenda, los proyectos normativos se pretenden elaborar a partir del 2do trimestre de 2024.
</t>
  </si>
  <si>
    <t>En el primer trimestre del año se desarrollaron actividades para buscar nuevos mecanismos de financiación para el CTeI. En esta etapa inicial se realizaron acercamientos con aliados estratégicos para la financiación de proyectos de Ciencia, Tecnología e Innovación.</t>
  </si>
  <si>
    <t>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4 campamentos STEAM desarrollados en el marco del programa Colombia Robótica para identificar las capacidades en CTeI en los territorios.</t>
  </si>
  <si>
    <t>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1200 niñas, niños y adolescentes que por su interés por la investigación y el desarrollo de aptitudes y habilidades se insertan activamente en una cultura de la ciencia, la tecnología y la innovación a través de los campamentos STEAM del programa Colombia Robótica.</t>
  </si>
  <si>
    <t>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1800 niñas, niños y adolescentes que por su interés por la investigación y el desarrollo de aptitudes y habilidades se insertan activamente en una cultura de la ciencia, la tecnología y la innovación a través de su participación en proyectos de investigación siguiendo la ruta pedagógica y metodológica del programa Colombia Robótica.</t>
  </si>
  <si>
    <t>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6 Redes generadas para dinamizar los ecosistemas regionales de CTeI en torno a las habilidades STEAM.</t>
  </si>
  <si>
    <t xml:space="preserve">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7 Laboratorios dotados para el desarrollo de pensamiento científico y habilidades en CTeI.
</t>
  </si>
  <si>
    <t>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territorio en conflicto, transición y/o consolidación con programas o proyectos de CTeI</t>
  </si>
  <si>
    <t xml:space="preserve">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programa orienta a la reducción de brechas territoriales
</t>
  </si>
  <si>
    <t xml:space="preserve">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una mujeres con estudios doctorales. Con esta convocatoria, se busca fomentar la inserción laboral de 119 Mujeres Doctoras. La convocatoria cerró el día de 12 abril, para contar con un primer listado de elegibles para el 19 de junio.
</t>
  </si>
  <si>
    <t xml:space="preserve">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una Joven Investigadora e Innovadora, en calidad de estudiante de pregrado o recién graduada de un programa técnico, tecnológico o profesional. Con esta convocatoria, se busca fomentar la vocación, formación e inserción laboral de 119 Jóvenes Investigadoras e Innovadoras. La convocatoria cerró el día de 12 abril, para contar con un primer listado de elegibles para el 19 de junio.
</t>
  </si>
  <si>
    <t xml:space="preserve">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t>
  </si>
  <si>
    <t xml:space="preserve">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a través de los productos esperados. Entre ellos, productos relacionados con la generación de conocimiento, la apropiación social del conocimiento mediante acciones de socialización del mismo, acciones de formación de talento humano y productos tecnológicos e innovadores.
</t>
  </si>
  <si>
    <t>Desde la Dirección de Vocaciones y Formación se elaboró la primera propuesta de plan de trabajo de la Red orquídeas de mujeres científicas, el cual busca articularse a las acciones del Viceministerio de Apropiación del Conocimiento, sobre la reglamentación de la Ley 2314 de 2023.</t>
  </si>
  <si>
    <t>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119 mujeres con estudios doctorales y 119 Jóvenes Investigadoras e Innovadoras en calidad de pregrado o recién graduada. Con esta convocatoria, se busca fomentar la inserción laboral de 238 Mujeres, aportando al apoyo de proyectos de CTeI orientados a la reducción de brechas territoriales, étnicas y de género.</t>
  </si>
  <si>
    <t xml:space="preserve">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en especial a la de Bioeconomía a través de las alianzas buscadas en el indicador.
</t>
  </si>
  <si>
    <t>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el Fondo Francisco José de Caldas suscribió en 2023 los convenios 166, 167, 168, 169, 170, 171, 172, 176, 177, 178, 188, 350 y 479 para la implementación del programa Ondas en los departamentos de Arauca, Bolívar, Boyacá, Caldas, Cauca, Chocó, Cundinamarca, Guaviare, La Guajira, Meta, Quindío, Risaralda y Sucre. 
Adicionalmente, la Dirección de Vocaciones y Formación se avanza en la conformación de alianzas con Instituciones de Educación Superior, Centros / Institutos de Investigación, Centros de Desarrollo Tecnológico, Centros de Innovación y Productividad o Centros de Ciencia, con domicilio en los departamentos Caquetá, Casanare, Santander, Norte de Santander, Putumayo, Tolima, Valle del Cauca y el municipio de San Andrés de Tumaco a través de los cuales se alcanzará la meta de 6.000 niñas, niños ya adolescentes apoyados den su vocación científica.</t>
  </si>
  <si>
    <t xml:space="preserve">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a través de la asignación para la CTeI del Sistema General de Regalías, se implementa el programa Ondas en los departamentos de Antioquia, Archipiélago de San Andrés, Providencia y Santa Catalina, Atlántico, Huila y Nariño, lo que permitirá alcanzar la meta de 7.000 niñas, niños y adolescentes apoyados en su vocación científica.
</t>
  </si>
  <si>
    <t>En el marco del Convenio 855/0005 de 2023 suscrito entre el Ministerio de Ciencia, Tecnología e Innovación y el Ministerio de Educación con el objeto de: “Anuar esfuerzos técnicos, administrativos y financieros para desarrollar estrategias orientadas a promover capacidades en innovación educativa, en la dinamización de vocaciones en CTI mediante el enfoque STEM, en la formación de capital humano de alto nivel y en la generación y apropiación de conocimiento del sector educativo para contribuir en la consolidación de la política de educación de calidad”, esta en proceso de adjudicación la convocatoria 947 “Conformar un listado de propuestas elegibles dirigida a diseñar e implementar Centros de Interés en CTeI con enfoque STEM+ mediante la metodología del Programa Ondas con el fin de promover el desarrollo de competencias y habilidades del Siglo XXI para la formación integral de niños, niñas y adolescentes de educación preescolar, básica y media en el marco de las estrategias de ampliación y resignificación del tiempo escolar en 90 establecimientos educativos domiciliados en seis departamentos: Antioquia, Bolívar, Tolima, Huila, Putumayo y Nariño” una vez adjudicada permitirá alcanzar la meta de 5.000 niñas, niños y adolescentes que por su interés por la investigación y el desarrollo de aptitudes y habilidades se insertan activamente en una cultura de la ciencia, la tecnología y la innovación a través de su participación en los Centros de Interés de CTeI.</t>
  </si>
  <si>
    <t>La convocatoria 947 tiene como objetivo apoyar el desarrollo de expediciones científicas a través de proyectos de I+D+i que contribuyan a la búsqueda de nuevos usos potenciales de la biodiversidad por medio del aprovechamiento sostenible, intensivo en conocimiento e innovación, así como a la actualización y/o generación de conocimiento en biodiversidad. El componente de estancias posdoctorales se encuentra en el marco de que el talento humano de alto nivel, puedan contribuir al fortalecimiento de las competencias de los docentes en la orientación y gestión de procesos de CTeI y del enfoque STEM+, además de potenciar sus habilidades de investigación en el desarrollo de proyectos de investigación y en sus prácticas pedagógicas regulares, empleando herramientas y tecnologías de la Cuarta y Quinta Revolución Industrial (4RI y 5RI). Para el primer trimestre del año 2024, la convocatoria no presentó ganadores, tal cual como lo establece la resolución 0636 - 2024.</t>
  </si>
  <si>
    <r>
      <t xml:space="preserve">En este indicador para el primer trimestre de 2024 se presentan avances relacionados con dos mecanismos:
</t>
    </r>
    <r>
      <rPr>
        <b/>
        <sz val="12"/>
        <color theme="1"/>
        <rFont val="Arial Narrow"/>
        <family val="2"/>
      </rPr>
      <t>En el marco de la invitación 1047 del 2023</t>
    </r>
    <r>
      <rPr>
        <sz val="12"/>
        <color theme="1"/>
        <rFont val="Arial Narrow"/>
        <family val="2"/>
      </rPr>
      <t xml:space="preserve">, resultaron elegibles en el 2023 20 propuestas de la cuales inicialmente se financiaron 13 propuestas con la vinculación de 40 jóvenes investigadores e innovadores. Tras una adición presupuestal al convenio especial de cooperación No. 666 de 2022, se logró financiar las 7 propuestas restantes, alcanzando un total de 20 propuestas elegibles y financiadas, con una vinculación adicional de 19 jóvenes investigadores e innovadores, reportados en el primer trimestre de 2024.
Para la articulación con la </t>
    </r>
    <r>
      <rPr>
        <b/>
        <sz val="12"/>
        <color theme="1"/>
        <rFont val="Arial Narrow"/>
        <family val="2"/>
      </rPr>
      <t>Agencia Nacional de Hidrocarburos</t>
    </r>
    <r>
      <rPr>
        <sz val="12"/>
        <color theme="1"/>
        <rFont val="Arial Narrow"/>
        <family val="2"/>
      </rPr>
      <t xml:space="preserve"> se avanzó en la identificación de necesidades y el análisis de convocatorias anteriores con este aliado. Este análisis servirá para desarrollar una nueva convocatoria en 2024 que esté alineada con la Política de Investigación e Innovación Orientada por Misiones y que aplique el Modelo para impulsar el cierre de brechas propuesto por la dirección de vocaciones y formación. Además, se han llevado a cabo mesas de trabajo internas para definir un cronograma de trabajo y comenzar la redacción del mecanismo, así como para planificar próximas reuniones con el aliado.</t>
    </r>
  </si>
  <si>
    <t>La convocatoria de Estancias Posdoctorales Orientadas por Misiones - 2023 resultó en la conformación de un banco de 156 financiables, según la Resolución 2053-2023, complementado en el primer trimestre de 2024 por un banco adicional de 46 beneficiarios, de acuerdo con la Resolución 0584 de 2024. Con el objetivo de contribuir al fortalecimiento del talento humano en ciencia, tecnología e innovación del país y aumentar la inserción y demanda de doctores en el sector productivo, la convocatoria se alinea a las Políticas de Investigación e Innovación Orientada por Misiones (PIIOM) e incluye un enfoque territorial y diferencial con la intención de democratizar la ciencia, promover la inclusión y la diversidad, y trabajar hacia la reducción de brechas territoriales y de participación en el ámbito de CTI.</t>
  </si>
  <si>
    <t>Durante el primer trimestre del 2024, se adelantaron las siguientes actividades orientadas a dar cumplimiento con la meta anual del indicador: 
1. La aprobación de los mecanismos en el Comité FIS
2. Inscripción y aprobación en Comité Viceministerial de los mecanismos definidos.
3. Se genera la mesa técnica de revisión con los equipos definidos en el procedimiento, en el cual se aprueba la documentación relacionada con la “CONVOCATORIA MISIÓN SOBERANÍA SANITARIA - TERRITORIOS GARANTES DE LA SALUD”.  
4. Se aprueba en el Comité de la DGR la “CONVOCATORIA MISIÓN SOBERANÍA SANITARIA - TERRITORIOS GARANTES DE LA SALUD”. 
5. Posteriormente se publica la convocatoria en la página del Ministerio de Ciencia, Tecnología e Innovación. 
6. Se envía a VECOL S.A. los contenidos que debe tener el programa de I+D+i, junto con los contenidos que deben tener los proyectos asociados al mismo. 
7. Se recibe la propuesta general de VECOL, junto con los 3 proyectos asociados al mismo y con esta información como insumo, se envía a los pares evaluadores (previamente seleccionados) la invitación a ser evaluador externo del Programa de I+D+i.</t>
  </si>
  <si>
    <t>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20 junio 2024 se publicaran los resultados definitivos de la convocatoria.</t>
  </si>
  <si>
    <t>Durante el primer trimestre, se establecieron mesas de trabajo entre la Dirección de Vocaciones y Formación, la Dirección de Desarrollo Tecnológico e Innovación, y el Equipo de Mecanismos de la DGR. El objetivo de estas reuniones fue revisar y ajustar las observaciones hechas por el equipo de vocaciones a los términos de referencia de la convocatoria "COLOMBIA INTELIGENTE: DESARROLLO E IMPLEMENTACIÓN DE SOLUCIONES MEDIANTE INTELIGENCIA ARTIFICIAL Y CIENCIAS DEL ESPACIO PARA LOS TERRITORIOS". Según el cronograma establecido para el mecanismo, se espera alcanzar la meta en el tercer trimestre del año 2024.</t>
  </si>
  <si>
    <t>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20 junio 2024 se publicaran los resultados definitivos de la convocatoria.</t>
  </si>
  <si>
    <t>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26 de marzo y cierra el 29 de abril de 2024. Los resultados definitivos se publicaran el 20 junio 2024 y especificar el territorio impactado.</t>
  </si>
  <si>
    <t>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26 de marzo y cierra el 29 de abril de 2024. Los resultados definitivos se publicaran el 20 junio 2024 y se podrá detallar el programa o proyecto para reducción de brechas.</t>
  </si>
  <si>
    <t>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26 de marzo y cierra el 29 de abril de 2024. Los resultados definitivos se publicaran el 20 junio 2024 y se podrá detallar la Alianza apoyada.</t>
  </si>
  <si>
    <t>Durante el primer trimestre del 2024, el Programa Especial Pacífico Vital se formuló y estructuró. El mecanismo de operación se dará a través de alianza estratégica con actor reconocido del Sistema Nacional de Ciencia, Tecnología e Innovación. Esta conformación de esta alianza está programada para cumplir en el tercer trimestre del 2024</t>
  </si>
  <si>
    <t>Durante el primer trimestre del 2024, se trabajó en la estructuración del Programa Pacífico Vital el cual está enfocado en la transformación de subproductos de la pesca a través de procesos de I+D+i para generar productos pesqueros con valor agregado. Este Programa hace parte de las acciones para dos Políticas de Investigación e Innovación Orientadas por Misiones (PIIOM), estas son: a) Bioeconomía y Territorio y b) Derecho Humano a la Alimentación. Cuando se tengan los resultados del programa se podrá detallar la Alianza apoyada.</t>
  </si>
  <si>
    <t>Durante el primer trimestre del 2024, se trabajó en la estructuración del Programa Pacífico Vital el cual está enfocado en la transformación de subproductos de la pesca a través de procesos de I+D+i para generar productos pesqueros con valor agregado. Este programa se enmarca en el territorio de Tumaco (Nariño) y su área de influencia por lo cual se espera que los resultados del Programa permitan el mejoramiento de las condiciones sociales, económicas y productivas de las asociaciones de pescadores artesanales de está región. Una vez se presenten los resultados se podrá detallar el territorio impactado con el programa especial.</t>
  </si>
  <si>
    <t>En el primer trimestre de 2024 en el marco del programa Jóvenes en Ciencia para la Paz en los capítulos Buenaventura, Quibdó y Tumaco se cuentan con 42 ideas de negocio y/o prototipos innovadores presentados por los jóvenes que fueron seleccionados en la primera convocatoria, dichos jóvenes ya se encuentran listos para empezar el proceso de entrenamiento I+D+i y acompañamiento para que posteriormente puedan robustecer, formular y/o consolidar sus proyectos para que estos sean susceptibles de financiamiento. En ese sentido, se llevaron a cabo actividades como el acompañamiento técnico de parte de Minciencias a la Cámara de Comercio de Buenaventura, del Chocó y de Tumaco para el diseño y apertura de nuevos mecanismos (Segundas convocatorias) para la selección de las iniciativas restantes en cada territorio. Por lo cual, al cierre de trimestre se continúa en las actividades de seguimiento y orientación técnica para la selección de las iniciativas.</t>
  </si>
  <si>
    <t>Para el trimestre por reportar contamos con el resultado en 0, dado que la Secretaria Técnica del CNBT se encuentra realizando seguimiento y apoyo a la evaluación de impacto, la cual tiene como fin identificar la eficacia e impacto del sector productivo. Dicha evaluación ha sido solicita por el CONFIS toda vez que se requiere la medición para la aprobación del cupo de la vigencia 2024, es por tal motivo que se proyecta apertura la convocatoria para el segundo semestre del año fiscal y medir el número de empresas que ejecutan proyectos de investigación y desarrollo que son beneficiados por el cupo de inversión (Crédito fiscal y descuento) en la vigencia fiscal.</t>
  </si>
  <si>
    <t>Para el primer trimestre de 2024 se cumple con la meta establecida en 17% de avance. Con el fin de dar cumplimiento a los hitos establecidos para el indicador “(EP-24) Avance en la gestión de mecanismos con el enfoque diferencial para pueblos indígenas”, en el primer trimestre del año, se diseñó y elaboró el instrumento de política pública llamado "Programa para el Fortalecimiento de Capacidades en Ciencia, Tecnología e Innovación (CTeI) y Reconocimiento de los Sistemas de Conocimientos Tradicionales y Ancestrales, así como de Innovaciones Sociales y Científicas de los Pueblos Étnicos en Colombia". Este instrumento, presentado ante comité viceministerial, se concibe como una apuesta de ajuste institucional para apoyar, financiar y acompañar proyectos de Ciencia, Tecnología e Innovación presentados y desarrollados por pueblos y comunidades étnicas en el país. Además, se llevó a cabo la construcción de la propuesta de términos de referencia del mecanismo de convocatoria para la lista de elegibles de proyectos de CTeI específicamente dirigidos a los pueblos indígenas. Esta iniciativa busca garantizar una participación equitativa y efectiva de dichas comunidades, organizaciones y pueblos, en el desarrollo científico y tecnológico del país, promoviendo la inclusión y el respeto de su cultura y prácticas. Asimismo, se desarrolló la propuesta metodológica para la socialización y el establecimiento de mesas técnicas participativas, con el fin de revisar y socializar participativamente los términos de referencia mencionados anteriormente. Estas mesas técnicas se conciben como espacios de diálogo y colaboración entre diferentes actores, especialmente las y los representantes de los pueblos étnicos, con el objetivo de garantizar la pertinencia, efectividad y relación con las necesidades territoriales de las convocatorias y proyectos a desarrollar.</t>
  </si>
  <si>
    <t>Durante el primer trimestre de 2024 se ha avanzado en la estructuración del programa especial "Centro de bioeconomía para el Pacífico Colombiano".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A continuación, se presenta una línea de tiempo detallada de los eventos y acciones clave llevadas a cabo:7 de febrero: Se llevó a cabo una reunión con la rectora de la Universidad de Nariño para explorar la viabilidad de implementar el centro de bioeconomía en la sede Mar Agrícola. Esta reunión inicial fue fundamental para sentar las bases de colaboración y apoyo institucional.6 y 7 de marzo: Se realizó una visita técnica a la sede Mar Agrícola para evaluar las condiciones del lugar y determinar su idoneidad para albergar el centro de bioeconomía. La observación directa de la infraestructura y las capacidades existentes fue crucial para la planificación futura.13 de marzo: Se presentó el primer concepto técnico, el cual se basó en los hallazgos de la visita técnica. Este documento incluyó escenarios propuestos para la implementación del centro, abarcando aspectos clave como la infraestructura necesaria y las potenciales áreas de enfoque.21 de marzo: Durante una reunión con la viceministra María Camila, se discutieron nuevos escenarios estratégicos, incluyendo la posibilidad de establecer alianzas con la Universidad Nacional, evaluar la viabilidad de utilizar un puerto pesquero para el desarrollo de bioproductos, y considerar la donación de un predio por parte de la Gobernación de Nariño. Estas discusiones ampliaron significativamente el alcance y las posibilidades del proyecto.
Una vez se tengan los resultados de este programa se podrá detallar el territorio que se espera apoyar.</t>
  </si>
  <si>
    <t>Durante el primer trimestre de 2024 se ha avanzado en la estructuración del programa especial "Centro de bioeconomía para el Pacífico Colombiano".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A continuación, se presenta una línea de tiempo detallada de los eventos y acciones clave llevadas a cabo:7 de febrero: Se llevó a cabo una reunión con la rectora de la Universidad de Nariño para explorar la viabilidad de implementar el centro de bioeconomía en la sede Mar Agrícola. Esta reunión inicial fue fundamental para sentar las bases de colaboración y apoyo institucional.6 y 7 de marzo: Se realizó una visita técnica a la sede Mar Agrícola para evaluar las condiciones del lugar y determinar su idoneidad para albergar el centro de bioeconomía. La observación directa de la infraestructura y las capacidades existentes fue crucial para la planificación futura.13 de marzo: Se presentó el primer concepto técnico, el cual se basó en los hallazgos de la visita técnica. Este documento incluyó escenarios propuestos para la implementación del centro, abarcando aspectos clave como la infraestructura necesaria y las potenciales áreas de enfoque.21 de marzo: Durante una reunión con la viceministra María Camila, se discutieron nuevos escenarios estratégicos, incluyendo la posibilidad de establecer alianzas con la Universidad Nacional, evaluar la viabilidad de utilizar un puerto pesquero para el desarrollo de bioproductos, y considerar la donación de un predio por parte de la Gobernación de Nariño. Estas discusiones ampliaron significativamente el alcance y las posibilidades del proyecto.
Una vez se tengan los resultados de este programa se podrá detallar el programa o proyecto apoyado para la reducción de brechas.</t>
  </si>
  <si>
    <t>Para el primer trimestre del 2024, se coordinó la participación de la Ministra en una misión diplomática con los Estados Unidos Mexicanos, con el objetivo de fortalecer las relaciones bilaterales y articular al Ministerio de Ciencia, Tecnología e Innovación de Colombia con instituciones líderes en Ciencia, Tecnología e Innovación (CTeI) de México.
Como resultado se llegaron a acuerdos con la embajada de Colombia en México, enfocados en el fortalecimiento de alianzas y de cooperación con la diáspora científica colombiana en México y, la firma de un memorando de entendimiento con el Consejo Nacional de Humanidades ciencias y tecnología CONAHCYT.</t>
  </si>
  <si>
    <t>Para el primer trimestre se cumplió con la meta estipulada en 7% de avance. Se realizó la negociación con aliados internacionales (DAAD, ECOS NORD y AMSUD) acerca de los términos de referencia, es decir, se tuvieron reuniones con ellos para definir las líneas temáticas, fechas de cierre, apertura, evaluaciones y características propias de las convocatorias. Finalmente se firmó un acta con cada aliado donde quedaron estipuladas las condiciones negociadas. Cabe anotar que la convocatoria con AMSUD ya se abrió y se publicó en la página del Ministerio.</t>
  </si>
  <si>
    <t>Para este primer trimestre de 2024, se esta avanzando en la metodología para la selección de los dos bioproductos que serán beneficiados con la aceleración a partir del Banco de Elegibles de la Convocatoria MapBio 3.0. 
Al 31 de marzo de 2024, se ha iniciado la elaboración de los Términos de Referencia para la Convocatoria de Cursos CABBIO que se realizarán en Colombia.</t>
  </si>
  <si>
    <r>
      <t xml:space="preserve">Para el primer trimestre se cumplió con la meta de avance de 30%, a continuación se describen las acciones realizadas para la implementación de cada uno de los  artículos de CTeI en el marco de los compromisos adquiridos en la Ley 2294 de 2023 Plan Nacional de Desarrollo Colombia Potencial Mundial de la Vida a cargo de Minciencias: 
* </t>
    </r>
    <r>
      <rPr>
        <b/>
        <sz val="12"/>
        <color theme="1"/>
        <rFont val="Arial Narrow"/>
        <family val="2"/>
      </rPr>
      <t>Artículos 107, 170 y 171.</t>
    </r>
    <r>
      <rPr>
        <sz val="12"/>
        <color theme="1"/>
        <rFont val="Arial Narrow"/>
        <family val="2"/>
      </rPr>
      <t xml:space="preserve"> en el marco del Derecho a la Ciencia, la Democratización de la Ciencia y la Ciencia Abierta (responsables Dirección de Desarrollo Tecnológico e Innovación y Dirección de Capacidades): Avance del 15%, se estableció el cronograma de trabajo para el año 2024 y se organizaron mesas técnicas entre la DDTI y la DCAC 
* </t>
    </r>
    <r>
      <rPr>
        <b/>
        <sz val="12"/>
        <color theme="1"/>
        <rFont val="Arial Narrow"/>
        <family val="2"/>
      </rPr>
      <t>Artículo 225.</t>
    </r>
    <r>
      <rPr>
        <sz val="12"/>
        <color theme="1"/>
        <rFont val="Arial Narrow"/>
        <family val="2"/>
      </rPr>
      <t xml:space="preserve"> Fortalecimiento de la Institucionalidad para el Sector de Ciencia, Tecnología e Innovación (responsable Dirección de Talento Humano): Borrador de Ley de creación de la Agencia de CTeI con un 20% de avance y socialización y retroalimentación del proyecto de ley y del estudio justificativo del proyecto de ley con un 10% avance. 
* </t>
    </r>
    <r>
      <rPr>
        <b/>
        <sz val="12"/>
        <color theme="1"/>
        <rFont val="Arial Narrow"/>
        <family val="2"/>
      </rPr>
      <t>Artículo 226.</t>
    </r>
    <r>
      <rPr>
        <sz val="12"/>
        <color theme="1"/>
        <rFont val="Arial Narrow"/>
        <family val="2"/>
      </rPr>
      <t xml:space="preserve"> Políticas de Investigación e Innovación Orientadas por Misiones (responsable Dirección de Capacidades y Apropiación Social) se tiene un 50% de avance lo cual se sustenta en la Consulta del Documento de Política Preliminar con Actores del Sistema, en la cual se abrió un periodo para recibir comentarios, sugerencias o contribuciones adicionales de todos los grupos de interés respecto a los lineamientos consolidados en los documentos de política. Esta consulta se llevó a cabo del 29 de diciembre al 22 de enero de 2024.  Se solicitaban respuestas detalladas para cada parte del modelo de plantilla del documento de política, que incluía la introducción, antecedentes y justificación, marco conceptual, diagnóstico, definición de la política, objetivos, plan de acción, mecanismos de seguimiento y evaluación, y recursos relacionados. Luego del cierre de la consulta, los comentarios fueron remitidos a los equipos de misiones a través de un archivo Excel y también se recibió un documento con comentarios por vía ORFEO de la ANDI. Los equipos de misiones evaluaron la pertinencia de incorporar estos comentarios, siguiendo los requisitos establecidos en la "Estrategia Participación Ciudadana y Rendición de Cuentas" (código D101M01). Además, se realizaron ajustes de forma, como la uniformidad en las citas, revisión de estilo y corrección de ortografía, los cuales se reflejan en las versiones actuales de los documentos. 
* </t>
    </r>
    <r>
      <rPr>
        <b/>
        <sz val="12"/>
        <color theme="1"/>
        <rFont val="Arial Narrow"/>
        <family val="2"/>
      </rPr>
      <t>Artículo 258.</t>
    </r>
    <r>
      <rPr>
        <sz val="12"/>
        <color theme="1"/>
        <rFont val="Arial Narrow"/>
        <family val="2"/>
      </rPr>
      <t xml:space="preserve"> Marco de Inversión en Investigación y Desarrollo (responsable OAPII): Durante el primer trimestre se presenta una avance del 25% lo cual se sustenta en la realización de dos mesas de trabajo en conjunto con el DNP respecto a la reglamentación del artículo 258 Marco de Inversión en I+D. :La primera sesión se realizó el 13 de marzo en la cual se informó que desde el DNP se vienen analizando dos fuentes de información para analizar el posible marco de inversión donde por cada sector se informará el porcentaje de inversión que deberán destinar para investigación y desarrollo (I+D). En segunda instancia, desde el Ministerio de Ciencia, Tecnología e Innovación se deberá avanzar en la construcción de una metodología para la formulación de proyectos de investigación y desarrollo como insumo para el desarrollo de la agenda de sensibilización, capacitación a los sectores públicos para que conozcan cómo pueden desarrollar programas, proyectos de inversión en I+D que deberán financiar con los recursos que cada sector destine para inversión en I+D. En la reunión del 21 de marzo el DNP presentó los resultados de la revisión de la información de la inversión en I+D por entidad y sector y las proyecciones del marco. Estos resultados serán compartidos por la OAPII al VCIP y Dirección de Ciencia.</t>
    </r>
  </si>
  <si>
    <t>Durante el primer trimestre del 2024 se establecieron diferentes mesas de trabajo para conocer el proceso que lleva la convocatoria. En especial para organizar el acompañamiento que se tendrá en los resultados de encuesta para conocer el estado del enfoque diferencial de los participantes, y los próximos comités de selección de participantes a partir del 15 de Abril del 2024. De acuerdo a su cronograma, la convocatoria cerró el pasado 29 de febrero del 2024, recibiendo 4.811 solicitudes. Según el cronograma establecido para el mecanismo, se espera conocer el banco de financiables en el segundo trimestre del año 2024.</t>
  </si>
  <si>
    <r>
      <t xml:space="preserve">En el primer trimestre el Ministerio avanzó en la gestión para el desarrollo de los siguientes mecanismos:
</t>
    </r>
    <r>
      <rPr>
        <b/>
        <sz val="12"/>
        <color theme="1"/>
        <rFont val="Arial Narrow"/>
        <family val="2"/>
      </rPr>
      <t xml:space="preserve">
Convocatoria Minciencias/Fulbright 2024</t>
    </r>
    <r>
      <rPr>
        <sz val="12"/>
        <color theme="1"/>
        <rFont val="Arial Narrow"/>
        <family val="2"/>
      </rPr>
      <t xml:space="preserve">, tiene como objetivo apoyar la formación de alto nivel de profesionales colombianos mediante créditos educativos condonables para estudios de doctorado en universidades de Estados Unidos, se han programado reuniones y realizado actividades de seguimiento sobre el progreso de los resultados de la convocatoria. La convocatoria se abrió el 22 de febrero y tiene como fecha de cierre el 6 de mayo de 2024. Hasta la fecha, se seguirán organizando contactos y reuniones para apoyar las estrategias de divulgación y otras acciones conjuntas, con el fin de dar seguimiento al proceso de evaluación y selección. De acuerdo con el cronograma estipulado para el mecanismo, se prevé alcanzar la meta en el tercer trimestre del año 2024.
</t>
    </r>
    <r>
      <rPr>
        <b/>
        <sz val="12"/>
        <color theme="1"/>
        <rFont val="Arial Narrow"/>
        <family val="2"/>
      </rPr>
      <t>Programa Crédito Beca Colfuturo,</t>
    </r>
    <r>
      <rPr>
        <sz val="12"/>
        <color theme="1"/>
        <rFont val="Arial Narrow"/>
        <family val="2"/>
      </rPr>
      <t xml:space="preserve"> se establecieron diferentes mesas de trabajo para conocer el proceso que lleva la convocatoria. En especial para organizar el acompañamiento que se tendrá en los resultados de encuesta para conocer el estado del enfoque diferencial de los participantes, y los próximos comités de selección de participantes a partir del 15 de Abril del 2024. De acuerdo a su cronograma, la convocatoria cerró el pasado 29 de febrero del 2024, recibiendo 4.811 solicitudes. Según el cronograma establecido para el mecanismo, se espera conocer el banco de financiables en el segundo trimestre del año 2024.
</t>
    </r>
    <r>
      <rPr>
        <b/>
        <sz val="12"/>
        <color theme="1"/>
        <rFont val="Arial Narrow"/>
        <family val="2"/>
      </rPr>
      <t xml:space="preserve">Convocatoria 35 SGR, </t>
    </r>
    <r>
      <rPr>
        <sz val="12"/>
        <color theme="1"/>
        <rFont val="Arial Narrow"/>
        <family val="2"/>
      </rPr>
      <t>se organizaron mesas técnicas con el objetivo de proporcionar más tiempo a los postulantes para presentar sus proyectos por alianza en SIGP. Por esta razón, como indica la Adenda N.º 1 publicada el 20 de febrero de 2024, se otorgó un nuevo cronograma, extendiendo la fecha de cierre del 21 de febrero al 1 de abril.  Además, se conformaron mesas de trabajo para reforzar las relaciones interinstitucionales entre los programas doctorales, especialmente en la región Centro Sur, Amazonía y Llanos, con el propósito de promover la divulgación de las líneas temáticas de los programas doctorales y ofrecer un espacio a la mesa técnica del OCAD para explicar y resolver dudas sobre el mecanismo.</t>
    </r>
  </si>
  <si>
    <t>Para el primer trimestre se cumple con la meta establecida en 6 proyectos. Estos proyectos se publicaron el 6 de marzo de 2024 en el banco adicional de financiables de la convocatoria 937-2023, los cuales se van a financiar en 2024, por valor un total de CUATRO MIL CIENTO NUEVE MILLONES DOSCIENTOS SESENTA Y SEIS MIL CIENTO OCHENTA Y NUEVE PESOS M/CTE ($4.109.266.189) discriminados así: TRES MIL NOVECIENTOS ONCE MILLONES DE PESOS M/CTE ($3.911.000.000) del Convenio 403-2024 amparados en el certificado de disponibilidad de recursos 19567 de 2024, corresponden a las áreas de: Ingeniería Ambiental - Ciencias de la Salud - Ciencias Políticas - Ciencias Biológicas - Otras Ciencias Agrícolas y Arte. Los proyectos son los siguientes: 1. Inclusión de costos ambientales y de cierre de mina en el planeamiento estratégico de proyectos en la cuenca del Sinifaná y las regiones mineras del Nordeste y Bajo Cauca antioqueño. 2. Endofenotipos moleculares, neurofisiológicos, sociocognitivos e interaccionales de la Esquizofrenia y el Trastorno Bipolar 3. Educación para la Paz: participación política y movilización social de las mujeres afrodescendientes del Chocó, 2010-2020. 4. Avances Terapéuticos en Péptidos Antimicrobianos con Inteligencia Artificial (IA): Investigación de Interacciones de Membrana y Mecanismos Subyacentes 5. Efectos subletales de los tres pesticidas neonicotinoides más utilizados en la agricultura colombiana en la biología del abejorro polinizador Bombus pauloensis (Hymenoptera: Apidae) 6. La obra musical de Totó la Momposina en la construcción histórica de las músicas tradicionales del Caribe Colombiano.</t>
  </si>
  <si>
    <t>Durante el primer trimestre, se establecieron mesas de trabajo entre la Dirección de Vocaciones y Formación, la Dirección de Desarrollo Tecnológico e Innovación, y el Equipo de Mecanismos de la DGR. El objetivo de estas reuniones fue revisar y ajustar las observaciones hechas por el equipo de vocaciones a los términos de referencia de la convocatoria 950 "COLOMBIA INTELIGENTE: DESARROLLO E IMPLEMENTACIÓN DE SOLUCIONES MEDIANTE INTELIGENCIA ARTIFICIAL Y CIENCIAS DEL ESPACIO PARA LOS TERRITORIOS". Según el cronograma establecido para el mecanismo, se espera alcanzar la meta en el tercer trimestre del año 2024.</t>
  </si>
  <si>
    <t>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26 de marzo y cierra el 29 de abril de 2024. Los resultados definitivos se publicaran el 20 junio 2024 y se podrán detallar los beneficiarios de Formación de Alto Nivel.</t>
  </si>
  <si>
    <t>Durante el primer trimestre del 2024, se trabajó en la estructuración del Programa Pacífico Vital el cual está enfocado en la transformación de subproductos de la pesca a través de procesos de I+D+i para generar productos pesqueros con valor agregado. Este Programa está en el marco del territorio de Tumaco, específicamente en la comunidad de pescadores y asociaciones de pescadores artesanales de esta región. Se espera que el Programa impacte entre 17 y 25 asociaciones de pescadores artesanales de Tumaco por medio de la producción y comercialización de bioproductos pesqueros. Cuando se tengan los resultados del programa especial se podrá detallar el programa o proyecto apoyado para reducción de brechas.</t>
  </si>
  <si>
    <t>En el primer trimestre de 2024 en el marco del programa Jóvenes en Ciencia para la Paz en los capítulos Buenaventura, Quibdó y Tumaco se llevaron a cabo actividades como el acompañamiento técnico de parte de Minciencias a la Cámara de Comercio de Buenaventura, del Chocó y de Tumaco para el diseño y apertura de nuevos mecanismos (Segundas convocatorias) para la selección de los beneficiarios en cada territorio. Adicionalmente, cada Cámara diseño y presentó un informe detallado de los resultados del mecanismo para la selección del actor que impartirá la formación a los jóvenes beneficiarios del programa ante el comité técnico de seguimiento a cada convenio (156-2023, 157-2023 y 158-2023). El objetivo de dicho informe fue recibir recomendaciones al proceso de preselección del o los actor(es)/consultor/es que brindarán el entrenamiento I +D + i. En ese orden de ideas en los territorios de Buenaventura inició el proceso de contratación al Centro Yunus, en Quibdó se contrataron dos consultores especializados y Tumaco se inició proceso de contratación con la Universidad Nacional de Colombia Sede Tumaco. Para el caso del Programa Jóvenes en Ciencia para la Paz capítulo San Andrés, Providencia y Santa Catalina se diseñó y aplicó un diagnóstico de necesidades productivas y comerciales al menos 150 jóvenes de San Andrés, Providencia y Santa Catalina. Asimismo, se acompañó a la Cámara de Comercio de San Andrés en el diseño de un mecanismo (Convocatoria) para la selección de los beneficiarios en el territorio. Por último, al cierre de trimestre se continúa en las actividades de seguimiento y orientación técnica para la selección de los jóvenes beneficiarios.</t>
  </si>
  <si>
    <t>Para el primer trimestre se cumple con la meta estipulada en 10% de avance. Esto se sustenta en: el Equipo Transversal Étnico y de Género(TEG) de la Dirección de Capacidades y Apropiación del Conocimiento, desarrolló los siguientes avances con relación al trimestre: i) Diseño y formulación de la ficha del instrumento de política pública “Programa para el fortalecimiento de capacidades en CTeI y reconocimiento de los sistemas de conocimientos tradicionales y ancestrales e innovaciones sociales y científicas de los pueblos étnicos en Colombia”. ii) Asistencia y participación en reuniones de articulación y retroalimentación del instrumento de política pública. iii) Elaboración de ajustes al instrumento de política pública “Programa para el fortalecimiento de capacidades en CTeI y reconocimiento de los sistemas de conocimientos tradicionales y ancestrales e innovaciones sociales y científicas de los pueblos étnicos en Colombia”.</t>
  </si>
  <si>
    <t>Para el cumplimiento de la variable Prototipos de tecnologías para la soberanía alimentaria y el derecho a la alimentación en proceso de validación precomercial o comercial, la DDTI en conjunto con el SENA esta diseñando los TdR para dar apertura a la convocatoria 2024. Se están realizando mesas de trabajo a fin de adicionar el convenio 640 de 2023 a fin abrir una convocatoria mas robusta y con mayor impacto y en paralelo se están construyendo los TdR 2024.</t>
  </si>
  <si>
    <t>SEGUIMIENTO TRIMESTRAL PLAN DE ACCIÓN INSTITUCIONAL 2024</t>
  </si>
  <si>
    <t>Avance en la gestión 
Primer Trimestre de 2024</t>
  </si>
  <si>
    <t>Gestión de otras fuentes de financiación para la CTeI - 1er Trimestre Establecer nuevos mecanismos financieros para la financiación de programas, proyectos y actividades de CTeI.
Para el primer trimestre del año se formulo el plan de trabajo para establecer nuevos mecanismos financieros para la financiación de programas, proyectos y actividades de CTeI, correspondientes a la DGR</t>
  </si>
  <si>
    <t xml:space="preserve">Gestión de la Secretaría Técnica del OCAD de la CTeI del SGR
Durante el primer trimestre de 2024, no se encontraba programado la presentación de proyectos por parte de la Secretaría Técnica para la viabilización, priorización y aprobación por parte del Órgano Colegiado de Administración y Decisión (OCAD) de Ciencia, Tecnología e Innovación (CTeI).  En los cronogramas de las convocatorias públicas, abiertas y competitivas, actualmente en ejecución, la actividad que corresponde a la verificación de las condiciones de viabilidad del SGR, no tiene contemplada esta actividad en el primer trimestre de 2024, por lo tanto el resultado corresponde a cero (0) proyectos radicados en la Secretaria Técnica que cumplen requisitos del SGR para ser presentados al OCAD para su financiación.
 </t>
  </si>
  <si>
    <t>1er Trimestre Colombia Robótica
La ejecución del proyecto especial “Colombia Robótica” requiere del diseño de una Ficha Técnica que sea la hoja de ruta para su implementación y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Para el cumplimiento a este objetivo durante el primer trimestre del 2024, se realizó una mesa técnica con expertos STEAM como insumo para la construcción de un documento técnico como hoja de ruta para la ejecución del mismo en cada uno de los territorios beneficiados. Como evidencia se adjunta el documento relatoría de la mesa técnica de con expertos STEAM.  Para el cierre del primer trimestre se hace entrega del documento que contiene los lineamientos metodológicos para la implementación del programa Colombia Robótica en los departamentos focalizados.</t>
  </si>
  <si>
    <t>1er Trimestre: - Diseño, aprobación y apertura de la convocatoria - Gestión de trabajo articulado para la gestión de la red
A través de la publicación de la Convocatoria Orquídeas- Mujeres en la Ciencia 2024, se busca conformar un listado de propuestas elegibles con un Eje Nacional y un Eje Pacífico, para la selección de proyectos de investigación, desarrollo tecnológico, y/o innovación, que sean realizados mediante la vinculación de una Mujeres Científica con formación de alto nivel (Doctora) a una entidad del Sistema Nacional de Ciencia, Tecnología e Innovación; que a su vez, vincule a una Joven Investigadora e Innovadora colombiana, en calidad de estudiante de pregrado. 
Que contribuya al desarrollo de las rutas de innovación planteadas en las Misiones: “Bioeconomía y Territorio”, “Derecho Humano a la Alimentación” y “Ciencia para la Paz”, en el marco de la Política de Investigación e Innovación Orientada por Misiones.  Con el fin de fortalecer la articulación e incidencia de las mujeres científicas, desde el equipo de Jóvenes Investigadores e Innovadores y Formación de Alto Nivel de la Dirección de Vocaciones y Formación, se diseñó propuesta de plan de trabajo para la Red de Mujeres Orquídeas, el cual debe ser articulado con otras áreas, se adjunta el avance del documento. La Convocatoria Orquídeas: Mujeres en la Ciencia 2024, fue publicada el día 12 de febrero de 2024 en la página web del Ministerio de Ciencia, Tecnología e Innovación. Se anexa captura de pantalla de la convocatoria publicada. El día 12 de febrero del año 2024, a través de la Resolución 0491, se ordenó la apertura de la Convocatoria Orquídeas: Mujeres en la Ciencia 2024, que da cuenta de los requisitos generales y las bases específicas de la participación de las mujeres científicas. Se anexa Resolución Desde el equipo de Jóvenes Investigadores e Innovadores y Formación de Alto Nivel de la Dirección de Vocaciones y Formación, se realizó el diseño técnico de la Convocatoria Orquídeas: Mujeres en la Ciencia 2024, la cual fue publicada el día 12 de febrero de 2024. Se anexan los términos de referencia del mecanismo.</t>
  </si>
  <si>
    <t>1er Trimestre: Centros de Interés
Durante el primer trimestre de 2024 se avanzó en la implementación del cronograma de la Convocatoria 947 de 2023 establecido en los términos de referencia que se encuentran publicados en la página web del Ministerio de Ciencia, Tecnología e Innovación al que se puede acceder por medio del siguiente enlace: https://minciencias.gov.co/convocatorias/centros-interes-en-ctei-con-enfoque-stem. La formulación de los términos de referencia de la Convocatoria 947 de 2023 se realizó y aprobó en el marco de los comités técnicos del Convenio 855/0005 de 2023, para el caso del primer trimestre de 2024 se llevó a cabo el quinto comité técnico en el que se presentó al aliado los resultados de la convocatoria a corte del 7 de marzo.
 Previo a la definición de los términos de referencia de la Convocatoria, incluido el cronograma se desarrollaron cuatro comités técnicos del Convenio 855/0005 de 2023. Como evidencia se adjuntan las actas de los comités técnicos del Convenio 855 de 2023 en donde se definieron las fechas y condiciones de los términos de referencia de la Convocatoria 947 de 2023, así como los términos de referencia de la Convocatoria 947 de 2023 junto con los anexos y el balance de las acciones desarrolladas en el marco de la implementación del cronograma.</t>
  </si>
  <si>
    <t xml:space="preserve">Jóvenes Investigadores e Innovadores - ANH
Reporta desde el segundo el segundo trimestre
Jóvenes Investigadores e Innovadores - IGAC - 1er Trimestre: Gestionar la publicación del banco adicional de financiables CV 1047 (IGAC).
En el marco de la invitación 1047 del 2023, resultaron elegibles 20 propuestas de la cuales inicialmente se financiaron 13 propuestas con la vinculación de 40 jóvenes investigadores e innovadores. Tras una adición presupuestal al convenio especial de cooperación N.º 666 de 2022, se logró financiar las 7 propuestas restantes, alcanzando un total de 20 propuestas elegibles y financiadas, con una vinculación adicional de 19 jóvenes investigadores e innovadores. Esta invitación garantiza la participación de los jóvenes en la solución de desafíos de innovación en la gestión del catastro multipropósito. </t>
  </si>
  <si>
    <t xml:space="preserve">	1er Trimestre: Gestión para la estructuración del Programa Pacífico Vital
El Programa Pacífico Vital surge como respuesta a los compromisos establecidos en el Gobierno con el Pueblo Región Pacífico realizado en enero 2024. De esta forma, se inició el diseño y estructuración del Programa Especial Pacífico Tumaco el cual tiene como objetivo Aportar al desarrollo socioeconómico de las asociaciones de pesca artesanal del Pacifico Nariñense incorporando I+D+i para el desarrollo, validación y promoción de bioproductos y procesos con alto valor agregado. Este programa está alineado con dos de las PIIOM: : Bioeconomía y Territorio / Derecho Humano a la Alimentación. El Programa se enfoca en el sector de pesca artesanal de Tumaco. La ficha del Programa Especial Pacífico Vital se elaboró por solicitud de la Oficina Asesora de Planeación e Innovación Institucional cuyo propósito es resumir los principales aspectos del Programa como lo son: Nombre, Objetivo, Actividades, Metas, Presupuesto y Fuentes. La Asamblea Científico Popular para la Transformación del Pacífico Nariñense se realizó el 19 de enero de 2024 en la ciudad de Tumaco con la participación de más 500 personas vinculadas con la cadena productiva de pesca artesanal de Tumaco y su área de influencia, así como de actores del Sistema Nacional de Ciencia, Tecnología e Innovación con presencia en el territorio entre ellas la Universidad Nacional Sede Tumaco, Universidad de Nariño, DIMAR, centros de investigación, Alcaldía de Tumaco, cámara de Comercio de Tumaco, entre otros. Esta asamblea permitió definir las prioridades clave para el desarrollo del sector pesquero de Tumaco y sentó la necesidad de la estructuración del Programa Especial Pacífico Vital. Para el diseño y estructuración del Programa Especial Pacífico Vital se conformo un equipo de trabajo integrado por el Despacho de la Ministra, el Viceministerio de Conocimiento, Innovación y Productividad y la Dirección de Desarrollo Tecnológico e Innovación. Este equipo de trabajo realizó reuniones de trabajo para la formulación del Programa.</t>
  </si>
  <si>
    <t xml:space="preserve">	1er Trimestre: Contratar los elegibles y financiables de la convocatoria 943
Se adjuntan los contratos de los proyectos elegibles de la convocatoria 943 suscritos a la fecha. </t>
  </si>
  <si>
    <t xml:space="preserve">Explorar acción: 1er Trimestre: Implementar mecanismos que promuevan la financiación proyectos de investigación, desarrollo científico e innovación en transición Energética
Con corte al primer trimestre del año 2024, la Dirección de Gestión de Recursos para la CTeI del Ministerio de Ciencia, Tecnología e Innovación abrió los siguientes mecanismos asociados a proyectos de investigación, desarrollo científico e innovación en transición Energética, con el objetivo de garantizar el acceso a una energía asequible, segura, sostenible y moderna: Energía Asequible y no Contaminante. </t>
  </si>
  <si>
    <t xml:space="preserve">Se diseñó y elaboró el instrumento de política pública llamado "Programa para el Fortalecimiento de Capacidades en Ciencia, Tecnología e Innovación (CTeI) y Reconocimiento de los Sistemas de Conocimientos Tradicionales y Ancestrales, así como de Innovaciones Sociales y Científicas de los Pueblos Étnicos en Colombia". Este instrumento, presentado ante comité viceministerial, se concibe como una apuesta de ajuste institucional para apoyar, financiar y acompañar proyectos de Ciencia, Tecnología e Innovación presentados y desarrollados por pueblos y comunidades étnicas en el país. </t>
  </si>
  <si>
    <t>Diseño y formulación de la ficha del instrumento de política pública “Programa para el fortalecimiento de capacidades en CTeI y reconocimiento de los sistemas de conocimientos tradicionales y ancestrales e innovaciones sociales y científicas de los pueblos étnicos en Colombia”.
• Asistencia y participación en reuniones de articulación y retroalimentación del instrumento de política pública.
• Elaboración de ajustes al instrumento de política pública “Programa para el fortalecimiento de capacidades en CTeI y reconocimiento de los sistemas de conocimientos tradicionales y ancestrales e innovaciones sociales y científicas de los pueblos étnicos en Colombia”.</t>
  </si>
  <si>
    <t xml:space="preserve">Durante el primer trimestre,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A continuación, se presenta una línea de tiempo detallada de los eventos y acciones clave llevadas a cabo:
- 7 de febrero: Se llevó a cabo una reunión con la rectora de la Universidad de Nariño para explorar la viabilidad de implementar el centro de bioeconomía en la sede Mar Agrícola. Esta reunión inicial fue fundamental para sentar las bases de colaboración y apoyo institucional.
- 6 y 7 de marzo: Se realizó una visita técnica a la sede Mar Agrícola para evaluar las condiciones del lugar y determinar su idoneidad para albergar el centro de bioeconomía. La observación directa de la infraestructura y las capacidades existentes fue crucial para la planificación futura.
- 13 de marzo: Se presentó el primer concepto técnico, el cual se basó en los hallazgos de la visita técnica. Este documento incluyó escenarios propuestos para la implementación del centro, abarcando aspectos clave como la infraestructura necesaria y las potenciales áreas de enfoque.
- 21 de marzo: Durante una reunión con la viceministra María Camila, se discutieron nuevos escenarios estratégicos, incluyendo la posibilidad de establecer alianzas con la Universidad Nacional, evaluar la viabilidad de utilizar un puerto pesquero para el desarrollo de bioproductos, y considerar la donación de un predio por parte de la Gobernación de Nariño. Estas discusiones ampliaron significativamente el alcance y las posibilidades del proyecto. </t>
  </si>
  <si>
    <t>Durante este primer trimestre de 2024 se realizaron diferentes reuniones de trabajo al interior del Ministerio, obteniendo los siguientes productos: (1) diseño y elaboración la ficha de proyecto especial tanto en PPT como en Excel (ver anexo); (2) avance en identificación de tres grandes subproductos: en cáñamo, en planta de coca, y, en patios agroecológicos, definiendo posibles: objetivos específicos, territorios, actividades, metas y monto presupuestal según las evidencias adjuntas en el reporte.</t>
  </si>
  <si>
    <t>Participación y/o coordinación de espacios o escenarios de posicionamiento internacional de la CTeI. para el primer trimestre, se planificó y organizó las gestiones pertinentes para el  evento CEPAL que se realizará el 4 y 5 de abril. Como evidencia se carga las relatorías de las reuniones, que resumen los puntos claves para la planeación del evento.
Para la convocatorias Europa, se realizaron reuniones para definir acuerdos con las partes en las que se establecen los términos y condiciones. Como evidencia se carga: 1 informe base de la convocatoria Amsud, 1 acta de reunión Ecos nord y 1 acta de reunión DAAD. 
Finalmente, para la  convocatoria con CABBIO, se inicia la elaboración de los términos de referencia, y, para  MapBio, se está avanzando en el diseño de la metodología mediante mesas técnicas con GGGI para la selección de los bioproductos a partir del banco de elegibles. Se carga reporte seguimiento del mes de marzo, proporcionado por el equipo DDTI, quienes lideran dichos proyectos.</t>
  </si>
  <si>
    <t>Teniendo en cuenta que la periodicidad del indicador y la tarea es semestral no se tienen recomendaciones para este periodo de reporte.</t>
  </si>
  <si>
    <t>Durante el primer trimestre de 2024, los logros abarcan una  estructuración significativa de la Agenda de Política de Ciencia, Tecnología e Innovación y la formulación de iniciativas clave en torno a la equidad de género, los conocimientos ancestrales y la formación laboral. Los avances en CTeI divulgación y alistamiento de la Política Ancestral y Tradicional incluyen un enfoque participativo y colaborativo. El informe final en el cuarto trimestre no solo abarcará la documentación, sino la implementación de programas y mecanismos y proporcionará una imagen completa del impacto de las iniciativas. 
Se recomienda un enfoque continuo y participativo, incluso fortaleciendo las relaciones interinstitucionales para garantizar el éxito a largo plazo.</t>
  </si>
  <si>
    <t>El análisis revela una buena atención al detalle y participación activa en el desarrollo de iniciativas normativas para fortalecer las capacidades de CTeI.
Se recomienda mejorar los procesos de articulación entre los responsables de las iniciativas normativas dado que el reporte realizado limita la posibilidad de establecer un avance general en las acciones planificadas.</t>
  </si>
  <si>
    <t>Teniendo en cuenta que la periodicidad del indicador y la tarea es anual no se tienen recomendaciones para este periodo de reporte.</t>
  </si>
  <si>
    <t>El área técnica reporta dentro de los plazos establecidos.
Se recomienda realizar un reporte más detallado y que de cuenta de la consulta y participación de todas las partes interesadas.</t>
  </si>
  <si>
    <t>Durante el primer trimestre del año 2024, no se encontraba contemplado que la Secretaría Técnica presentara proyectos al OCAD para que fueran viabilizados, priorizados y aprobados. Se informa que los cronogramas aprobados de las convocatorias en ejecución, no establecían para este periodo que se realizara la actividad de verificación de requisitos de viabilidad del SGR a proyectos radicados en la Secretaría Técnica, por ello, no se estimó la presentación de proyectos al OCAD para su financiación.</t>
  </si>
  <si>
    <t xml:space="preserve">
La iniciativa de Gestión de la Secretaría Técnica del OCAD de la CTeI del SGR muestra un compromiso con la transparencia al reportar abiertamente la falta de proyectos presentados para viabilización y aprobación por parte del OCAD durante el primer trimestre de 2024. 
Teniendo en cuenta la planificación de las metas y el plan bienal de convocatorias se recomienda generar un plan de trabajo detallado que permita determinar la adecuada ejecución para los periodos siguientes.</t>
  </si>
  <si>
    <t>La iniciativa "Orquídeas Mujeres en la Ciencia 2024" tiene como objetivo promover la participación de mujeres en la ciencia, tecnología e innovación a través de la convocatoria de proyectos de investigación y la creación de una red de mujeres científicas. Se destaca la transparencia en el proceso de convocatoria y la gestión articulada para la creación de la red.
Se recomienda realizar reportes más detallados y específicos de acuerdo a los indicadores planteados dentro del programa. Además, se sugiere complementar los reportes con el seguimiento al plan de trabajo estructurado por el área técnica lo cual permite reflejar adecuadamente los avances realizados frente al programa.</t>
  </si>
  <si>
    <t>La iniciativa "Colombia Robótica 2024" tiene como objetivo fomentar vocaciones científicas en niñas, niños y adolescentes mediante el uso de la metodología del programa Ondas y herramientas de programación, ciencias computacionales y robótica. Se llevó a cabo una mesa técnica con expertos STEAM para diseñar una hoja de ruta, y se entregó un documento con lineamientos metodológicos para la implementación del programa en los territorios beneficiados.
Se recomienda realizar reportes más detallados y específicos de acuerdo a los indicadores planteados dentro del programa. Además, se sugiere complementar los reportes con el seguimiento al plan de trabajo estructurado por el área técnica lo cual permite reflejar adecuadamente los avances realizados frente al programa.</t>
  </si>
  <si>
    <t>El programa Ondas presenta una articulación territorial efectiva, promoviendo la colaboración entre actores locales para fomentar una cultura de Ciencia, Tecnología e Innovación (CTeI) a nivel regional. Además, se ha fortalecido la comunidad virtual del programa a través de diversas actividades, como la actualización de la plataforma y la realización de capacitaciones. Sin embargo, se han enfrentado obstáculos en la ejecución de iniciativas, como la interrupción de la "Misión MIT – Harvard". 
Se recomienda identificar alternativas para el cumplimiento de las tareas y metas establecidas y de ser necesario realizar oportunamente las alertas correspondientes.</t>
  </si>
  <si>
    <t>El proyecto de modernización del Sistema Nacional de Ciencia, Tecnología e Innovación (SNCTeI) avanza con la conceptualización y planificación de la modernización, presentando un modelo con componentes específicos. 
Se recomienda definir y/o reestructurar los indicadores así como la planificación de las tareas para los siguientes periodos de reporte que permitan dar cuenta de los resultados de la iniciativa. Además, evaluar o revisar los posibles impactos dada la suspensión del contrato.
Se recomienda reactivar el trabajo articulado y de ser necesario realizar oportunamente las alertas correspondientes respecto al impacto de las metas que aportan a estos indicadores y tareas.</t>
  </si>
  <si>
    <t>Durante el primer trimestre de 2024, el Programa de Ciencias Básicas priorizó seis propuestas del banco de financiables de la Convocatoria 937 de 2023 y asignó recursos adicionales para financiarlas. Se detalló la asignación de recursos, incluyendo su origen y los certificados de disponibilidad correspondientes, con transparencia. 
Se recomienda realizar reportes con mayor detalle respecto a las tareas asignadas en el módulo de planes en futuros informes.</t>
  </si>
  <si>
    <t>En el primer trimestre del Programa ColombIA Inteligente, se logró diseñar los Términos de Referencia para la convocatoria, centrándose en áreas avanzadas como la Inteligencia Artificial y las Tecnologías Aeroespaciales. Además, se avanzó en la planificación de los Encuentros Territoriales para divulgar el conocimiento aeroespacial. 
Se recomienda proporcionar más detalles sobre los Encuentros Territoriales y desarrollar estrategias de difusión efectivas para maximizar la participación y diversidad de propuestas.
Se recomienda realizar reportes más detallados y específicos de acuerdo a los indicadores y tareas planteados dentro del programa. Además, se sugiere complementar los reportes con el seguimiento al plan de trabajo estructurado por el área técnica lo cual permite reflejar adecuadamente los avances realizados frente al programa.</t>
  </si>
  <si>
    <t xml:space="preserve">El Programa Pacífico Vital surge como respuesta a compromisos gubernamentales con la región Pacífico, buscando el desarrollo socioeconómico de las asociaciones de pesca artesanal. Se destaca la participación amplia en la Asamblea Científico Popular, indicando un fuerte interés local e institucional. 
Desde la Oficina Asesora de Planeación e Innovación Institucional se recomienda establecer una mesa de trabajo para definir y/o reestructurar los indicadores así como la planificación de las tareas para los siguientes periodos de reporte que permitan dar cuenta de los resultados del programa especial.
</t>
  </si>
  <si>
    <t>En el primer trimestre, se avanzó en la contratación de proyectos elegibles de la convocatoria 943, destinada a fortalecer la soberanía alimentaria y el derecho a la alimentación. Se presentan los contratos de los proyectos contratados hasta la fecha. Esta acción es positiva para el avance de la iniciativa. 
Se recomienda proporcionar información más detallada sobre las actividades para el cumplimiento de las tareas establecidas.</t>
  </si>
  <si>
    <t>El Programa Jóvenes Ciencia para la Paz ha abierto convocatorias en los municipios de Quibdó, Buenaventura, Tumaco y el Departamento de San Andrés, Providencia y Santa Catalina. Este programa busca involucrar a jóvenes entre 18 y 28 años en proyectos de ciencia, tecnología e innovación para contribuir a la construcción de paz en sus comunidades. 
Se recomienda realizar un seguimiento continuo de los proyectos seleccionados, especialmente en términos de contribución a la paz y desarrollo local.</t>
  </si>
  <si>
    <t xml:space="preserve">
El Programa de Beneficios Tributarios presenta avances que responden a la gestión planificada.
Se recomienda mantener el trabajo articulado teniendo las dinámicas de los actores externos como son el CNBT y CONFIS, y de ser necesario realizar oportunamente las alertas correspondientes.</t>
  </si>
  <si>
    <t>Se recomienda que los informes proporcionen un mayor detalle sobre las actividades realizadas, los resultados obtenidos y los pasos siguientes. Esto facilitará una comprensión más clara de la iniciativa y permitirá identificar áreas de mejora o posibles desafíos a abordar. Además, se deberían incluir fechas concretas de entrega de documentos y publicaciones para tener una visión clara de los hitos alcanzados.
Se recomienda mantener el trabajo articulado y de ser necesario realizar oportunamente las alertas correspondientes.</t>
  </si>
  <si>
    <t>El informe sobre el Plan Marco de Implementación del Acuerdo Final para la Terminación del Conflicto - Estrategia CTeI para el Desarrollo Rural destaca la implementación de mecanismos para promover la financiación de proyectos en ciencias agrícolas. 
Se recomienda mantener el trabajo articulado y de ser necesario realizar oportunamente las alertas correspondientes.</t>
  </si>
  <si>
    <t xml:space="preserve">
En el primer trimestre del 2024, la Dirección de Gestión de Recursos para la CTeI del Ministerio de Ciencia, Tecnología e Innovación inició la implementación de mecanismos para promover la financiación de proyectos de investigación, desarrollo científico e innovación en transición energética, con el objetivo de garantizar el acceso a una energía asequible, segura, sostenible y moderna. 
Se recomienda proporcionar información más detallada sobre las actividades para el cumplimiento de las tareas establecidas.
</t>
  </si>
  <si>
    <t>A partir del seguimiento adelantado por la Oficina Asesora de Planeación e Innovación Institucional - OAPII se evidencia que el Área responsable cumplió con lo establecido respecto del indicador y tareas para  el primer trimestre de la vigencia 2024.
Se recomienda mantener el trabajo articulado y de ser necesario realizar oportunamente las alertas correspondientes.</t>
  </si>
  <si>
    <t>Fortalecer el derecho humano a la alimentación, los usos sostenibles de la biodiversidad y la construcción de paz a partir del desarrollo de sistemas agroecológicos, la innovación y el desarrollo tecnológico para optimizar el manejo de los excedentes agrícolas y la cadena de valor de bioproductos derivados de usos alternativos de plantas como coca, marihuana y amapola.
Desde la Oficina Asesora de Planeación e Innovación Institucional se recomienda establecer una mesa de trabajo para definir los indicadores así como la planificación de las tareas para los siguientes periodos de reporte que permitan dar cuenta de los resultados del programa especial.</t>
  </si>
  <si>
    <t>Apoyar la implementación del Centro de Bioeconomía para el Pacífico Colombiano en alianza con actores del orden regional y nacional
Desde la Oficina Asesora de Planeación e Innovación Institucional se recomienda establecer una mesa de trabajo para definir y/o reestructurar los indicadores así como la planificación de las tareas para los siguientes periodos de reporte que permitan dar cuenta de los resultados del programa especial.</t>
  </si>
  <si>
    <t>Se realiza cumplimiento del 25% de acuerdo con la meta establecida para el primer trimestre del 2024, llevando a cabo el total de las actividades contempladas para la fase de alistamiento. La estrategia  se crea para la generación de experiencias de aprendizaje organizacional está a cargo del Equipo de Fortalecimiento Organizacional de la Oficina de Planeación e Innovación Institucional, y tiene como propósito promover la cultura de la innovación al interior de la entidad en tres ejes: 1.	Uso y apropiación, 2.	Narrativas Institucionales y 3.	Desarrollo de capacidades.
Dentro de las actividades se encuentra fomentar la gestión del conocimiento en el Ministerio, involucrar al nivel directivo en la gestión cultural organizacional en innovación y movilizar el desarrollo organizacional hacia el cumplimiento de metas estratégicas, la transparencia y la mejora continua.</t>
  </si>
  <si>
    <t>1er Trimestre: Estructuración de la agenda de política y plan de evaluación
Durante el I trimestre de 2024 se avanzó en la estructuración y definición de la Agenda de Política y en las etapas de diseño y formulación de las iniciativas aprobadas en la agenda: "Lineamientos de Política para la Equidad de Género en Ciencia, Tecnología e Innovación",  "Política Pública Integral de Conocimientos Ancestrales y Tradicionales", Política de "Formación e Inserción Laboral de Capital Humano de Alto Nivel", "Conpes IA" y la "Política de niñas, jóvenes y mujeres en áreas STEM (Ley 2314)" . Así como, se evidenció avance en el Plan de evaluación de Políticas, Planes y Programas a través del seguimiento a las evaluaciones de impacto de los Programas: Ondas y Jóvenes Investigadores e Innovadores (2001-2021), Fondo de Investigación en Salud - FIS y Beneficios Tributarios.
1er Trimestre: Avance en la construcción de lineamientos técnicos y conceptuales de Divulgación CTeI
Durante el 2024, trimestre I, el equipo avanzó en la inclusión de los lineamientos de divulgación en el plan de gobernanza de políticas públicas (2024) en el Ministerio. 
Además, se adelantó la socialización del plan de trabajo con la viceministra de Talento y Apropiación social para su respectiva aprobación y retroalimentación. Se generó un acta, cronograma de trabajo y  presupuesto.
Adicionalmente, se avanzó en el concepto para los lineamientos, diagnóstico de políticas públicas en la región y análisis de los talleres llevados a cabo en el Encuentro de divulgadores. Se generaron tres documentos resultado de esto: marco conceptual, diagnóstico y sistematización de talleres. También se llevó a cabo la primera articulación con la Universidad Francisco José de Caldas para el empalme de metodologías de trabajo en el apoyo de la creación de los lineamientos en el marco del convenio con la Dirección de Capacidades y Apropiación. Adicionalmente, el equipo de divulgación ha avanzado en la búsqueda de propuestas de apoyo para la creación del mapeo de divulgadores para realizar a partir del semestre II. Se adjuntan las dos propuestas recibidas. 
1er Trimestre: Etapa de Alistamiento de la Política Ancestral y Tradicional
Durante el primer trimestre de la vigencia 2024, el Equipo Transversal Étnico y de Género (TEG) de La Dirección de Capacidades y Apropiación del Conocimiento, desarrolló los siguientes avances con relación a los siguientes procesos:
1. Borrador del documento PPICAT: En primer lugar, cada uno de los integrantes del equipo TEG realizó una revisión crítica del documento borrador PPICAT, en aras de identificar los elementos más significativos y las oportunidades de mejora del mismo. Posteriormente, en un espacio de reunión interna, cada integrante del equipo expuso sus impresiones de la lectura del documento y de tal forma, se sintetizaron en un conjunto de consideraciones, que se constituyeron en el punto de partida para la elaboración del documento de antecedentes de la PPICAT 
2. Socialización del Borrador del documento PPICAT: A partir de los elementos aportados de la lectura del documento borrador PPICAT, se procedió a desarrollar lectura y posterior reseña de la literatura especializada con respecto al tema. Para finalmente, elaborar una primera versión del documento de antecedentes PPICAT, el cual se encuentra en revisión por cada una de los integrantes del equipo TEG
3. Avance Mapa de Actores: Se avanzó en la identificación de potenciales actores que pudieran tener algún tipo de interés o competencia con relación a la formulación a la PPICAT, a partir de cuatro componentes: i) Organizaciones b) Instituciones c) Academia d) Otros. Dicho ejercicio, arrojó un resultado de 700 actores potenciales identificados. A continuación, se construyeron un conjunto de criterios de priorización para establecer la relevancia de cada uno de los actores del grupo base.
4to Trimestre: Informe consolidado sobre el diseño y/o implementación de programas, instrumentos y mecanismos en el marco de las hojas de ruta de las PIIOM esta iniciativa presenta un único reporte al cuanto trimestre</t>
  </si>
  <si>
    <t>Para el primer trimestre del año se vienen adelantando acciones en el marco de la construcción de la convocatoria SENAINNOVA 2024 "Fomento a la innovación y desarrollo tecnológico para contribuir a los
retos asociados al derecho a la alimentación", la cual se tiene como objetivo fomentar el Desarrollo Tecnológico y la Innovación en las Microempresas y Organizaciones Productivas Rurales, mediante la financiación de
proyectos de CTeI que contribuyan a la disponibilidad, acceso, uso y estabilidad en la producción de alimentos, así como al fortalecimiento de capacidades regionales que permitan el desarrollo de un campo productivo y sostenible.
Los proyectos susceptibles de financiación con recursos de la Asignación para la Ciencia, Tecnología e Innovación del SGR, provienen de la Convocatoria 32 "Convocatoria para la conformación de un listado de proyectos elegibles que contribuyan a resolver los retos asociados con el derecho a la alimentación – Colombia por un campo productivo y sostenible", la cual según el cronograma aprobado en la modificación No. 3 del 1 de
diciembre de 2023, establece el plazo final para el cumplimiento de requisitos de viabilidad de los proyectos para su presentación al OCAD, el 14 de junio de 2024.</t>
  </si>
  <si>
    <t>Durante este primer trimestre de 2024 realizó la estructuración del programa especial Transformación Territorial mediante las siguientes actividades 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 Una vez se tengan los resultados del programa se podrá detallar el territorio apoyado.</t>
  </si>
  <si>
    <t>Durante este primer trimestre de 2024 realizó la estructuración del programa especial Transformación Territorial mediante las siguientes actividades 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 Una vez se tengan los resultados del programa se podrá detallar el programa o proyecto apoyado para reducción de brechas.</t>
  </si>
  <si>
    <t>Durante este primer trimestre de 2024 realizó la estructuración del programa especial Transformación Territorial mediante las siguientes actividades 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 Una vez se tengan los resultados del programa se podrá detallar las alianzas apoyadas.</t>
  </si>
  <si>
    <t>El proceso de implementación de los artículos de CTeI del Plan Nacional de Desarrollo 2022-2026 presenta aspectos positivos como la participación ciudadana y la coordinación interinstitucional, pero también enfrenta desafíos como plazos de consulta limitados y complejidad de procedimientos. 
Se recomienda mantener el trabajo articulado y de ser necesario realizar oportunamente las alertas correspondientes.</t>
  </si>
  <si>
    <t>1er Trimestre: Articulación Territorial
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Para cumplir con los objetivos del programa Ondas, es necesario contar en cada uno de los departamentos con una Entidad Coordinadora que comparta con el Ministerio de Ciencia, Tecnología e Innovación y los gobiernos locales la responsabilidad del desarrollo científico y tecnológico de la región, y que esté interesada en desarrollar conjuntamente con estas entidades una estrategia de investigación, divulgación y apropiación de la CTeI, dirigida a la población infantil y juvenil. En consecuencia, durante el primer trimestre del 2024, la Dirección de vocaciones y formación elaboró y envió una invitación para la ejecución del programa Ondas en los departamentos de Caquetá, Santander, Norte de Santander, Valle del Cauca y el municipio de San Andrés de Tumaco a Instituciones de Educación Superior, Centros / Institutos de Investigación, Centros de Desarrollo Tecnológico, Centros de Innovación y Productividad o Centros de Ciencia, con domicilio en los departamentos y que cuenten con experiencia certificada en ejecución de proyectos o programas de educación de niñas, niños, adolescentes o jóvenes relacionada con investigación, ciencia, tecnología o innovación. Como evidencia se adjuntan los oficios de Invitación a Presentar Propuesta para la implementación del Programa Ondas del Ministerio de Ciencia, Tecnología e Innovación. Para el cierre del primer trimestre se hace entrega del documento que da cuenta de la Estrategia de Articulación Territorial para la implementación del programa Ondas y da apertura a las alianzas con las entidades coordinadoras departamentales.
1er Trimestre: Comunidad Ondas.
Para el desarrollo de actividades de comunidad virtual del programa Ondas durante el primer trimestre del 2024 se formuló un documento de plan de trabajo para la comunidad Ondas que contiene las estrategias y actividades a desarrollar durante el 2024. Este documento contiene tanto actividades de fortalecimiento de redes de actores del programa Ondas, como de gestión de reportes del programa a través de la plataforma Héroes Ondas. Durante el primer trimestre desde la comunidad también se realizaron las siguientes actividades: 
Desarrollo de Documentos:
Actualización del mapa de arquitectura de base de datos de la plataforma Ondas.
Actualización documento matriz de seguimiento cargue de información departamental Ondas 2024    
Actualización y Gestión de la Página Web:
Actualización de información de contacto de entidades coordinadoras Ondas en la página web para 2024.
Ajuste orden de noticias Ondas en la página web.
Integración de la red social Instagram al home de la página web de Ondas.
Publicación noticia Misión Ondas México,
Desarrollo de Plataforma a través de la OTSI:
Ajuste al módulo de reportes SIO para incluir estudiantes registrados en años anteriores en los reportes actuales.
Corrección del módulo de reportes SIO para eliminar duplicados de proyectos.
Ajustes en el módulo de carga de actores para mejorar la entrada de datos, incluyendo eliminación de espacios en blanco y validaciones de fechas de nacimiento.
Corrección de errores de la funcionalidad del módulo de reasignación de actores.
Capacitaciones y Soporte e informes:
Realización de tutoriales sobre la plataforma Ondas.
Capacitación al departamento de Onda Nariño sobre el uso de la plataforma.
Acompañamiento en la carga de información en la plataforma para los departamentos de Boyacá y Quindío.
Reuniones de capacitación en el uso de la plataforma para los departamentos de Quindío y Norte de Santander.
Activación de usuarios en entidad coordinadora de los departamentos de Nariño y Norte de Santander.
Proyección de comunicación con entidades con fallas en los procesos de carga de información.
Entrega de informe de cumplimiento de carga de actores y finalización de proyecto en el 2024 en el departamento Norte de Santander.
Documento estructura y guiones tutoriales plataforma Ondas. 
Reporte de colegios participantes en el programa Ondas en Cartagena y Barranquilla del período 2018-2024.
Actualización del mapa de arquitectura de base de datos de la plataforma Ondas.
 Comunicación y Divulgación:
Publicaciones en redes sociales del programa Ondas sobre el día de la mujer, convocatorias abiertas, misión Ondas México. 
Actualización del micrositio “link flow” con el repositorio de enlaces del programa Ondas.
Creación de noticias en la web del programa Ondas sobre “Revive el 2023 en imágenes” y “Convocatorias 2024”.
Realización del plan estratégico de la comunidad virtual Ondas para 2024. 
Eventos y Redes: Gestión de dos experiencias (Talleres) en alianza con el Ministerio de Educación y el Instituto de investigación Alliance Bioversity International and CIAT para la participación de Minciencias y docentes del programa Onda en la Feria Internacional del Libro de Bogotá. 
1er Trimestre: Divulgación y Movilidad:
Durante del primer trimestre, se elaboró los "Términos de Referencia" para la convocatoria de la "Misión MIT – Harvard". Sin embargo, la ejecución de esta iniciativa se fue interrumpida debido a la falta de disponibilidad de tiempo por parte de algunos miembros de la diáspora científica colombiana presente en el Instituto Tecnológico de Massachusetts (MIT). En consecuencia, y por instrucción del despacho de la Ministra de ciencias la misión fue trasladada a la ciudad de México, por lo que se procedió a la elaboración de los Términos de Referencia de la invitación de la "Misión México: Investigadores Ondas" la cual fue publicada el 26 de marzo de 2023 en la página web del Ministerio https://minciencias.gov.co/sala_de_prensa/mision-mexico-investigadores-ondas-nueva-invitacion-inmersion-academica-dirigida.Como evidencia se anexa, Términos de Referencia de la invitación de la "Misión México: Investigadores Ondas" Para el cierre del primer trimestre se hace entrega del documento que contiene los términos de referencia y da apertura a la invitación "Misión México: Investigadores Ondas"
1er Trimestre: Pedagógico
La ejecución del Programa Ondas se realiza siguiendo los lineamientos pedagógicos. Esto implica, el reconocimiento y uso de la ruta metodológica del programa, de las líneas de investigación establecidas, de los materiales y contenidos pedagógicos y de los instrumentos para el seguimiento y reporte de los procesos de investigación establecidos por el Ministerio (Los lineamientos pedagógicos: La investigación en el programa Ondas, lineamientos para maestros y asesores del programa Ondas y La ejecución del Programa Ondas), requiere de la actualización de los lineamientos pedagógicos. Para el fortalecimiento del componente pedagógico del Programa Ondas se hace necesaria la actualización de los lineamientos pedagógicos, articulando el enfoque STEAM y los enfoques diferenciales que fomenten el interés por la investigación en niñas, niños, adolescentes, maestros y asesores. Para el cumplimiento a este objetivo durante el primer trimestre del 2024, se realizó un análisis por parte del Equipo de Política Pública y Formación de alto Nivel de la Dirección de Vocaciones de la Guía de Asesores Ondas. Como evidencia se adjuntan los documentos de análisis elaborados.</t>
  </si>
  <si>
    <t>La iniciativa "Jóvenes Investigadores e Innovadores" destaca por su compromiso con la participación activa de jóvenes en proyectos de innovación relacionados con la gestión del catastro multipropósito. Para el 2024 se financian 7 propuestas adicionales con 19 jóvenes investigadores e innovadores gracias a una adición presupuestal, lo que muestra una gestión eficiente de recursos y apoyo a proyectos liderados por jóvenes. 
Se recomienda mantener el trabajo articulado y de ser necesario realizar oportunamente las alertas correspondientes.</t>
  </si>
  <si>
    <t>Formación de Alto Nivel
1er Trimestre: Apertura de la convocatoria Programa Crédito Beca de Colfuturo
Se da apertura a la convocatoria del programa crédito Colfuturo con fecha de cierre el 29 de febrero de 2024
1er Trimestre: Ejercicios de socialización y articulación para la divulgación de la Convocatoria 35
Se organización ejercicios de socialización y articulación para la divulgación de la Convocatoria, para reforzar las relaciones interinstitucionales entre los programas doctorales, on el propósito de promover la divulgación de las líneas temáticas de los programas doctorales y ofrecer un espacio a la mesa técnica del OCAD para explicar y resolver dudas sobre el mecanismo.
1er Trimestre: Gestionar la publicación del banco adicional de financiables Convocatoria 934
Se gestiona la publicación del banco adicional de financiables de la convocatoria 934, convocatoria de Estancias Posdoctorales Orientadas por Misiones - 2023, la cual tiene el objetivo de contribuir al fortalecimiento del talento humano en ciencia, tecnología e innovación del país y aumentar la inserción y demanda de doctores en el sector productivo, la convocatoria se alinea a las Políticas de Investigación e Innovación Orientada por Misiones (PIIOM) e incluye un enfoque territorial y diferencial con la intención de democratizar la ciencia, promover la inclusión y la diversidad, y trabajar hacia la reducción de brechas territoriales y de participación en el ámbito de CTI resultó en la conformación de un banco de 156 financiables, según la Resolución 2053-2023, complementado por un banco adicional de 46 beneficiarios, de acuerdo con la Resolución 0584-2024
Formación de Alto Nivel - Colfuturo 1er Trimestre: Apertura de la convocatoria Programa Crédito Beca de Colfuturo
Se da apertura a la convocatoria del programa crédito Colfuturo con fecha de cierre el 29 de febrero de 2024
Formación de Alto Nivel - Fulbright - 	1er Trimestre: Negociación para la definición estratégica de la Convocatoria Minciencias/Fulbright y publicación de los términos de referencia
En el marco de la negociación estratégica de la convocatoria Minciencias/Fulbright se consolidaron los términos de referencia de la convocatoria.</t>
  </si>
  <si>
    <t>Se han realizado diferentes acciones positivas en el ámbito de la Formación de Alto Nivel, como la apertura de la convocatoria Programa Crédito Beca de Colfuturo y la publicación del banco adicional de la convocatoria 934 de 2023 - Estancias Posdoctorales Orientadas por Misiones. Además, se ha promovido la divulgación de las líneas temáticas de interés para programas doctorales a través de ejercicios de socialización y articulación.
Se recomienda mantener el trabajo articulado y de ser necesario realizar oportunamente las alertas correspondientes respecto al impacto de las metas o cambios en los mecanismos que aportan a estos indicadores y tareas.</t>
  </si>
  <si>
    <t xml:space="preserve">1er Trimestre: Establecer los acuerdos con las diferentes dependencias del Ministerio sobre el concepto de Modernización del SNCTeI en 2024
" Establecer los acuerdos con las diferentes dependencias del Ministerio sobre el concepto de Modernización del SNCTeI en 2024' DEL PLAN '(PE4) Fomentar la capacidad de generación de conocimiento científico y tecnológico, el reconocimiento, el fortalecimiento de la infraestructura científica y tecnológica, de los actores del SNCTI y las capacidades de las Instituciones Generadoras de Conocimiento y de las entidades de soporte para aumentar la calidad e impacto del conocimiento en la sociedad - 2024":
 Antecedentes:
 1. El esbozo general del proyecto de modernización fue comunicado a la ciudadanía el día 15 de mayo de 2023 en la página web del Ministerio: https://minciencias.gov.co/sala_de_prensa/comunicado-la-opinion-publica-0.
2. Como instrumento operativo del proyecto de modernización y con el liderazgo de la Dirección de Ciencia, se presentó al equipo técnico de cienciometría el modelo de modernización del SNCTeI. con recursos aprobados para su ejecución soportado en el contrato de administración de proyectos N° 174 del 2023. Aprobación del contrato 29 de agosto del 2023.
3. El operador contratado presentó a la Dirección de Ciencia un plan de trabajo, cronograma y presupuesto, que contempla siete módulos a saber: 1. Política de Actores del SNCTI, 2.Gobernanza de la Infraestructura de información Científica, 3. Gobernanza de indicadores de la CTeI, 4. Ciencia de la Ciencia, 5. Ética, 6. Propiedad Intelectual, 7. Armonización de los módulos. 
 4. Hasta diciembre de 2023, enero y febrero de 2024, se desarrollaron actividades y algunos productos del plan, acorde con las instrucciones recibidas por la Directora de la Dirección de Ciencia.  
 5. Por instrucciones de los directivos del Ministerio, para revisar la estructura, avances y gestiones hechas sobre el contrato de administración donde se encuentran los recursos de financiamiento del proyecto, se decidió suspender la administración de proyectos (de manera oficial) el día 5 de marzo de 2024. 
 6. El día 7 de marzo en reunión con la Señoras Ministra y Viceministra (se adjunta ayuda de memoria), se expusieron los escenarios de afectación por suspensión del contrato sobre algunas actividades en avance  del proyecto de Modernización, que incluyen la implementación del Sistema CRIS y la actualización parcial de ScienTI (Módulo 1), así como, los recursos para apoyo técnico de Convocatorias de grupos, investigadores y Publindex (Módulo 3).
 7. Sobre la tarea de reportar avances frente a acuerdos con las diferentes dependencias en cuanto a la conceptualización del Modelo de Modernización del SNCTeI, se comunicó el día 7 de marzo de 2024 a las Señoras Ministra y Viceministra, la importancia de que la modernización del SNCTeI quede bajo la gobernanza de Minciencias y sea de carácter estratégico en el horizonte del mediano y largo plazo. Para ello es importante desde el equipo directivo del Ministerio tomar decisiones sobre la suspensión del contrato que tiene los recursos y dar lineamientos sobre la estructura, actividades, planes, liderazgo del proyecto (se solicitó un gerente par este proyecto contratado directamente por el Ministerio) e integración de las diferentes direcciones de Minciencias respecto a la modernización del SNCTI. Lo anterior facilitaría el reporte de tareas y avance reales de las iniciativas, así como el desarrollo de productos y entregables para registro en GINA. 
8. En este sentido se comunica a la OAPII que el reporte de tareas para las iniciativas de modernización del SNCTI debería iniciarse o gestionarse una vez se den claridades institucionales sobre los aspectos gerenciales, técnicos y financieros del proyecto para registrar avances reales en el PAI, también de cara a la ciudadanía. Finalmente la decisión fue registrar la iniciativa e ir reportando tareas aún cuando desde el equipo técnico se advirtió que eran necesarias claridades y directrices institucionales sobre el proyecto.
 Finalmente, para dar cumplimiento a la tarea asignada, se reporta para el primer trimestre del 2024: el memorando de suspensión del contrato de administración de proyectos y la ayuda de memoria de la reunión con las señoras Ministra y Viceministra, como reportes que contienen las decisiones tomadas hasta el momento y estaría pendiente el acta del comité Ministerial del día primero de abril de 2024. 
 Se reitera Igualmente que en el Plan Anual de Mecanismos de Minciencias - 2024 se encuentra información de posible apertura de las Convocatorias para el reconocimiento y medición de grupos y Publindex en el segundo trimestre de 2024. Al respecto se hace necesario esperar instrucciones sobre los procesos y modificaciones de fechas de los periodos tentativos de apertura, ya que solo se podrán hacer si se da respuesta a los requerimientos técnicos y financieros para soportar de manera responsable los procesos.
 Se adjunta ayuda de memoria y documento de suspensión del contrato que está actualmente publicado en la plataforma MGI. </t>
  </si>
  <si>
    <t>Plataforma ScienTI (CVLac, GrupLac e Institulac) actualizada para su integración con el Sistema CRIS Colombia</t>
  </si>
  <si>
    <t>1er Trimestre: CV 937-2023: Banco de financiables priorizado
Durante el primer periodo de 2024,  se priorizaron seis propuestas del banco de financiables de la Convocatoria 937 de 2023, de Investigación fundamental y mediante memorando No. 20242070036083 del 6 de marzo de 2024, se solicitó la publicación del banco adicional de financiables de la Convocatoria 937 de 2023, indicando lo siguiente:
Se cuenta con recursos adicionales por valor un total de CUATRO MIL CIENTO NUEVE MILLONES DOSCIENTOS SESENTA Y SEIS MIL CIENTO OCHENTA Y NUEVE PESOS M/CTE ($4.109.266.189) discriminados así: TRES MIL NOVECIENTOS ONCE MILLONES DE PESOS M/CTE ($3.911.000.000) del Convenio 403-2024 amparados en el certificado de disponibilidad de recursos 19567 de 2024; DIECINUEVE MILLONES SETECIENTOS CINCO MIL SETECIENTOS OCHENTA Y CUATRO PESOS MCTE ($19.705.784) del Convenio 230-2023 amparados en el certificado de disponibilidad de recursos 19560 de 2024; y, CIENTO SETENTA Y OCHO MILLONES QUINIENTOS SESENTA MIL CUATROCIENTOS CINCO PESOS M/CTE ($178.560.405) del Convenio 294-2022 amparados en el certificado de disponibilidad de recursos 17555 de 2022.
• De esta manera, y teniendo en cuenta el banco definitivo de elegibles, con los recursos adicionales se financiarán seis (6) propuestas adicionales de la convocatoria, lo cual corresponde a un proyecto por cada área del conocimiento en estricto orden descendente. Los seis (6) proyectos ascienden a un valor total de CUATRO MIL CIEN MILLONES CIENTO CUARENTA Y DOS MIL CUATROCIENTOS CINCUENTA PESOS M/CTE ($4.100. 142.450).
Resolución 0585 del 6 de marzo del 2024 Por la Cual se publica un banco adicional de financiables de la convocatoria 937-2023 de investigación fundamental.
Banco adicional de financiables 2024 convocatoria 937-2023 de investigación fundamental.</t>
  </si>
  <si>
    <t>1er Trimestre: Diseño de los términos de referencia de convocatoria abordados con Inteligencia Artificial y Aeroespacial, apertura y cierre de la convocatoria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26 de marzo de 2024 se publico la convocatoria y el  11 junio 2024 se publicaran los resultados definitivos de la convocatoria. Se adjunta el documento de términos de referencia.
1er Trimestre: Primera etapa de planificación de como se van a realizar y financiar los Encuentros Territoriales
Con el equipo de planeación de la Dirección de Ciencia, se realizó un ejercicio de planeación de los Encuentros Territoriales para la divulgación del conocimiento Aeroespacial, en donde se definieron y evaluaron las etapas necesarias para su desarrollo. Se definieron las actividades y su duración y se elaboró un cronograma de ejecución.</t>
  </si>
  <si>
    <t>1er Trimestre: Apertura de las 4 convocatorias en los municipios de Quibdó, Buenaventura, Tumaco, San Andrés.
Durante el primer trimestre del 2024 se realizó la apertura de las segundas convocatorias en los territorios de Buenaventura, Quibdó y Tumaco para la selección de los beneficiarios en el marco del programa Jóvenes en Ciencia para la Paz, cuyo dirigido a es: "Jóvenes o equipos conformados por Jóvenes entre 18 y 28 años que a la fecha de cierre de la presente convocatoria no se encuentren adelantando ningún tipo de estudios en instituciones de educación básica y media o instituciones de educación superior ni laboralmente activos en entidades públicas o privadas bajo ningún tipo de modalidad; y que se encuentren domiciliados en Buenaventura, Quibdó y Tumaco. Con interés y disponibilidad para desarrollar sus capacidades y habilidades en Ciencia, Tecnología e Innovación, que cuenten con una idea de negocio, emprendimiento en funcionamiento o prototipo con la capacidad de impactar positivamente en sus proyectos de vida para contribuir a la construcción de paz en su territorio”.
Adicionalmente, frente al Capitulo de San Andrés, Providencia y Santa Catalina, se aperturó el 30 de marzo de 2024 la primera convocatoria para la selección de las 50 iniciativas del programa cuyo objetivo es “seleccionar cincuenta (50) jóvenes o equipos conformados por jóvenes entre 18 y 28 años de edad, que no se encuentren adelantando ningún tipo de estudios en instituciones de educación básica y media o instituciones de educación superior ni laboralmente activos en entidades públicas o privadas bajo ningún tipo de modalidad, con el fin de que desarrollen o mejoren significativamente productos, servicios y/o procesos basados en Ciencia, Tecnología e Innovación (CTel), a través de la formulación e implementación de un proyecto que será susceptible de financiación y donde se involucren procesos de apropiación social del conocimiento y de innovación, en el Archipiélago de San Andrés, Providencia y Santa Catalina”.</t>
  </si>
  <si>
    <t>1er Trimestre: Informe preliminar que brinde una orientación y ruta definida en la definición del Cupo para la vigencia 2024
1.Solicitud de cupo 2024 para suplir los traslados de cupos de la vigencia 2023.
Esta solicitud se sustenta en lo establecido en el artículo 96 de la ley 2277 de 2022, donde se establece que: “Los contribuyentes que hubieren acreditado las condiciones para acceder a las tarifas diferenciales y demás beneficios tributarios derogados o limitados mediante la presente ley, podrán disfrutar del respectivo tratamiento durante la totalidad del término otorgado en la legislación bajo la cual se consolidaron las respectivas situaciones jurídicas, en cuanto ello corresponda”.
Teniendo en cuenta lo anterior, existe una solicitud por 170.140 millones de pesos, relacionados con traslados presupuestales de proyectos que habían sido aprobados en convocatorias anteriores al 2023, y que tienen el derecho según lo establecido en la ley y el acuerdo 32 del Consejo Nacional de Beneficios tributarios. Por parte de las mesas técnicas del CNBT, se estableció que esta solicitud se realizara por separado de la solicitud del cupo oficial para la vigencia 2024, dada la urgencia para justificar el cupo a estos proyectos.
2.Solicitud de cupo 2024 para beneficio tributarios.
En las mesas técnicas del CNBT, y la reunión sostenida el 14 de Marzo con el equipo del DNP y Minhacienda, se definieron tres escenarios que fueron enviados a los equipos de los consejeros, en busca a definir un cupo sustentado con cifras e indicadores.  En sesión del Pre CNBT, se dio visto bueno a los tres escenarios para ser presentado a los consejeros, teniendo presente que es necesario los resultados de la evaluación de impacto, para justificar un cupo más alto.
3.Costo Fiscal de los beneficios tributarios.
En la sesión del Pre CNBT del 22 de Marzo, se presentaron diferentes escenarios y se acordó con Minhacienda, calcular el costo fiscal de la propuesta seleccionada para presentar al CONFIS una vez realizado el CNBT.  Sin embargo y debido a las directrices del Consejo Superior de Política Fiscal -CONFIS  , se hace necesario contar con los resultados de la evaluación de impacto 2018-2022, para poder justificar la solicitud de cupo de Minhacienda.
Esta Evaluación estará a cargo del Departamento Nacional de Planeación y contará con el apoyo de  Minciencias, donde se ha trabajado el diseño de este estudio, se ha  recopilado la información correspondiente  y validado  la información de las vigencias a evaluar, estos avances se obtuvieron en las reuniones realizadas el 16 de noviembre, 21 de noviembre,28 de noviembre,  30 de noviembre  y 5 de diciembre de 2023. Para la vigencia 2024, nos reunimos el  14 de febrero y 15 de marzo de 2024; donde nos informaron que habían recibido la información de las bases de la DIAN y estaba a la espera de los microdatos de las bases de las encuestas EAM y EDIT para cruzar con las bases suministradas por el Minciencias. El DNP estima que el estudio estará listo para finales del mes de mayo.</t>
  </si>
  <si>
    <t>1er Trimestre: Implementar mecanismos que promuevan la financiación proyectos de investigación, desarrollo científico e innovación en ciencias agrícolas
La Dirección de Gestión de Recursos para la CTeI (DGR) tiene entre sus funciones el “diseño de los mecanismos de financiación para el desarrollo de actividades de CTeI, de acuerdo con las políticas de CTeI definidas por el Ministerio”. En ese sentido, la DGR tiene un gran reto relacionado con la reingeniería de los mecanismos de CTeI existentes y la implementación de nuevos que involucren la integración de actividades de CTeI (investigación, transferencia y uso del conocimiento, vocaciones científicas y tecnológicas en NNA, formación y vinculación de capital humano de alto nivel) y, para dar respuesta la política orientada por Misiones, en este caso puntual a los mecanismos que promueven la financiación de proyectos en ciencias agrícolas. Para el primer trimestre del año se vienen adelantando acciones en el marco de la construcción de la convocatoria SENAINNOVA 2024 "Fomento a la innovación y desarrollo tecnológico para contribuir a los retos En definición de nuevos instrumentos para la estructuración y aprobación de los términos de referencia asociados al derecho a la alimentación", la cual se tiene como objetivo fomentar el Desarrollo Tecnológico y la Innovación en las Microempresas y Organizaciones Productivas Rurales, mediante la financiación de proyectos de CTeI que contribuyan a la disponibilidad, acceso, uso y estabilidad en la producción de alimentos, así como al fortalecimiento de capacidades regionales que permitan el desarrollo de un campo productivo y sostenible. Al corte de este trimestre se vienen definiendo nuevos instrumentos para la estructuración y aprobación de los términos de referencia. Se tiene planificado iniciar en el segundo trimestre del año</t>
  </si>
  <si>
    <t>Con corte al primer trimestre del año 2024, la Dirección de Gestión de Recursos para la CTeI del Ministerio de Ciencia, Tecnología e Innovación abrió los siguientes mecanismos asociados a proyectos de investigación, desarrollo científico e innovación en transición Energética, con el objetivo de garantizar el acceso a una energía asequible, segura, sostenible y moderna: Energía Asequible y no Contaminante.</t>
  </si>
  <si>
    <t xml:space="preserve">Subcategoría: Cierre de brechas y mejora continua del desempeño institucional
1 er Trimestre: Seguimiento a las actividades relacionadas con el rediseño organizacional - Se reporta la información presentada en reunión a la Ministra, insumos reportados con base en los productos entregados por el consultor en el marco del Contrato 791 de 2023. 
1 er Trimestre: Seguimiento a los temas de Gestión de la Información - En el informe adjunto a este reporte se detallan los avances realizados durante el primer trimestre 2024 para dar cumplimiento a los lineamientos de la Política de Gestión de Información Estadística del Modelo Integrado de Planeación y Gestión a cargo de la Oficina Asesora de Planeación e Innovación Institucional, en lo referente a la gestión de información, planeación estratégica, seguimiento y control, mejora continua y generación, procesamiento, análisis y difusión de información estadística, esto con el objetivo de aportar al cierre de brechas y la mejora continua del desempeño institucional. En este informe se detallan las actividades relacionadas con planeación estratégica (PAI, PEI) a través de los indicadores programáticos y estratégicos establecidos para la vigencia 2024, procesamiento de información de los archivos de datos del repositorio de la OAPII y la difusión de información estadística a través de los tableros/fichas publicados en el portal La Ciencia en Cifras, lo anterior atendiendo a lo establecido en el procedimiento Gestión de Información de la Oficina Asesora de Planeación e Innovación Institucional (código D101PR04). En el informe se describen los enlaces de la Unidad de Drive en donde reposan los soportes o evidencias de cada una de las actividades descritas y realizadas por el equipo durante el primer trimestre 2024.
1 er Trimestre: Seguimiento ejecución presupuestal del Ministerio - Mediante Decreto 2295 del 29 de diciembre de 2023 “Por medio del cual se liquida el Presupuesto General de la Nación para la vigencia fiscal de 2024, se detallan las apropiaciones y se clasifican y definen los gastos”, se asignó al Ministerio de Ciencia, Tecnología e Innovación la suma de $367.474 millones para Gastos de Inversión. Con base en esta información el Ministerio realizó la correspondiente desagregación y asignación del Presupuesto de Inversión de la vigencia fiscal 2024.
Con corte al primer trimestre de 2024 se tiene una ejecución del presupuesto general de la nación del 12,24% entre funcionamiento e inversión. Lo correspondiente a inversión se tiene comprometido $256.490 millones con el 69,80% de ejecución en compromisos ocupando el primer puesto entre todos los ministerios; en cuanto a obligaciones se tiene ejecución del 12,11% cumpliendo la meta programada para el primer trimestre. Los principales proyectos que movieron esta ejecución fueron: Capacitación de recursos humanos, fortalecimiento de la gobernanza y fortalecimiento institucional, especialmente con el pago de prestación de servicios. Se adjunta el informe de ejecución presupuestal con corte al 31 de marzo de 2024 presentado al comité ministerial
1er Trimestre: Desarrollo de las actividades de la fase 1 de la Estrategia de Cierre de Brechas y Mejora continua - Se comparte informe del primer trimestre de 2024 se desarrollaron las actividades programadas como parte de la fase de alistamiento de estrategia de Cierre de Brechas y Mejora Continua a través de la cual se impulsa el Modelo Integrado de Planeación y Gestión del interior del Ministerio, en el marco del fortalecimiento institucional, desde cuatro ejes (estrategia de servicio, RUTA FURAG 2023, Sistema Integrado de Planeación y Gestión, Intervención Integral de procesos) - Se realiza comité de gestión y desempeño sectorial e Institucional el 26 de febrero, donde se presentan varios de los temas y estrategias planteadas en el marco de la iniciativa de cierre de brechas y mejora continua, se adjunta acta y presentación
Subcategoría: Generar experiencias de aprendizaje organizacional para incentivar y visibilizar el capital intelectual de la entidad - Durante el primer trimestre de 2024 se desarrollaron las actividades programadas como parte de la fase de alistamiento de estrategia de Experiencias de Aprendizaje a través de la cual se impulsa la política de Gestión del Conocimiento y la Innovación, en el marco del fortalecimiento institucional. Se adjunta el informe que describe los ejes y sus productos - En la sesión del Comité de Gestión y desempeño Institucional del 26 de febrero de 2024 se presentó la estrategia para el fortalecimiento institucional en la cual está incluida la iniciativa de experiencias de aprendizaje con las cuales se impulsa la cultura de la innovación al interior de la entidad. En esta iniciativa hay tres ejes: 1. Uso y Apropiación, 2. Narrativas Institucionales, 3. Desarrollo de Capacidades. En la misma sesión del Comité se aprobó la conformación de la Mesa de Transformación Cultural y la Innovación, que será la instancia desde la cual se van a articular las acciones de experiencias de aprendizaje con la Dirección de Talento Humano, Comunicaciones, el Despacho y la OTSI.	</t>
  </si>
  <si>
    <t xml:space="preserve">1er Trimestre 1er Informe de seguimiento al desarrollo de las iniciativas normativas para la CTeI.
Durante el 1er trimestre de la vigencia 2024, la Oficina Asesora Jurídica brindó acompañamiento a las áreas del Ministerio, en el avance al desarrollo de las iniciativas normativas para la CTeI, incluidas en la Agenda Regulatoria 2024, para los cuales se realizaron las siguientes actividades:
1. Decreto a través del cual se regulan los Comités de Ética de la investigación y Comités de bioética del SNCTeI: El área responsable, Dirección de Ciencia, envía documentación de las actividades realizadas durante el 1er trimestre de 2024:
Talleres territoriales para la socialización y retroalimentación de iniciativas de política pública de ética de la investigación, bioética e integridad científica (eibic) Conpes 4069.
Anexo 3 política de ética de la investigación, bioética e integridad científica-eibic- marzo 1 de 2024. 
Documentos sobre estrategia para la socialización y retroalimentación de dos iniciativas reglamentarias antes de que sean sometidas a consulta pública - Implementación de la "Política de ética de la investigación, bioética e integridad científica- EIBIC" (Resolución 314 de 2018, CONPES 4069).
Mesa de institucionalidad y gobernanza de la ciencia, la tecnología y la innovación desde los territorios política de ética de la investigación, bioética e integridad científica-eibic.
2. Proyecto de Decreto o Ley, por el cual se adopta el Código de integridad científica: El área responsable, Dirección de Ciencia, envía documentación de las actividades realizadas durante el 1er trimestre de 2024:
Talleres territoriales para la socialización y retroalimentación de iniciativas de política pública de ética de la investigación, bioética e integridad científica (eibic) Conpes 4069.
Anexo 3 política de ética de la investigación, bioética e integridad científica-eibic- marzo 1 de 2024. 
Documentos sobre estrategia para la socialización y retroalimentación de dos iniciativas reglamentarias antes de que sean sometidas a consulta pública - Implementación de la "Política de ética de la investigación, bioética e integridad científica- EIBIC" (Resolución 314 de 2018, CONPES 4069). 
Mesa de institucionalidad y gobernanza de la ciencia, la tecnología y la innovación desde los territorios política de ética de la investigación, bioética e integridad científica-eibic.
3. Reglamentación Articulo 171 Plan Nacional de Desarrollo - Democratización de la ciencia a través del acceso a resultados derivados de investigación financiada con recursos públicos: Durante el 1er trimestre de la vigencia 2024, se llevaron a cabo las siguientes actividades:
Solicitud de parte de la OAJ mediante memorando 20240130016253 con fecha 01/02/2024 sobre la conformación de equipos de trabajo y tramites de inicio para la consolidación de los documentos denominados memoria justificativa y proyecto de articulado del proyecto. 
Se otorga respuesta con fecha 12 de marzo de 2024 a solicitud de fecha 04 de marzo de 2024 radicada por correo electrónico por el área en la cual se plantea el impacto sobre la reglamentación de los artículos 107,170 y 171 del PND.
El área da RESPUESTA: memorando con radicado No. 20240130016253 OAJ lo cual se realizo con fecha 27 de febrero de 2024. 
El área reporta con fecha 08 de marzo de 2024 la Ficha Técnica del Programa Estratégico de la Iniciativa art 171 PND.
Para el segundo trimestre de la vigencia 2024, las áreas responsables remitirán a la Oficina Asesora Jurídica, la documentación correspondiente para el seguimiento del avance de la iniciativa normativa. 
4. Decreto por el cual se reglamenta el desarrollo de la Ley 2314 de 2023, donde se dicta el diseño e implementación de la política pública para la promoción de la participación de niñas, jóvenes y mujeres en ciencia, tecnología, ingeniería y matemáticas: Durante el 1er trimestre de la vigencia 2024, se llevaron a cabo las siguientes actividades:
Solicitud de parte de la OAJ mediante memorando 20240130016233 con fecha 01/02/2024 sobre la conformación de equipos de trabajo y tramites de inicio para la consolidación de los documentos denominados memoria justificativa y proyecto de articulado del proyecto.  
Reunión Ficha Técnica de Programa Estratégico Iniciativa normativa 21 de febrero de 2024. 
Invitación Espacio de alineación interna Ley 2314 realizada con fecha 23 de febrero de 2024. 
Se da respuesta por la OAJ a recomendaciones que fueron realizadas por DNP en reunión con el área que lidera la iniciativa el día 05 de marzo de 2024, se remiten las respuestas solicitadas por correo electrónico con fecha 13 de marzo de 2024.
Se asiste y se apoya por la OAJ la reunión de fecha 15 de marzo de 2024 en la cual se tratan temas sobre la reglamentación de la ley, se imparten recomendaciones al procedimiento que planea el área para la reglamentación de la ley. 
Se elabora Acta Reunión de estructuración y cumplimiento a Ley 2314 de 2023 del 15/03/2024 en la cual se dejan recomendaciones para que el área tenga en cuenta el avance que se debe presentar para la futura reglamentación.
Se apoya reunión virtual solicitada por el área para el día 20 de marzo en la cual se valida nuevamente el alcance del proyecto de regulación. Se remite respuesta propuesta de reglamentación comisión intersectorial ley 2314 de 2024, por correo electrónico desde la OAJ con fecha 22 de marzo de 2024.
Para el segundo trimestre de la vigencia 2024, las áreas responsables remitirán a la Oficina Asesora Jurídica, la documentación correspondiente para el seguimiento del avance de la iniciativa normativa.
5. Decreto Por medio del cual se regula el sistema específico de carrera administrativa del personal científico y tecnológico de las entidades públicas que integran el Sistema Nacional de Ciencia, Tecnología e Innovación: El área responsable, Dirección de Talento Humano, remite documentos que evidencian los avances en el proceso de construcción, ajuste, socialización y trámite del proyecto de ley, por medio del cual se adopta el sistema específico de carrera administrativa, documento justificativo y anexos metodológicos; razón por la cual se tendrá que:  Concluir la etapa de socialización y ajuste de los documentos del proyecto, conforme a las observaciones y comentarios de los stakeholders internos y externos. 
Contar con la versión definitiva del proyecto de ley, exposición de motivos y anexos metodológicos.  Promover la fase inicial de socialización de los documentos concertados, con las entidades cabeza de sector administrativo, el Departamento Administrativo de la Presidencia de la República y el Departamento Administrativo de la Función Pública. Finalmente, se adjuntan los documentos que soportan las actividades mencionadas en el presente reporte, junto con el informe correspondiente. 
Decreto a través del cual se regula la Gobernanza de los Comités de Ética de la investigación y Comités de bioética del SNCTeI1er Trimestre: Ajuste de la metodología para socialización entre los diversos actores y regiones - Validación con nodos regionales cronograma de socialización.
Diseño metodológico y herramientas
1er Trimestre: Primer informe de seguimiento al proyecto de Ley, adopta el sistema específico de carrera administrativa de las entidades que conforman SNCTeI.
El Ministerio de Ciencia, Tecnología e Innovación, en ejercicio de sus responsabilidades como cabeza del sector administrativo Ciencia, Tecnología e Innovación y ente rector del Sistema Nacional de Ciencia, Tecnología e Innovación SNCTeI, actualmente se encuentra en proceso de construcción participativa y socialización de una propuesta de sistema específico de carrera administrativa dirigida al personal científico y tecnológico de las entidades públicas que conforman el Sistema Nacional de Ciencia, Tecnología e Innovación SNCTeI; en cumplimiento del artículo 4 de la Ley 909 de 2004 y conforme al CONPES 4069 de 2021.
 </t>
  </si>
  <si>
    <t xml:space="preserve">Artículo 225 - Avance en la implementación de los artículos de CTeI del PND 2022-2026 - 1er Trimestre: Presentación de Borrador del proyecto de Ley, socialización
El Ministerio de Ciencia Tecnología e innovación, en cumplimiento de lo establecido en el artículo 225 del  Plan Nacional de Desarrollo “Colombia Potencia mundial de la vida” Ley 2294 de 2023, elaboró el proyecto de ley “Por la cual se crea la Agencia para el Sector Ciencia, Tecnología e Innovación y se dictan otras disposiciones.” junto con su estudio justificativo.  En cumplimiento de lo que establece el artículo 8 de la Ley 1437 de 2011, se puso  a disposición de la ciudadanía El plazo  disponible para recepción de comentarios, sugerencias, observaciones,  fue  hasta el 31 de enero del año en curso, Se realiza el reporte de avance acordado  para el 1er Trimestre:  "Presentación de Borrador del proyecto de Ley, socialización "
Artículo 226. Políticas de investigación e innovación orientadas por misiones - 1er Trimestre: Gestión de avance para Artículo 226. Políticas de investigación e innovación orientadas por misiones para el primer trimestre.
Según el procedimiento establecido para el diseño, formulación, seguimiento y evaluación de la política de ciencia, tecnología e innovación (CTeI), se han completado las nueve etapas correspondientes a la construcción de la hoja de ruta. El décimo punto de este procedimiento es la "Consulta del Documento de Política Preliminar con Actores del Sistema", en la cual se abrió un periodo para recibir comentarios, sugerencias o contribuciones adicionales de todos los grupos de interés respecto a los lineamientos consolidados en los documentos de política. Esta consulta se llevó a cabo del 29 de diciembre al 22 de enero de 2024.  En cumplimiento de lo establecido en el artículo 2.1.2.1.14 del Decreto 1081 de 2015 y el numeral 8º del artículo 8º de la Ley 1437 de 2011, el Ministerio de Ciencia, Tecnología e Innovación – MINCIENCIAS, informó a la comunidad en general que los documentos preliminares de las 5 hojas de ruta de las Políticas de Investigación e Innovación orientadas por Misiones-PIIOM, junto con su correspondiente documento de memoria justificativa, estaban disponibles para recibir opiniones, sugerencias o propuestas hasta el 22 de enero de 2024.  Mediante un formulario en línea, se pueden seleccionar los respectivos componentes de cada una de las políticas sobre las cuales se tengan opiniones, sugerencias o propuestas. Es importante destacar que la consulta se publicó en la página principal del Ministerio y los comentarios y/o sugerencias se recopilaron mediante un formulario en línea. Este formulario requería información como correo electrónico, nombre, tipo y número de documento de identidad, dirección de domicilio y números de contacto. La segunda sección del formulario se destinó a observaciones sobre el documento de política, donde se pedía elegir la misión para la cual se deseaba proporcionar retroalimentación. Se solicitaban respuestas detalladas para cada parte del modelo de plantilla del documento de política, que incluía la introducción, antecedentes y justificación, marco conceptual, diagnóstico, definición de la política, objetivos, plan de acción, mecanismos de seguimiento y evaluación, y recursos relacionados.  Luego del cierre de la consulta, los comentarios fueron remitidos a los equipos de misiones a través de un archivo Excel y también se recibió un documento con comentarios por vía ORFEO de la ANDI. Los equipos de misiones evaluaron la pertinencia de incorporar estos comentarios, siguiendo los requisitos establecidos en la "Estrategia Participación Ciudadana y Rendición de Cuentas" (código D101M01). Además, se realizaron ajustes de forma, como la uniformidad en las citas, revisión de estilo y corrección de ortografía, los cuales se reflejan en las versiones actuales de los documentos.
Artículo 258 -Avance en la implementación de los artículos de CTeI del PND 2022-2026 - 1er trimestre: Artículo 258 Avance en la implementación de los artículos de CTeI del PND 2022-2026
Durante el primer trimestre se realizaron dos mesas de trabajo en conjunto con el DNP respecto a la reglamentación del artículo 258 Marco de Inversión en I+D. A continuación se resume los resultados de las sesiones realizadas:
La primera sesión se realizó el 13 de marzo en la cual se informó que desde el DNP se vienen analizando dos fuentes de información para analizar el posible marco de inversión donde por cada sector se informará el porcentaje de inversión que deberán destinar para investigación y desarrollo (I+D). En segunda instancia, desde el Ministerio de Ciencia, Tecnología e Innovación se deberá avanzar en la construcción de una metodología para la formulación de proyectos de investigación y desarrollo como insumo para el desarrollo de la agenda de sensibilización, capacitación a los sectores públicos para que conozcan cómo pueden desarrollar programas, proyectos de inversión en I+D que deberán financiar con los recursos que cada sector destine para inversión en I+D. En la reunión del 21 de marzo el DNP presentó los resultados de la revisión de la información de la inversión en I+D por entidad y sector y las proyecciones del marco. Estos resultados serán compartidos por la OAPII al VCIP y Dirección de Ciencia. Se adjuntan correos, citaciones de las mesas y el formato soporte con la planeación de actividades para el 2024 en el cual se brinda más detalle de los avances del primer trimestre.
Artículos 107, 170 y 171 de CTeI del PND 2022-2026 y su implementación - 1er Trimestre: Fase de planeación y articulación
Durante el primer trimestre la mesa técnica de PI que atiende la reglamentación de los artículos 107, 170 y 171 acordó trabajar bajo un cronograma que podría variar dependiendo de la disponibilidad y disposición de recursos para contratar el insumo técnico, así también analizó la reglamentación de cara a la política de conocimientos ancestrales, para esta reunión fueron invitadas todas las direcciones y los dos viceministerios a fin de hacer la alineación institucional requerida para el tema. </t>
  </si>
  <si>
    <r>
      <t xml:space="preserve">Durante el primer trimestre del 2024, para alcanzar la meta del indicador se ha trabajado en 5 diferentes estrategias que presentan un avance de la siguiente manera.
</t>
    </r>
    <r>
      <rPr>
        <b/>
        <sz val="12"/>
        <color theme="1"/>
        <rFont val="Arial Narrow"/>
        <family val="2"/>
      </rPr>
      <t>Alianzas BIO - Articulación y cooperación internaciona</t>
    </r>
    <r>
      <rPr>
        <sz val="12"/>
        <color theme="1"/>
        <rFont val="Arial Narrow"/>
        <family val="2"/>
      </rPr>
      <t xml:space="preserve">l: Se avanzó en la metodología para la selección de los dos bioproductos que serán beneficiados con la aceleración a partir del Banco de Elegibles de la Convocatoria MapBio 3.0. Se inició la elaboración de los Términos de Referencia para la Convocatoria de Cursos CABBIO que se realizarán en Colombia.
</t>
    </r>
    <r>
      <rPr>
        <b/>
        <sz val="12"/>
        <color theme="1"/>
        <rFont val="Arial Narrow"/>
        <family val="2"/>
      </rPr>
      <t>Alianzas BIO - Orquídeas Mujeres en la Ciencia 2024</t>
    </r>
    <r>
      <rPr>
        <sz val="12"/>
        <color theme="1"/>
        <rFont val="Arial Narrow"/>
        <family val="2"/>
      </rPr>
      <t xml:space="preserve">: Desde el equipo de Jóvenes Investigadores e Innovadores y Formación de Alto Nivel de la Dirección de Vocaciones y Formación, se realizó el diseño técnico de la Convocatoria Orquídeas: Mujeres en la Ciencia 2024, la cual fue publicó el 12 de febrero de 2024, cuyas líneas temáticas son Bioeconomía, Ciencia para la Paz y Derecho Humano a la Alimentación. De manera que, las propuestas de proyectos que se seleccionen aporten al desarrollo de las rutas en mención.
</t>
    </r>
    <r>
      <rPr>
        <b/>
        <sz val="12"/>
        <color theme="1"/>
        <rFont val="Arial Narrow"/>
        <family val="2"/>
      </rPr>
      <t>Alianzas BIO - Programa ColombIA Inteligente</t>
    </r>
    <r>
      <rPr>
        <sz val="12"/>
        <color theme="1"/>
        <rFont val="Arial Narrow"/>
        <family val="2"/>
      </rPr>
      <t xml:space="preserve">: El ministerio dio apertura a la convocatoria ColombIA inteligente: desarrollo e implementación de soluciones mediante inteligencia artificial y ciencias del espacio para los territorios,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marzo.
</t>
    </r>
    <r>
      <rPr>
        <b/>
        <sz val="12"/>
        <color theme="1"/>
        <rFont val="Arial Narrow"/>
        <family val="2"/>
      </rPr>
      <t>Alianzas BIO - Programa Pacífico Vital</t>
    </r>
    <r>
      <rPr>
        <sz val="12"/>
        <color theme="1"/>
        <rFont val="Arial Narrow"/>
        <family val="2"/>
      </rPr>
      <t xml:space="preserve">: Se trabajó en la estructuración del Programa Pacífico Vital el cual está enfocado en la transformación de subproductos de la pesca a través de procesos de I+D+i para generar productos pesqueros con valor agregado. Este Programa hace parte de las acciones para dos Políticas de Investigación e Innovación Orientadas por Misiones (PIIOM), estas son: a) Bioeconomía y Territorio y b) Derecho Humano a la Alimentación.
</t>
    </r>
    <r>
      <rPr>
        <b/>
        <sz val="12"/>
        <color theme="1"/>
        <rFont val="Arial Narrow"/>
        <family val="2"/>
      </rPr>
      <t>Alianzas BIO - Programa de CTeI para la transformación territorial:</t>
    </r>
    <r>
      <rPr>
        <sz val="12"/>
        <color theme="1"/>
        <rFont val="Arial Narrow"/>
        <family val="2"/>
      </rPr>
      <t xml:space="preserve"> 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t>
    </r>
  </si>
  <si>
    <r>
      <t xml:space="preserve">Durante el primer trimestre del 2024, para alcanzar la meta del indicador se ha trabajado en 5 diferentes estrategias que presentan un avance de la siguiente manera.
</t>
    </r>
    <r>
      <rPr>
        <b/>
        <sz val="12"/>
        <color theme="1"/>
        <rFont val="Arial Narrow"/>
        <family val="2"/>
      </rPr>
      <t xml:space="preserve">Centro de bioeconomía para el Pacífico Colombiano: </t>
    </r>
    <r>
      <rPr>
        <sz val="12"/>
        <color theme="1"/>
        <rFont val="Arial Narrow"/>
        <family val="2"/>
      </rPr>
      <t xml:space="preserve">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t>
    </r>
    <r>
      <rPr>
        <b/>
        <sz val="12"/>
        <color theme="1"/>
        <rFont val="Arial Narrow"/>
        <family val="2"/>
      </rPr>
      <t xml:space="preserve">Colombia Robótica 2024: </t>
    </r>
    <r>
      <rPr>
        <sz val="12"/>
        <color theme="1"/>
        <rFont val="Arial Narrow"/>
        <family val="2"/>
      </rPr>
      <t xml:space="preserve">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programa para el cierre de brechas de un territorio en conflicto.
</t>
    </r>
    <r>
      <rPr>
        <b/>
        <sz val="12"/>
        <color theme="1"/>
        <rFont val="Arial Narrow"/>
        <family val="2"/>
      </rPr>
      <t>Programa ColombIA Inteligente</t>
    </r>
    <r>
      <rPr>
        <sz val="12"/>
        <color theme="1"/>
        <rFont val="Arial Narrow"/>
        <family val="2"/>
      </rPr>
      <t xml:space="preserve">: El ministerio dio apertura a la convocatoria ColombIA inteligente: desarrollo e implementación de soluciones mediante inteligencia artificial y ciencias del espacio para los territorios,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marzo.
</t>
    </r>
    <r>
      <rPr>
        <b/>
        <sz val="12"/>
        <color theme="1"/>
        <rFont val="Arial Narrow"/>
        <family val="2"/>
      </rPr>
      <t>Programa Pacífico Vital</t>
    </r>
    <r>
      <rPr>
        <sz val="12"/>
        <color theme="1"/>
        <rFont val="Arial Narrow"/>
        <family val="2"/>
      </rPr>
      <t xml:space="preserve">: Durante el primer trimestre del 2024, se trabajó en la estructuración del Programa Pacífico Vital el cual está enfocado en la transformación de subproductos de la pesca a través de procesos de I+D+i para generar productos pesqueros con valor agregado. Este programa se enmarca en el territorio de Tumaco (Nariño) y su área de influencia por lo cual se espera que los resultados del Programa permitan el mejoramiento de las condiciones sociales, económicas y productivas de las asociaciones de pescadores artesanales de esta región.
</t>
    </r>
    <r>
      <rPr>
        <b/>
        <sz val="12"/>
        <color theme="1"/>
        <rFont val="Arial Narrow"/>
        <family val="2"/>
      </rPr>
      <t xml:space="preserve">Programa de CTeI para la transformación territorial: </t>
    </r>
    <r>
      <rPr>
        <sz val="12"/>
        <color theme="1"/>
        <rFont val="Arial Narrow"/>
        <family val="2"/>
      </rPr>
      <t>Se realizaron diferentes reuniones de trabajo al interior del Ministerio, obteniendo los siguientes productos: (1) diseño y elaboración la ficha de proyecto especial; (2) avance en identificación de tres grandes subproductos: en cáñamo, en planta de coca, y, en patios agroecológicos, definiendo posibles: objetivos específicos, territorios, actividades, metas y monto presupuestal.</t>
    </r>
  </si>
  <si>
    <r>
      <t xml:space="preserve">Durante el primer trimestre del 2024, para alcanzar la meta del indicador se ha trabajado en 6 diferentes estrategias que presentan un avance de la siguiente manera.
</t>
    </r>
    <r>
      <rPr>
        <b/>
        <sz val="12"/>
        <color theme="1"/>
        <rFont val="Arial Narrow"/>
        <family val="2"/>
      </rPr>
      <t>Centro de bioeconomía para el Pacífico Colombiano</t>
    </r>
    <r>
      <rPr>
        <sz val="12"/>
        <color theme="1"/>
        <rFont val="Arial Narrow"/>
        <family val="2"/>
      </rPr>
      <t xml:space="preserve">: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t>
    </r>
    <r>
      <rPr>
        <b/>
        <sz val="12"/>
        <color theme="1"/>
        <rFont val="Arial Narrow"/>
        <family val="2"/>
      </rPr>
      <t>Colombia Robótica 2024</t>
    </r>
    <r>
      <rPr>
        <sz val="12"/>
        <color theme="1"/>
        <rFont val="Arial Narrow"/>
        <family val="2"/>
      </rPr>
      <t xml:space="preserve">: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territorio que permita aportar al cierre de brechas territoriales.
</t>
    </r>
    <r>
      <rPr>
        <b/>
        <sz val="12"/>
        <color theme="1"/>
        <rFont val="Arial Narrow"/>
        <family val="2"/>
      </rPr>
      <t>Orquídeas Mujeres en la Ciencia 2024</t>
    </r>
    <r>
      <rPr>
        <sz val="12"/>
        <color theme="1"/>
        <rFont val="Arial Narrow"/>
        <family val="2"/>
      </rPr>
      <t xml:space="preserve">: 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119 mujeres con estudios doctorales y 119 Jóvenes Investigadoras e Innovadoras en calidad de pregrado o recién graduada. Con esta convocatoria, se busca fomentar la inserción laboral de 238 Mujeres. La convocatoria cerrará el día de 12 abril.
</t>
    </r>
    <r>
      <rPr>
        <b/>
        <sz val="12"/>
        <color theme="1"/>
        <rFont val="Arial Narrow"/>
        <family val="2"/>
      </rPr>
      <t>Programa ColombIA Inteligente</t>
    </r>
    <r>
      <rPr>
        <sz val="12"/>
        <color theme="1"/>
        <rFont val="Arial Narrow"/>
        <family val="2"/>
      </rPr>
      <t xml:space="preserve">: El ministerio dio apertura a la convocatoria ColombIA inteligente: desarrollo e implementación de soluciones mediante inteligencia artificial y ciencias del espacio para los territorios,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marzo.
</t>
    </r>
    <r>
      <rPr>
        <b/>
        <sz val="12"/>
        <color theme="1"/>
        <rFont val="Arial Narrow"/>
        <family val="2"/>
      </rPr>
      <t>Programa Pacífico Vital</t>
    </r>
    <r>
      <rPr>
        <sz val="12"/>
        <color theme="1"/>
        <rFont val="Arial Narrow"/>
        <family val="2"/>
      </rPr>
      <t xml:space="preserve">: Se trabajó en la estructuración del Programa Pacífico Vital el cual está enfocado en la transformación de subproductos de la pesca a través de procesos de I+D+i para generar productos pesqueros con valor agregado. Este Programa hace parte de las acciones para dos Políticas de Investigación e Innovación Orientadas por Misiones (PIIOM), estas son: a) Bioeconomía y Territorio y b) Derecho Humano a la Alimentación.
</t>
    </r>
    <r>
      <rPr>
        <b/>
        <sz val="12"/>
        <color theme="1"/>
        <rFont val="Arial Narrow"/>
        <family val="2"/>
      </rPr>
      <t xml:space="preserve">Programa de CTeI para la transformación territorial: </t>
    </r>
    <r>
      <rPr>
        <sz val="12"/>
        <color theme="1"/>
        <rFont val="Arial Narrow"/>
        <family val="2"/>
      </rPr>
      <t xml:space="preserve">Se realizaron diferentes reuniones de trabajo al interior del Ministerio, obteniendo los siguientes productos: (1) diseño y elaboración la ficha de proyecto especial tanto en PPT como en Excel; (2) avance en identificación de tres grandes subproductos: en cáñamo, en planta de coca, y, en patios agroecológicos, definiendo posibles: objetivos específicos, territorios, actividades, metas y monto presupuestal.
 </t>
    </r>
  </si>
  <si>
    <t>A partir del seguimiento adelantado por la Oficina Asesora de Planeación e Innovación Institucional - OAPII se evidencia que las áreas responsables cumplieron con lo establecido respecto del indicador para  el primer trimestre de la vigencia 2024.
Se recomienda mantener el trabajo articulado y de ser necesario realizar oportunamente las alertas correspondientes. Así mismo, se recomienda a los líderes de los programas especiales tener presente el aporte que están realizando al indicador dado este que hace parte de los indicadores del Plan Nacional de Desarrollo 2022 - 2026 a cargo de Minciencias.</t>
  </si>
  <si>
    <t xml:space="preserve">Líder: Dirección de Gestión de Recursos para la CTeI
Corresponsable: Viceministerio
 de Talento y Apropiación Social del Conocimiento </t>
  </si>
  <si>
    <t>Ondas se ejecuta en cooperación con los sectores productivo, social, académico y gubernamental, comprometidos con el desarrollo del país en los diversos ámbitos territoriales. Con ello busca movilizar y comprometer a los actores nacionales, regionales y locales, para el fortalecimiento de las capacidades regionales en ciencia, tecnología e innovación. En consecuencia, suscribe convenios de cooperación interinstitucional con los diferentes actores territoriales del país a través de los cuales se alcanzará la meta de niñas, niños ya adolescentes apoyados en su vocación científica.</t>
  </si>
  <si>
    <t>En el marco de este indicador se desarrollan las actividades relacionadas con el programa "Colombia Robótica 2024", el programa Ondas y la iniciativa "Centros de Interés en CTeI", de acuerdo con los reportes del área técnica, se evidencian avances de acuerdo con lo planeado, no obstante, se comunicaron diferentes obstáculos en la ejecución.
Se recomienda realizar reportes más detallados y que a nivel de indicador reflejen el estado y avance de sus componentes, incluyendo la identificación de las alternativas, planes de trabajo y alertas que faciliten la articulación al interior del Ministerio para asegurar el cumplimiento de las metas establecidas teniendo en cuenta los obstáculos presentados en cada componente.</t>
  </si>
  <si>
    <t>A partir del seguimiento adelantado por la Oficina Asesora de Planeación e Innovación Institucional - OAPII se evidencia que las áreas responsables cumplieron con lo establecido respecto del indicador para el primer trimestre de la vigencia 2024.
Se recomienda mantener el trabajo articulado y de ser necesario realizar oportunamente las alertas correspondientes. De igual forma, detallar o complementar los reportes con el seguimiento al plan de trabajo estructurado desde el área técnica reflejando adecuadamente los avances en cada componente del indicador.</t>
  </si>
  <si>
    <t>Se han realizado diferentes acciones positivas en el ámbito del apoyo para la formación doctoral como la apertura de la convocatoria Programa Crédito Beca de Colfuturo y la divulgación de las líneas temáticas de interés para programas doctorales a través de ejercicios de socialización y articulación.
Se recomienda mantener el trabajo articulado y de ser necesario realizar oportunamente las alertas correspondientes respecto al impacto de las metas o cambios en los mecanismos que aportan a estos indicadores y tareas.</t>
  </si>
  <si>
    <t xml:space="preserve">	
Para el primer trimestre, se reportan 19 beneficiarios asociados al banco adicional de financiables de la Invitación 1047 Jóvenes Investigadores e Innovadores IGAC, mientras que para los demás componentes: Orquídeas Mujeres en la Ciencia, ColombIA Inteligente, y ANH, según el cronograma establecido por los mecanismos, se espera alcanzar las metas en otros trimestres del año 2024. </t>
  </si>
  <si>
    <t xml:space="preserve">En el primer trimestre de 2024 no se reportan personas que hayan sido seleccionadas para recibir apoyo económico por Minciencias y aliados para su formación en programas de maestría en las convocatorias ColombIA Inteligente y Colfuturo, debido a que,  el cronograma de los mecanismos, está establecido para alcanzar la meta en otro trimestre del año 2024. </t>
  </si>
  <si>
    <t xml:space="preserve">	
Para el primer trimestre de 2024 se reportan 46 beneficiarios del banco adicional de financiables asociados a la convocatoria de Estancias Posdoctorales Orientadas por Misiones - 2023, mientras que, para la convocatoria ColombIA Inteligente y Orquídeas Mujeres en la ciencia, debido al cronograma de los mecanismos, aún no se reportan beneficiarios.  Por otro lado, la convocatoria 947 no presentó elegibles definitivos, tal cual como lo establece la resolución 0636 - 2024,</t>
  </si>
  <si>
    <t>En el marco de este indicador se desarrollan las actividades relacionadas con el programa Orquídeas Mujeres en la Ciencia, ColombIA Inteligente, la iniciativa "Centros de Interés en CTeI" y el banco adicional de financiables de la convocatoria 934 de 2023, de acuerdo con los reportes del área técnica, se evidencian avances de acuerdo con lo planeado, no obstante, se comunicaron diferentes obstáculos en la ejecución para la iniciativa de Centros de Interés en CTeI.
Se recomienda realizar reportes más detallados y que a nivel de indicador reflejen el estado y avance de sus componentes, incluyendo la identificación de las alternativas, planes de trabajo y alertas que faciliten la articulación al interior del Ministerio para asegurar el cumplimiento de las metas establecidas teniendo en cuenta los obstáculos presentados.</t>
  </si>
  <si>
    <t>El primer trimestre de la iniciativa "Centros de Interés en CTeI" muestra un avance significativo en la implementación del cronograma de la Convocatoria 947 de 2023, evidenciando un compromiso con los plazos establecidos y una gestión eficiente de recursos. La formulación y aprobación de los términos de referencia se realizó en el marco de comités técnicos, lo que refleja un enfoque colaborativo.
Sin embargo, teniendo en cuenta la resolución 0636 del 21 de marzo de 2024, en la cual se evidencia que no se tienen propuestas elegibles desde la Oficina Asesora de Planeación e Innovación Institucional se recomienda establecer una mesa de trabajo para identificar las acciones a seguir dado un posible incumplimiento de las metas y tareas establecidas.</t>
  </si>
  <si>
    <t xml:space="preserve">1er Trimestre: Actividades para publicar los mecanismos de la ejecución de recursos del FIS.
Durante el primer trimestre del 2024, se adelantaron actividades con el fin de publicar los mecanismos para la ejecución de recursos del FIS. Se entregan las actas del comité FIS y mesas técnicas realizados durante periodo así mismo se adjuntan los votos correspondientes ´para la aprobación de las propuestas. Se entrega el mecanismo de la convocatoria FIS, y se entrega la propuesta del Programa de I+D+i de VECOL, junto con las evidencias de sometimiento a evaluación y concepto e pares evaluadores.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</si>
</sst>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_ ;\-#,##0\ "/>
    <numFmt numFmtId="165" formatCode="[$-240A]d&quot; de &quot;mmmm&quot; de &quot;yyyy"/>
    <numFmt numFmtId="166" formatCode="_-&quot;$&quot;\ * #,##0_-;\-&quot;$&quot;\ * #,##0_-;_-&quot;$&quot;\ * &quot;-&quot;??_-;_-@_-"/>
  </numFmts>
  <fonts count="25" x14ac:knownFonts="1">
    <font>
      <sz val="11"/>
      <color theme="1"/>
      <name val="Calibri"/>
      <scheme val="minor"/>
    </font>
    <font>
      <sz val="11"/>
      <color theme="1"/>
      <name val="Calibri"/>
      <family val="2"/>
      <scheme val="minor"/>
    </font>
    <font>
      <sz val="11"/>
      <name val="Calibri"/>
      <family val="2"/>
    </font>
    <font>
      <sz val="12"/>
      <color theme="1"/>
      <name val="Arial Narrow"/>
      <family val="2"/>
    </font>
    <font>
      <b/>
      <sz val="12"/>
      <color theme="1"/>
      <name val="Arial Narrow"/>
      <family val="2"/>
    </font>
    <font>
      <b/>
      <sz val="18"/>
      <color theme="1"/>
      <name val="Arial Narrow"/>
      <family val="2"/>
    </font>
    <font>
      <b/>
      <sz val="16"/>
      <color theme="1"/>
      <name val="Arial Narrow"/>
      <family val="2"/>
    </font>
    <font>
      <b/>
      <sz val="14"/>
      <color theme="1"/>
      <name val="Arial Narrow"/>
      <family val="2"/>
    </font>
    <font>
      <b/>
      <sz val="11"/>
      <color theme="1"/>
      <name val="Arial Narrow"/>
      <family val="2"/>
    </font>
    <font>
      <sz val="11"/>
      <color theme="1"/>
      <name val="Arial Narrow"/>
      <family val="2"/>
    </font>
    <font>
      <sz val="10"/>
      <color rgb="FF7030A0"/>
      <name val="Arial Narrow"/>
      <family val="2"/>
    </font>
    <font>
      <sz val="11"/>
      <color theme="1"/>
      <name val="Calibri"/>
      <family val="2"/>
      <scheme val="minor"/>
    </font>
    <font>
      <b/>
      <sz val="14"/>
      <color theme="1"/>
      <name val="Arial Narrow"/>
      <family val="2"/>
    </font>
    <font>
      <b/>
      <sz val="16"/>
      <color theme="1"/>
      <name val="Arial Narrow"/>
      <family val="2"/>
    </font>
    <font>
      <b/>
      <sz val="12"/>
      <color theme="1"/>
      <name val="Arial Narrow"/>
      <family val="2"/>
    </font>
    <font>
      <sz val="12"/>
      <name val="Arial Narrow"/>
      <family val="2"/>
    </font>
    <font>
      <sz val="12"/>
      <color theme="1"/>
      <name val="Arial Narrow"/>
      <family val="2"/>
    </font>
    <font>
      <b/>
      <sz val="14"/>
      <name val="Arial Narrow"/>
      <family val="2"/>
    </font>
    <font>
      <sz val="10"/>
      <color rgb="FF7030A0"/>
      <name val="Arial Narrow"/>
      <family val="2"/>
    </font>
    <font>
      <sz val="8"/>
      <name val="Calibri"/>
      <family val="2"/>
      <scheme val="minor"/>
    </font>
    <font>
      <b/>
      <sz val="18"/>
      <color theme="1"/>
      <name val="Arial Narrow"/>
      <family val="2"/>
    </font>
    <font>
      <sz val="12"/>
      <color rgb="FF002060"/>
      <name val="Arial Narrow"/>
      <family val="2"/>
    </font>
    <font>
      <b/>
      <sz val="12"/>
      <color rgb="FF7030A0"/>
      <name val="Arial Narrow"/>
      <family val="2"/>
    </font>
    <font>
      <sz val="12"/>
      <color rgb="FF000000"/>
      <name val="Arial Narrow"/>
      <family val="2"/>
    </font>
    <font>
      <sz val="10"/>
      <color theme="1"/>
      <name val="Arial Narrow"/>
      <family val="2"/>
    </font>
  </fonts>
  <fills count="24">
    <fill>
      <patternFill patternType="none"/>
    </fill>
    <fill>
      <patternFill patternType="gray125"/>
    </fill>
    <fill>
      <patternFill patternType="solid">
        <fgColor theme="0"/>
        <bgColor theme="0"/>
      </patternFill>
    </fill>
    <fill>
      <patternFill patternType="solid">
        <fgColor rgb="FFE7E6E6"/>
        <bgColor rgb="FFE7E6E6"/>
      </patternFill>
    </fill>
    <fill>
      <patternFill patternType="solid">
        <fgColor rgb="FFECECEC"/>
        <bgColor rgb="FFECECEC"/>
      </patternFill>
    </fill>
    <fill>
      <patternFill patternType="solid">
        <fgColor rgb="FFF2F2F2"/>
        <bgColor rgb="FFF2F2F2"/>
      </patternFill>
    </fill>
    <fill>
      <patternFill patternType="solid">
        <fgColor rgb="FFD8D8D8"/>
        <bgColor rgb="FFD8D8D8"/>
      </patternFill>
    </fill>
    <fill>
      <patternFill patternType="solid">
        <fgColor theme="0" tint="-4.9989318521683403E-2"/>
        <bgColor indexed="64"/>
      </patternFill>
    </fill>
    <fill>
      <patternFill patternType="solid">
        <fgColor theme="0" tint="-4.9989318521683403E-2"/>
        <bgColor theme="0"/>
      </patternFill>
    </fill>
    <fill>
      <patternFill patternType="solid">
        <fgColor theme="0" tint="-0.14999847407452621"/>
        <bgColor theme="0"/>
      </patternFill>
    </fill>
    <fill>
      <patternFill patternType="solid">
        <fgColor theme="0"/>
        <bgColor indexed="64"/>
      </patternFill>
    </fill>
    <fill>
      <patternFill patternType="solid">
        <fgColor theme="0" tint="-4.9989318521683403E-2"/>
        <bgColor rgb="FFF2F2F2"/>
      </patternFill>
    </fill>
    <fill>
      <patternFill patternType="solid">
        <fgColor theme="0" tint="-4.9989318521683403E-2"/>
        <bgColor rgb="FFD8D8D8"/>
      </patternFill>
    </fill>
    <fill>
      <patternFill patternType="solid">
        <fgColor theme="2" tint="-0.14999847407452621"/>
        <bgColor rgb="FFF2F2F2"/>
      </patternFill>
    </fill>
    <fill>
      <patternFill patternType="solid">
        <fgColor theme="4" tint="0.79998168889431442"/>
        <bgColor rgb="FFECECEC"/>
      </patternFill>
    </fill>
    <fill>
      <patternFill patternType="solid">
        <fgColor theme="4" tint="0.79998168889431442"/>
        <bgColor indexed="64"/>
      </patternFill>
    </fill>
    <fill>
      <patternFill patternType="solid">
        <fgColor theme="0" tint="-0.14999847407452621"/>
        <bgColor rgb="FFECECEC"/>
      </patternFill>
    </fill>
    <fill>
      <patternFill patternType="solid">
        <fgColor theme="0" tint="-0.14999847407452621"/>
        <bgColor rgb="FFF2F2F2"/>
      </patternFill>
    </fill>
    <fill>
      <patternFill patternType="solid">
        <fgColor theme="0" tint="-0.14999847407452621"/>
        <bgColor indexed="64"/>
      </patternFill>
    </fill>
    <fill>
      <patternFill patternType="solid">
        <fgColor theme="2"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44">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indexed="64"/>
      </right>
      <top/>
      <bottom/>
      <diagonal/>
    </border>
    <border>
      <left style="thin">
        <color indexed="64"/>
      </left>
      <right/>
      <top/>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rgb="FF000000"/>
      </left>
      <right style="dotted">
        <color rgb="FF000000"/>
      </right>
      <top style="dotted">
        <color rgb="FF000000"/>
      </top>
      <bottom style="dotted">
        <color rgb="FF000000"/>
      </bottom>
      <diagonal/>
    </border>
    <border>
      <left style="dotted">
        <color theme="1"/>
      </left>
      <right style="dotted">
        <color theme="1"/>
      </right>
      <top style="dotted">
        <color theme="1"/>
      </top>
      <bottom/>
      <diagonal/>
    </border>
    <border>
      <left style="dotted">
        <color theme="1"/>
      </left>
      <right style="dotted">
        <color theme="1"/>
      </right>
      <top/>
      <bottom/>
      <diagonal/>
    </border>
    <border>
      <left style="dotted">
        <color theme="1"/>
      </left>
      <right style="dotted">
        <color theme="1"/>
      </right>
      <top/>
      <bottom style="dotted">
        <color theme="1"/>
      </bottom>
      <diagonal/>
    </border>
    <border>
      <left style="dotted">
        <color theme="1"/>
      </left>
      <right style="dotted">
        <color theme="1"/>
      </right>
      <top style="dotted">
        <color theme="1"/>
      </top>
      <bottom style="dotted">
        <color theme="1"/>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dotted">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dashed">
        <color indexed="64"/>
      </left>
      <right style="dashed">
        <color indexed="64"/>
      </right>
      <top style="dashed">
        <color indexed="64"/>
      </top>
      <bottom style="dashed">
        <color indexed="64"/>
      </bottom>
      <diagonal/>
    </border>
    <border>
      <left/>
      <right style="dotted">
        <color indexed="64"/>
      </right>
      <top/>
      <bottom/>
      <diagonal/>
    </border>
  </borders>
  <cellStyleXfs count="3">
    <xf numFmtId="0" fontId="0" fillId="0" borderId="0"/>
    <xf numFmtId="9" fontId="11" fillId="0" borderId="0" applyFont="0" applyFill="0" applyBorder="0" applyAlignment="0" applyProtection="0"/>
    <xf numFmtId="44" fontId="11" fillId="0" borderId="0" applyFont="0" applyFill="0" applyBorder="0" applyAlignment="0" applyProtection="0"/>
  </cellStyleXfs>
  <cellXfs count="236">
    <xf numFmtId="0" fontId="0" fillId="0" borderId="0" xfId="0"/>
    <xf numFmtId="0" fontId="3" fillId="2" borderId="1" xfId="0" applyFont="1" applyFill="1" applyBorder="1" applyAlignment="1">
      <alignment wrapText="1"/>
    </xf>
    <xf numFmtId="0" fontId="4" fillId="2" borderId="1" xfId="0" applyFont="1" applyFill="1" applyBorder="1" applyAlignment="1">
      <alignment horizont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9" fillId="0" borderId="0" xfId="0" applyFont="1"/>
    <xf numFmtId="0" fontId="8" fillId="3" borderId="3" xfId="0" applyFont="1" applyFill="1" applyBorder="1" applyAlignment="1">
      <alignment horizontal="center" vertical="center"/>
    </xf>
    <xf numFmtId="0" fontId="8" fillId="3" borderId="3" xfId="0" applyFont="1" applyFill="1" applyBorder="1" applyAlignment="1">
      <alignment horizontal="center" vertical="center" wrapText="1"/>
    </xf>
    <xf numFmtId="165" fontId="10" fillId="0" borderId="3" xfId="0" applyNumberFormat="1" applyFont="1" applyBorder="1" applyAlignment="1">
      <alignment vertical="center" wrapText="1"/>
    </xf>
    <xf numFmtId="165" fontId="9" fillId="0" borderId="0" xfId="0" applyNumberFormat="1" applyFont="1" applyAlignment="1">
      <alignment vertical="center"/>
    </xf>
    <xf numFmtId="0" fontId="3" fillId="2" borderId="2" xfId="0" applyFont="1" applyFill="1" applyBorder="1" applyAlignment="1">
      <alignment horizontal="center" vertical="center" wrapText="1"/>
    </xf>
    <xf numFmtId="0" fontId="3" fillId="2" borderId="2" xfId="0" applyFont="1" applyFill="1" applyBorder="1" applyAlignment="1">
      <alignment wrapText="1"/>
    </xf>
    <xf numFmtId="0" fontId="4" fillId="2" borderId="2" xfId="0" applyFont="1" applyFill="1" applyBorder="1" applyAlignment="1">
      <alignment horizontal="center"/>
    </xf>
    <xf numFmtId="0" fontId="0" fillId="10" borderId="11" xfId="0" applyFill="1" applyBorder="1"/>
    <xf numFmtId="0" fontId="0" fillId="10" borderId="7" xfId="0" applyFill="1" applyBorder="1"/>
    <xf numFmtId="0" fontId="0" fillId="10" borderId="12" xfId="0" applyFill="1" applyBorder="1"/>
    <xf numFmtId="0" fontId="0" fillId="10" borderId="13" xfId="0" applyFill="1" applyBorder="1"/>
    <xf numFmtId="0" fontId="0" fillId="10" borderId="0" xfId="0" applyFill="1"/>
    <xf numFmtId="0" fontId="0" fillId="10" borderId="14" xfId="0" applyFill="1" applyBorder="1"/>
    <xf numFmtId="0" fontId="0" fillId="10" borderId="15" xfId="0" applyFill="1" applyBorder="1"/>
    <xf numFmtId="0" fontId="0" fillId="10" borderId="8" xfId="0" applyFill="1" applyBorder="1"/>
    <xf numFmtId="0" fontId="0" fillId="10" borderId="16" xfId="0" applyFill="1" applyBorder="1"/>
    <xf numFmtId="0" fontId="15" fillId="10" borderId="0" xfId="0" applyFont="1" applyFill="1" applyAlignment="1">
      <alignment wrapText="1"/>
    </xf>
    <xf numFmtId="0" fontId="15" fillId="10" borderId="0" xfId="0" applyFont="1" applyFill="1" applyAlignment="1">
      <alignment horizontal="center" vertical="center" wrapText="1"/>
    </xf>
    <xf numFmtId="0" fontId="4" fillId="2" borderId="2" xfId="0" applyFont="1" applyFill="1" applyBorder="1" applyAlignment="1">
      <alignment horizontal="center" vertical="center"/>
    </xf>
    <xf numFmtId="0" fontId="3" fillId="2" borderId="19" xfId="0" applyFont="1" applyFill="1" applyBorder="1" applyAlignment="1">
      <alignment horizontal="center" vertical="center" wrapText="1"/>
    </xf>
    <xf numFmtId="9" fontId="3" fillId="6" borderId="19" xfId="0" applyNumberFormat="1" applyFont="1" applyFill="1" applyBorder="1" applyAlignment="1">
      <alignment horizontal="center" vertical="center" wrapText="1"/>
    </xf>
    <xf numFmtId="1" fontId="3" fillId="6" borderId="19" xfId="0" applyNumberFormat="1" applyFont="1" applyFill="1" applyBorder="1" applyAlignment="1">
      <alignment horizontal="center" vertical="center" wrapText="1"/>
    </xf>
    <xf numFmtId="10" fontId="3" fillId="6" borderId="19" xfId="0" applyNumberFormat="1" applyFont="1" applyFill="1" applyBorder="1" applyAlignment="1">
      <alignment horizontal="center" vertical="center" wrapText="1"/>
    </xf>
    <xf numFmtId="3" fontId="3" fillId="2" borderId="19" xfId="0" applyNumberFormat="1" applyFont="1" applyFill="1" applyBorder="1" applyAlignment="1">
      <alignment horizontal="center" vertical="center" wrapText="1"/>
    </xf>
    <xf numFmtId="164" fontId="3" fillId="6" borderId="19" xfId="0" applyNumberFormat="1" applyFont="1" applyFill="1" applyBorder="1" applyAlignment="1">
      <alignment horizontal="center" vertical="center" wrapText="1"/>
    </xf>
    <xf numFmtId="0" fontId="3" fillId="6" borderId="19" xfId="0" applyFont="1" applyFill="1" applyBorder="1" applyAlignment="1">
      <alignment horizontal="center" vertical="center" wrapText="1"/>
    </xf>
    <xf numFmtId="0" fontId="12" fillId="11" borderId="19"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3" fillId="8" borderId="19" xfId="0" applyFont="1" applyFill="1" applyBorder="1" applyAlignment="1">
      <alignment horizontal="center" vertical="center" wrapText="1"/>
    </xf>
    <xf numFmtId="9" fontId="3" fillId="8" borderId="19" xfId="1" applyFont="1" applyFill="1" applyBorder="1" applyAlignment="1">
      <alignment horizontal="center" vertical="center" wrapText="1"/>
    </xf>
    <xf numFmtId="0" fontId="3" fillId="2" borderId="19" xfId="0" applyFont="1" applyFill="1" applyBorder="1" applyAlignment="1">
      <alignment wrapText="1"/>
    </xf>
    <xf numFmtId="9" fontId="3" fillId="7" borderId="19" xfId="1" applyFont="1" applyFill="1" applyBorder="1" applyAlignment="1">
      <alignment horizontal="center" vertical="center" wrapText="1"/>
    </xf>
    <xf numFmtId="10" fontId="3" fillId="7" borderId="19" xfId="1" applyNumberFormat="1" applyFont="1" applyFill="1" applyBorder="1" applyAlignment="1">
      <alignment horizontal="center" vertical="center" wrapText="1"/>
    </xf>
    <xf numFmtId="0" fontId="7" fillId="14" borderId="19" xfId="0" applyFont="1" applyFill="1" applyBorder="1" applyAlignment="1">
      <alignment horizontal="center" vertical="center" wrapText="1"/>
    </xf>
    <xf numFmtId="9" fontId="3" fillId="9" borderId="19" xfId="1" applyFont="1" applyFill="1" applyBorder="1" applyAlignment="1">
      <alignment horizontal="center" vertical="center" wrapText="1"/>
    </xf>
    <xf numFmtId="10" fontId="3" fillId="9" borderId="19" xfId="1" applyNumberFormat="1" applyFont="1" applyFill="1" applyBorder="1" applyAlignment="1">
      <alignment horizontal="center" vertical="center" wrapText="1"/>
    </xf>
    <xf numFmtId="14" fontId="18" fillId="0" borderId="3" xfId="0" applyNumberFormat="1" applyFont="1" applyBorder="1" applyAlignment="1">
      <alignment horizontal="center" vertical="center"/>
    </xf>
    <xf numFmtId="165" fontId="18" fillId="0" borderId="3" xfId="0" applyNumberFormat="1" applyFont="1" applyBorder="1" applyAlignment="1">
      <alignment vertical="center" wrapText="1"/>
    </xf>
    <xf numFmtId="165" fontId="18" fillId="0" borderId="3" xfId="0" applyNumberFormat="1" applyFont="1" applyBorder="1" applyAlignment="1">
      <alignment horizontal="center" vertical="center" wrapText="1"/>
    </xf>
    <xf numFmtId="165" fontId="18" fillId="0" borderId="3" xfId="0" applyNumberFormat="1" applyFont="1" applyBorder="1" applyAlignment="1">
      <alignment horizontal="center" vertical="center"/>
    </xf>
    <xf numFmtId="0" fontId="3" fillId="2" borderId="18" xfId="0" applyFont="1" applyFill="1" applyBorder="1" applyAlignment="1">
      <alignment vertical="center" wrapText="1"/>
    </xf>
    <xf numFmtId="0" fontId="3" fillId="2" borderId="2" xfId="0" applyFont="1" applyFill="1" applyBorder="1" applyAlignment="1">
      <alignment vertical="center" wrapText="1"/>
    </xf>
    <xf numFmtId="0" fontId="12" fillId="4" borderId="19" xfId="0" applyFont="1" applyFill="1" applyBorder="1" applyAlignment="1">
      <alignment horizontal="center" vertical="center" wrapText="1"/>
    </xf>
    <xf numFmtId="9" fontId="12" fillId="9" borderId="19" xfId="1" applyFont="1" applyFill="1" applyBorder="1" applyAlignment="1">
      <alignment horizontal="center" vertical="center" wrapText="1"/>
    </xf>
    <xf numFmtId="0" fontId="16" fillId="2" borderId="31" xfId="0" applyFont="1" applyFill="1" applyBorder="1" applyAlignment="1">
      <alignment horizontal="center" vertical="center" wrapText="1"/>
    </xf>
    <xf numFmtId="3" fontId="15" fillId="0" borderId="34" xfId="0" applyNumberFormat="1" applyFont="1" applyBorder="1" applyAlignment="1">
      <alignment horizontal="center" vertical="center" wrapText="1"/>
    </xf>
    <xf numFmtId="3" fontId="15" fillId="18" borderId="34" xfId="0" applyNumberFormat="1" applyFont="1" applyFill="1" applyBorder="1" applyAlignment="1">
      <alignment horizontal="center" vertical="center" wrapText="1"/>
    </xf>
    <xf numFmtId="3" fontId="15" fillId="19" borderId="34" xfId="0" applyNumberFormat="1" applyFont="1" applyFill="1" applyBorder="1" applyAlignment="1">
      <alignment horizontal="center" vertical="center" wrapText="1"/>
    </xf>
    <xf numFmtId="3" fontId="15" fillId="7" borderId="34" xfId="0" applyNumberFormat="1"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2" borderId="32" xfId="0" applyFont="1" applyFill="1" applyBorder="1" applyAlignment="1">
      <alignment horizontal="center" vertical="center" wrapText="1"/>
    </xf>
    <xf numFmtId="9" fontId="15" fillId="0" borderId="34" xfId="1" applyFont="1" applyBorder="1" applyAlignment="1">
      <alignment horizontal="center" vertical="center" wrapText="1"/>
    </xf>
    <xf numFmtId="9" fontId="15" fillId="7" borderId="34" xfId="1" applyFont="1" applyFill="1" applyBorder="1" applyAlignment="1">
      <alignment horizontal="center" vertical="center" wrapText="1"/>
    </xf>
    <xf numFmtId="9" fontId="15" fillId="18" borderId="34" xfId="1" applyFont="1" applyFill="1" applyBorder="1" applyAlignment="1">
      <alignment horizontal="center" vertical="center" wrapText="1"/>
    </xf>
    <xf numFmtId="9" fontId="15" fillId="19" borderId="34" xfId="1" applyFont="1" applyFill="1" applyBorder="1" applyAlignment="1">
      <alignment horizontal="center" vertical="center" wrapText="1"/>
    </xf>
    <xf numFmtId="10" fontId="15" fillId="0" borderId="34" xfId="1" applyNumberFormat="1" applyFont="1" applyBorder="1" applyAlignment="1">
      <alignment horizontal="center" vertical="center" wrapText="1"/>
    </xf>
    <xf numFmtId="10" fontId="15" fillId="18" borderId="34" xfId="1" applyNumberFormat="1" applyFont="1" applyFill="1" applyBorder="1" applyAlignment="1">
      <alignment horizontal="center" vertical="center" wrapText="1"/>
    </xf>
    <xf numFmtId="10" fontId="15" fillId="19" borderId="34" xfId="1" applyNumberFormat="1" applyFont="1" applyFill="1" applyBorder="1" applyAlignment="1">
      <alignment horizontal="center" vertical="center" wrapText="1"/>
    </xf>
    <xf numFmtId="10" fontId="15" fillId="7" borderId="34" xfId="1" applyNumberFormat="1" applyFont="1" applyFill="1" applyBorder="1" applyAlignment="1">
      <alignment horizontal="center" vertical="center" wrapText="1"/>
    </xf>
    <xf numFmtId="0" fontId="16" fillId="0" borderId="38" xfId="0" applyFont="1" applyBorder="1" applyAlignment="1">
      <alignment horizontal="center" vertical="center" wrapText="1" readingOrder="1"/>
    </xf>
    <xf numFmtId="0" fontId="15" fillId="0" borderId="38" xfId="0" applyFont="1" applyBorder="1" applyAlignment="1">
      <alignment horizontal="center" vertical="center" wrapText="1"/>
    </xf>
    <xf numFmtId="0" fontId="16" fillId="0" borderId="38" xfId="0" applyFont="1" applyBorder="1" applyAlignment="1">
      <alignment horizontal="center" vertical="center" wrapText="1"/>
    </xf>
    <xf numFmtId="9" fontId="15" fillId="0" borderId="38" xfId="0" applyNumberFormat="1" applyFont="1" applyBorder="1" applyAlignment="1">
      <alignment horizontal="center" vertical="center" wrapText="1"/>
    </xf>
    <xf numFmtId="0" fontId="21" fillId="0" borderId="38" xfId="0" applyFont="1" applyBorder="1" applyAlignment="1">
      <alignment horizontal="center" vertical="center" wrapText="1" readingOrder="1"/>
    </xf>
    <xf numFmtId="0" fontId="22" fillId="0" borderId="38" xfId="0" applyFont="1" applyBorder="1" applyAlignment="1">
      <alignment horizontal="center" vertical="center" wrapText="1"/>
    </xf>
    <xf numFmtId="10" fontId="15" fillId="0" borderId="38" xfId="0" applyNumberFormat="1" applyFont="1" applyBorder="1" applyAlignment="1">
      <alignment horizontal="center" vertical="center" wrapText="1"/>
    </xf>
    <xf numFmtId="3" fontId="15" fillId="0" borderId="38" xfId="0" applyNumberFormat="1" applyFont="1" applyBorder="1" applyAlignment="1">
      <alignment horizontal="center" vertical="center" wrapText="1"/>
    </xf>
    <xf numFmtId="1" fontId="16" fillId="0" borderId="38" xfId="0" applyNumberFormat="1" applyFont="1" applyBorder="1" applyAlignment="1">
      <alignment horizontal="center" vertical="center" wrapText="1"/>
    </xf>
    <xf numFmtId="1" fontId="15" fillId="0" borderId="38" xfId="0" applyNumberFormat="1" applyFont="1" applyBorder="1" applyAlignment="1">
      <alignment horizontal="center" vertical="center" wrapText="1"/>
    </xf>
    <xf numFmtId="1" fontId="22" fillId="0" borderId="38" xfId="0" applyNumberFormat="1" applyFont="1" applyBorder="1" applyAlignment="1">
      <alignment horizontal="center" vertical="center" wrapText="1"/>
    </xf>
    <xf numFmtId="0" fontId="22" fillId="0" borderId="38" xfId="0" applyFont="1" applyBorder="1" applyAlignment="1">
      <alignment horizontal="center" vertical="center" wrapText="1" readingOrder="1"/>
    </xf>
    <xf numFmtId="0" fontId="23" fillId="0" borderId="38" xfId="0" applyFont="1" applyBorder="1" applyAlignment="1">
      <alignment horizontal="center" vertical="center" wrapText="1" readingOrder="1"/>
    </xf>
    <xf numFmtId="0" fontId="22" fillId="10" borderId="38" xfId="0" applyFont="1" applyFill="1" applyBorder="1" applyAlignment="1">
      <alignment horizontal="center" vertical="center" wrapText="1"/>
    </xf>
    <xf numFmtId="9" fontId="16" fillId="0" borderId="38" xfId="0" applyNumberFormat="1" applyFont="1" applyBorder="1" applyAlignment="1">
      <alignment horizontal="center" vertical="center" wrapText="1" readingOrder="1"/>
    </xf>
    <xf numFmtId="0" fontId="15" fillId="10" borderId="38" xfId="0" applyFont="1" applyFill="1" applyBorder="1" applyAlignment="1">
      <alignment horizontal="center" vertical="center" wrapText="1"/>
    </xf>
    <xf numFmtId="0" fontId="23" fillId="10" borderId="38" xfId="0" applyFont="1" applyFill="1" applyBorder="1" applyAlignment="1">
      <alignment horizontal="center" vertical="center" wrapText="1" readingOrder="1"/>
    </xf>
    <xf numFmtId="0" fontId="16" fillId="10" borderId="38" xfId="0" applyFont="1" applyFill="1" applyBorder="1" applyAlignment="1">
      <alignment horizontal="center" vertical="center" wrapText="1"/>
    </xf>
    <xf numFmtId="9" fontId="15" fillId="10" borderId="38" xfId="0" applyNumberFormat="1" applyFont="1" applyFill="1" applyBorder="1" applyAlignment="1">
      <alignment horizontal="center" vertical="center" wrapText="1"/>
    </xf>
    <xf numFmtId="1" fontId="16" fillId="10" borderId="38" xfId="0" applyNumberFormat="1" applyFont="1" applyFill="1" applyBorder="1" applyAlignment="1">
      <alignment horizontal="center" vertical="center" wrapText="1"/>
    </xf>
    <xf numFmtId="9" fontId="3" fillId="2" borderId="19" xfId="1" applyFont="1" applyFill="1" applyBorder="1" applyAlignment="1">
      <alignment horizontal="center" vertical="center" wrapText="1"/>
    </xf>
    <xf numFmtId="0" fontId="24" fillId="0" borderId="39" xfId="0" applyFont="1" applyBorder="1" applyAlignment="1">
      <alignment wrapText="1"/>
    </xf>
    <xf numFmtId="0" fontId="16" fillId="0" borderId="40" xfId="0" applyFont="1" applyBorder="1" applyAlignment="1">
      <alignment wrapText="1"/>
    </xf>
    <xf numFmtId="0" fontId="16" fillId="0" borderId="41" xfId="0" applyFont="1" applyBorder="1" applyAlignment="1">
      <alignment wrapText="1"/>
    </xf>
    <xf numFmtId="0" fontId="0" fillId="0" borderId="0" xfId="0" applyAlignment="1">
      <alignment wrapText="1"/>
    </xf>
    <xf numFmtId="0" fontId="22" fillId="0" borderId="41" xfId="0" applyFont="1" applyBorder="1" applyAlignment="1">
      <alignment wrapText="1"/>
    </xf>
    <xf numFmtId="0" fontId="22" fillId="20" borderId="41" xfId="0" applyFont="1" applyFill="1" applyBorder="1" applyAlignment="1">
      <alignment wrapText="1"/>
    </xf>
    <xf numFmtId="0" fontId="24" fillId="21" borderId="39" xfId="0" applyFont="1" applyFill="1" applyBorder="1" applyAlignment="1">
      <alignment wrapText="1"/>
    </xf>
    <xf numFmtId="0" fontId="22" fillId="21" borderId="41" xfId="0" applyFont="1" applyFill="1" applyBorder="1" applyAlignment="1">
      <alignment wrapText="1"/>
    </xf>
    <xf numFmtId="0" fontId="16" fillId="20" borderId="41" xfId="0" applyFont="1" applyFill="1" applyBorder="1" applyAlignment="1">
      <alignment wrapText="1"/>
    </xf>
    <xf numFmtId="22" fontId="0" fillId="0" borderId="0" xfId="0" applyNumberFormat="1"/>
    <xf numFmtId="4" fontId="0" fillId="0" borderId="0" xfId="0" applyNumberFormat="1"/>
    <xf numFmtId="0" fontId="1" fillId="0" borderId="0" xfId="0" applyFont="1"/>
    <xf numFmtId="9" fontId="3" fillId="6" borderId="19" xfId="0" applyNumberFormat="1" applyFont="1" applyFill="1" applyBorder="1" applyAlignment="1">
      <alignment vertical="center" wrapText="1"/>
    </xf>
    <xf numFmtId="2" fontId="15" fillId="0" borderId="38" xfId="0" applyNumberFormat="1" applyFont="1" applyBorder="1" applyAlignment="1">
      <alignment horizontal="center" vertical="center" wrapText="1"/>
    </xf>
    <xf numFmtId="166" fontId="3" fillId="6" borderId="19" xfId="2" applyNumberFormat="1" applyFont="1" applyFill="1" applyBorder="1" applyAlignment="1">
      <alignment horizontal="center" vertical="center" wrapText="1"/>
    </xf>
    <xf numFmtId="9" fontId="15" fillId="0" borderId="38" xfId="0" applyNumberFormat="1" applyFont="1" applyBorder="1" applyAlignment="1">
      <alignment horizontal="center" vertical="center" wrapText="1" readingOrder="1"/>
    </xf>
    <xf numFmtId="0" fontId="15" fillId="0" borderId="38" xfId="0" applyFont="1" applyBorder="1" applyAlignment="1">
      <alignment horizontal="center" vertical="center" wrapText="1" readingOrder="1"/>
    </xf>
    <xf numFmtId="2" fontId="3" fillId="6" borderId="19" xfId="0" applyNumberFormat="1" applyFont="1" applyFill="1" applyBorder="1" applyAlignment="1">
      <alignment horizontal="center" vertical="center" wrapText="1"/>
    </xf>
    <xf numFmtId="9" fontId="15" fillId="18" borderId="38" xfId="0" applyNumberFormat="1" applyFont="1" applyFill="1" applyBorder="1" applyAlignment="1">
      <alignment horizontal="center" vertical="center" wrapText="1"/>
    </xf>
    <xf numFmtId="0" fontId="21" fillId="18" borderId="38" xfId="0" applyFont="1" applyFill="1" applyBorder="1" applyAlignment="1">
      <alignment horizontal="center" vertical="center" wrapText="1" readingOrder="1"/>
    </xf>
    <xf numFmtId="10" fontId="15" fillId="18" borderId="38" xfId="0" applyNumberFormat="1" applyFont="1" applyFill="1" applyBorder="1" applyAlignment="1">
      <alignment horizontal="center" vertical="center" wrapText="1"/>
    </xf>
    <xf numFmtId="1" fontId="15" fillId="18" borderId="38" xfId="0" applyNumberFormat="1" applyFont="1" applyFill="1" applyBorder="1" applyAlignment="1">
      <alignment horizontal="center" vertical="center" wrapText="1"/>
    </xf>
    <xf numFmtId="3" fontId="15" fillId="18" borderId="38" xfId="0" applyNumberFormat="1" applyFont="1" applyFill="1" applyBorder="1" applyAlignment="1">
      <alignment horizontal="center" vertical="center" wrapText="1"/>
    </xf>
    <xf numFmtId="0" fontId="23" fillId="18" borderId="38" xfId="0" applyFont="1" applyFill="1" applyBorder="1" applyAlignment="1">
      <alignment horizontal="center" vertical="center" wrapText="1" readingOrder="1"/>
    </xf>
    <xf numFmtId="0" fontId="16" fillId="18" borderId="38" xfId="0" applyFont="1" applyFill="1" applyBorder="1" applyAlignment="1">
      <alignment horizontal="center" vertical="center" wrapText="1" readingOrder="1"/>
    </xf>
    <xf numFmtId="0" fontId="15" fillId="18" borderId="38" xfId="0" applyFont="1" applyFill="1" applyBorder="1" applyAlignment="1">
      <alignment horizontal="center" vertical="center" wrapText="1"/>
    </xf>
    <xf numFmtId="9" fontId="16" fillId="18" borderId="38" xfId="0" applyNumberFormat="1" applyFont="1" applyFill="1" applyBorder="1" applyAlignment="1">
      <alignment horizontal="center" vertical="center" wrapText="1" readingOrder="1"/>
    </xf>
    <xf numFmtId="0" fontId="16" fillId="18" borderId="38" xfId="0" applyFont="1" applyFill="1" applyBorder="1" applyAlignment="1">
      <alignment horizontal="center" vertical="center" wrapText="1"/>
    </xf>
    <xf numFmtId="1" fontId="16" fillId="18" borderId="38" xfId="0" applyNumberFormat="1" applyFont="1" applyFill="1" applyBorder="1" applyAlignment="1">
      <alignment horizontal="center" vertical="center" wrapText="1"/>
    </xf>
    <xf numFmtId="3" fontId="15" fillId="0" borderId="38" xfId="2" applyNumberFormat="1" applyFont="1" applyBorder="1" applyAlignment="1">
      <alignment horizontal="center" vertical="center" wrapText="1"/>
    </xf>
    <xf numFmtId="3" fontId="15" fillId="18" borderId="38" xfId="2" applyNumberFormat="1" applyFont="1" applyFill="1" applyBorder="1" applyAlignment="1">
      <alignment horizontal="center" vertical="center" wrapText="1"/>
    </xf>
    <xf numFmtId="3" fontId="3" fillId="6" borderId="19" xfId="2" applyNumberFormat="1" applyFont="1" applyFill="1" applyBorder="1" applyAlignment="1">
      <alignment horizontal="center" vertical="center" wrapText="1"/>
    </xf>
    <xf numFmtId="0" fontId="20" fillId="2" borderId="9" xfId="0" applyFont="1" applyFill="1" applyBorder="1" applyAlignment="1">
      <alignment vertical="center" wrapText="1"/>
    </xf>
    <xf numFmtId="1" fontId="15" fillId="7" borderId="34" xfId="0" applyNumberFormat="1" applyFont="1" applyFill="1" applyBorder="1" applyAlignment="1">
      <alignment horizontal="center" vertical="center" wrapText="1"/>
    </xf>
    <xf numFmtId="10" fontId="3" fillId="8" borderId="19" xfId="1" applyNumberFormat="1" applyFont="1" applyFill="1" applyBorder="1" applyAlignment="1">
      <alignment horizontal="center" vertical="center" wrapText="1"/>
    </xf>
    <xf numFmtId="10" fontId="3" fillId="2" borderId="19" xfId="1" applyNumberFormat="1" applyFont="1" applyFill="1" applyBorder="1" applyAlignment="1">
      <alignment horizontal="center" vertical="center" wrapText="1"/>
    </xf>
    <xf numFmtId="0" fontId="3" fillId="2" borderId="28" xfId="0" applyFont="1" applyFill="1" applyBorder="1" applyAlignment="1">
      <alignment wrapText="1"/>
    </xf>
    <xf numFmtId="0" fontId="3" fillId="2" borderId="28" xfId="0" applyFont="1" applyFill="1" applyBorder="1" applyAlignment="1">
      <alignment horizontal="center" vertical="center" wrapText="1"/>
    </xf>
    <xf numFmtId="0" fontId="15" fillId="0" borderId="42" xfId="0" applyFont="1" applyBorder="1" applyAlignment="1">
      <alignment horizontal="center" vertical="center" wrapText="1"/>
    </xf>
    <xf numFmtId="0" fontId="12" fillId="11" borderId="43" xfId="0" applyFont="1" applyFill="1" applyBorder="1" applyAlignment="1">
      <alignment horizontal="center" vertical="center" wrapText="1"/>
    </xf>
    <xf numFmtId="0" fontId="1" fillId="0" borderId="0" xfId="0" applyFont="1" applyAlignment="1">
      <alignment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0" xfId="0" applyAlignment="1">
      <alignment horizontal="left"/>
    </xf>
    <xf numFmtId="0" fontId="3" fillId="0" borderId="38" xfId="0" applyFont="1" applyBorder="1" applyAlignment="1">
      <alignment horizontal="left" vertical="center" wrapText="1" readingOrder="1"/>
    </xf>
    <xf numFmtId="0" fontId="15" fillId="0" borderId="38" xfId="0" applyFont="1" applyBorder="1" applyAlignment="1">
      <alignment horizontal="left" vertical="center" wrapText="1"/>
    </xf>
    <xf numFmtId="0" fontId="3" fillId="0" borderId="38" xfId="0" applyFont="1" applyBorder="1" applyAlignment="1">
      <alignment horizontal="left" vertical="center" wrapText="1"/>
    </xf>
    <xf numFmtId="0" fontId="3" fillId="0" borderId="19" xfId="0" applyFont="1" applyBorder="1" applyAlignment="1">
      <alignment horizontal="left" vertical="center" wrapText="1"/>
    </xf>
    <xf numFmtId="0" fontId="16" fillId="0" borderId="19" xfId="0" applyFont="1" applyBorder="1" applyAlignment="1">
      <alignment horizontal="left" vertical="center" wrapText="1"/>
    </xf>
    <xf numFmtId="0" fontId="3" fillId="2" borderId="19" xfId="0" applyFont="1" applyFill="1" applyBorder="1" applyAlignment="1">
      <alignment vertical="center" wrapText="1"/>
    </xf>
    <xf numFmtId="0" fontId="3" fillId="0" borderId="19" xfId="0" applyFont="1" applyBorder="1" applyAlignment="1">
      <alignment horizontal="center" vertical="center" wrapText="1"/>
    </xf>
    <xf numFmtId="0" fontId="3" fillId="0" borderId="31" xfId="0" applyFont="1" applyBorder="1" applyAlignment="1">
      <alignment vertical="center" wrapText="1"/>
    </xf>
    <xf numFmtId="0" fontId="3" fillId="0" borderId="38" xfId="0" applyFont="1" applyBorder="1" applyAlignment="1">
      <alignment horizontal="center" vertical="center" wrapText="1" readingOrder="1"/>
    </xf>
    <xf numFmtId="0" fontId="3" fillId="0" borderId="19" xfId="0" applyFont="1" applyBorder="1" applyAlignment="1">
      <alignment vertical="center" wrapText="1"/>
    </xf>
    <xf numFmtId="9" fontId="3" fillId="0" borderId="19" xfId="1" applyFont="1" applyFill="1" applyBorder="1" applyAlignment="1">
      <alignment horizontal="center" vertical="center" wrapText="1"/>
    </xf>
    <xf numFmtId="0" fontId="3" fillId="2" borderId="19" xfId="0" applyFont="1" applyFill="1" applyBorder="1" applyAlignment="1">
      <alignment horizontal="left" vertical="center" wrapText="1"/>
    </xf>
    <xf numFmtId="0" fontId="16" fillId="0" borderId="42" xfId="0" applyFont="1" applyBorder="1" applyAlignment="1">
      <alignment horizontal="center" vertical="top" wrapText="1"/>
    </xf>
    <xf numFmtId="0" fontId="14" fillId="0" borderId="13" xfId="0" applyFont="1" applyBorder="1" applyAlignment="1">
      <alignment horizontal="right" vertical="center"/>
    </xf>
    <xf numFmtId="0" fontId="14" fillId="0" borderId="0" xfId="0" applyFont="1" applyAlignment="1">
      <alignment horizontal="right" vertical="center"/>
    </xf>
    <xf numFmtId="0" fontId="14" fillId="0" borderId="14" xfId="0" applyFont="1" applyBorder="1" applyAlignment="1">
      <alignment horizontal="right" vertical="center"/>
    </xf>
    <xf numFmtId="0" fontId="7" fillId="4" borderId="19" xfId="0" applyFont="1" applyFill="1" applyBorder="1" applyAlignment="1">
      <alignment horizontal="center" vertical="center" wrapText="1"/>
    </xf>
    <xf numFmtId="0" fontId="15" fillId="0" borderId="42" xfId="0" applyFont="1" applyBorder="1" applyAlignment="1">
      <alignment horizontal="center" vertical="center" wrapText="1"/>
    </xf>
    <xf numFmtId="0" fontId="16" fillId="2" borderId="31"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7" fillId="4" borderId="3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2" fillId="0" borderId="19" xfId="0" applyFont="1" applyBorder="1"/>
    <xf numFmtId="0" fontId="4" fillId="2" borderId="10" xfId="0" applyFont="1" applyFill="1" applyBorder="1" applyAlignment="1">
      <alignment horizont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2"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3" fillId="14" borderId="19" xfId="0" applyFont="1" applyFill="1" applyBorder="1" applyAlignment="1">
      <alignment horizontal="center" vertical="center" wrapText="1"/>
    </xf>
    <xf numFmtId="0" fontId="2" fillId="15" borderId="19" xfId="0" applyFont="1" applyFill="1" applyBorder="1"/>
    <xf numFmtId="0" fontId="13" fillId="9" borderId="2" xfId="0" applyFont="1" applyFill="1" applyBorder="1" applyAlignment="1">
      <alignment horizontal="center"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6" fillId="4"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7" fillId="16" borderId="19" xfId="0" applyFont="1" applyFill="1" applyBorder="1" applyAlignment="1">
      <alignment horizontal="center" vertical="center" wrapText="1"/>
    </xf>
    <xf numFmtId="0" fontId="6" fillId="9" borderId="2" xfId="0" applyFont="1" applyFill="1" applyBorder="1" applyAlignment="1">
      <alignment horizontal="center" vertical="center"/>
    </xf>
    <xf numFmtId="0" fontId="12" fillId="13" borderId="19" xfId="0" applyFont="1" applyFill="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2" fillId="17" borderId="19" xfId="0" applyFont="1" applyFill="1" applyBorder="1" applyAlignment="1">
      <alignment horizontal="center" vertical="center" wrapText="1"/>
    </xf>
    <xf numFmtId="0" fontId="12" fillId="17" borderId="31"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6" fillId="0" borderId="35" xfId="0" applyFont="1" applyBorder="1" applyAlignment="1">
      <alignment horizontal="center" vertical="center" wrapText="1" readingOrder="1"/>
    </xf>
    <xf numFmtId="0" fontId="16" fillId="0" borderId="37" xfId="0" applyFont="1" applyBorder="1" applyAlignment="1">
      <alignment horizontal="center" vertical="center" wrapText="1" readingOrder="1"/>
    </xf>
    <xf numFmtId="0" fontId="3" fillId="0" borderId="31" xfId="0" applyFont="1" applyBorder="1" applyAlignment="1">
      <alignment horizontal="left" vertical="center" wrapText="1"/>
    </xf>
    <xf numFmtId="0" fontId="3" fillId="0" borderId="33" xfId="0" applyFont="1" applyBorder="1" applyAlignment="1">
      <alignment horizontal="left" vertical="center" wrapText="1"/>
    </xf>
    <xf numFmtId="0" fontId="3" fillId="0" borderId="32" xfId="0" applyFont="1" applyBorder="1" applyAlignment="1">
      <alignment horizontal="left"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2" fillId="11" borderId="19" xfId="0" applyFont="1" applyFill="1" applyBorder="1" applyAlignment="1">
      <alignment horizontal="center" vertical="center" wrapText="1"/>
    </xf>
    <xf numFmtId="0" fontId="7" fillId="13" borderId="19" xfId="0" applyFont="1" applyFill="1" applyBorder="1" applyAlignment="1">
      <alignment horizontal="center" vertical="center" wrapText="1"/>
    </xf>
    <xf numFmtId="0" fontId="17" fillId="10" borderId="0" xfId="0" applyFont="1" applyFill="1" applyAlignment="1">
      <alignment horizontal="center" vertical="center" wrapText="1"/>
    </xf>
    <xf numFmtId="0" fontId="12" fillId="5" borderId="19" xfId="0" applyFont="1" applyFill="1" applyBorder="1" applyAlignment="1">
      <alignment horizontal="center" vertical="center" wrapText="1"/>
    </xf>
    <xf numFmtId="0" fontId="12" fillId="11" borderId="28"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37" xfId="0" applyFont="1" applyBorder="1" applyAlignment="1">
      <alignment horizontal="center" vertical="center" wrapText="1"/>
    </xf>
    <xf numFmtId="0" fontId="15" fillId="10" borderId="35" xfId="0" applyFont="1" applyFill="1" applyBorder="1" applyAlignment="1">
      <alignment horizontal="center" vertical="center" wrapText="1"/>
    </xf>
    <xf numFmtId="0" fontId="15" fillId="10" borderId="36" xfId="0" applyFont="1" applyFill="1" applyBorder="1" applyAlignment="1">
      <alignment horizontal="center" vertical="center" wrapText="1"/>
    </xf>
    <xf numFmtId="0" fontId="15" fillId="10" borderId="37" xfId="0" applyFont="1" applyFill="1" applyBorder="1" applyAlignment="1">
      <alignment horizontal="center"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3" fillId="0" borderId="35" xfId="0" applyFont="1" applyBorder="1" applyAlignment="1">
      <alignment horizontal="left" vertical="center" wrapText="1"/>
    </xf>
    <xf numFmtId="0" fontId="16" fillId="0" borderId="37" xfId="0" applyFont="1" applyBorder="1" applyAlignment="1">
      <alignment horizontal="left" vertical="center" wrapText="1"/>
    </xf>
    <xf numFmtId="0" fontId="3" fillId="0" borderId="35" xfId="0" applyFont="1" applyBorder="1" applyAlignment="1">
      <alignment horizontal="left" vertical="center" wrapText="1" readingOrder="1"/>
    </xf>
    <xf numFmtId="0" fontId="16" fillId="0" borderId="37" xfId="0" applyFont="1" applyBorder="1" applyAlignment="1">
      <alignment horizontal="left" vertical="center" wrapText="1" readingOrder="1"/>
    </xf>
    <xf numFmtId="0" fontId="20" fillId="2" borderId="2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15" fillId="23" borderId="42" xfId="0" applyFont="1" applyFill="1" applyBorder="1" applyAlignment="1">
      <alignment horizontal="center" vertical="center" wrapText="1"/>
    </xf>
    <xf numFmtId="0" fontId="15" fillId="22" borderId="4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0" borderId="5" xfId="0" applyFont="1" applyBorder="1"/>
    <xf numFmtId="0" fontId="2" fillId="0" borderId="6" xfId="0" applyFont="1" applyBorder="1"/>
  </cellXfs>
  <cellStyles count="3">
    <cellStyle name="Moneda" xfId="2" builtinId="4"/>
    <cellStyle name="Normal" xfId="0" builtinId="0"/>
    <cellStyle name="Porcentaje" xfId="1" builtinId="5"/>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695325</xdr:colOff>
      <xdr:row>42</xdr:row>
      <xdr:rowOff>133350</xdr:rowOff>
    </xdr:from>
    <xdr:ext cx="76200" cy="438150"/>
    <xdr:sp macro="" textlink="">
      <xdr:nvSpPr>
        <xdr:cNvPr id="2" name="Text Box 5">
          <a:extLst>
            <a:ext uri="{FF2B5EF4-FFF2-40B4-BE49-F238E27FC236}">
              <a16:creationId xmlns:a16="http://schemas.microsoft.com/office/drawing/2014/main" id="{5C023CD5-3DD0-4222-B9BE-7A6952E4EE3D}"/>
            </a:ext>
          </a:extLst>
        </xdr:cNvPr>
        <xdr:cNvSpPr txBox="1">
          <a:spLocks noChangeArrowheads="1"/>
        </xdr:cNvSpPr>
      </xdr:nvSpPr>
      <xdr:spPr bwMode="auto">
        <a:xfrm>
          <a:off x="3743325" y="9553575"/>
          <a:ext cx="76200" cy="438150"/>
        </a:xfrm>
        <a:prstGeom prst="rect">
          <a:avLst/>
        </a:prstGeom>
        <a:solidFill>
          <a:srgbClr val="FFFFFF"/>
        </a:solidFill>
        <a:ln w="9525">
          <a:noFill/>
          <a:miter lim="800000"/>
          <a:headEnd/>
          <a:tailEnd/>
        </a:ln>
      </xdr:spPr>
      <xdr:txBody>
        <a:bodyPr wrap="none" lIns="91440" tIns="45720" rIns="91440" bIns="45720" anchor="t" upright="1">
          <a:spAutoFit/>
        </a:bodyPr>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oneCellAnchor>
  <xdr:twoCellAnchor>
    <xdr:from>
      <xdr:col>0</xdr:col>
      <xdr:colOff>0</xdr:colOff>
      <xdr:row>14</xdr:row>
      <xdr:rowOff>149312</xdr:rowOff>
    </xdr:from>
    <xdr:to>
      <xdr:col>8</xdr:col>
      <xdr:colOff>609733</xdr:colOff>
      <xdr:row>35</xdr:row>
      <xdr:rowOff>190500</xdr:rowOff>
    </xdr:to>
    <xdr:sp macro="" textlink="">
      <xdr:nvSpPr>
        <xdr:cNvPr id="3" name="Rectangle 11">
          <a:extLst>
            <a:ext uri="{FF2B5EF4-FFF2-40B4-BE49-F238E27FC236}">
              <a16:creationId xmlns:a16="http://schemas.microsoft.com/office/drawing/2014/main" id="{712FC6BE-FC47-4A58-9F4B-2E10EA1B3064}"/>
            </a:ext>
          </a:extLst>
        </xdr:cNvPr>
        <xdr:cNvSpPr>
          <a:spLocks noChangeArrowheads="1"/>
        </xdr:cNvSpPr>
      </xdr:nvSpPr>
      <xdr:spPr bwMode="auto">
        <a:xfrm>
          <a:off x="0" y="2727412"/>
          <a:ext cx="6705733" cy="3908338"/>
        </a:xfrm>
        <a:prstGeom prst="rect">
          <a:avLst/>
        </a:prstGeom>
        <a:noFill/>
        <a:ln w="38100">
          <a:noFill/>
          <a:miter lim="800000"/>
          <a:headEnd/>
          <a:tailEnd/>
        </a:ln>
        <a:effectLst>
          <a:outerShdw dist="28398" dir="3806097" algn="ctr" rotWithShape="0">
            <a:srgbClr val="7F7F7F">
              <a:alpha val="0"/>
            </a:srgbClr>
          </a:outerShdw>
        </a:effectLst>
      </xdr:spPr>
      <xdr:txBody>
        <a:bodyPr vertOverflow="clip" wrap="square" lIns="91440" tIns="45720" rIns="91440" bIns="45720" anchor="t" upright="1"/>
        <a:lstStyle/>
        <a:p>
          <a:pPr algn="ctr" rtl="0">
            <a:defRPr sz="1000"/>
          </a:pPr>
          <a:endParaRPr lang="en-US" sz="2400" b="0" i="0" u="none" strike="noStrike" baseline="0">
            <a:solidFill>
              <a:sysClr val="windowText" lastClr="000000"/>
            </a:solidFill>
            <a:latin typeface="Arial Narrow"/>
          </a:endParaRPr>
        </a:p>
        <a:p>
          <a:pPr algn="ctr" rtl="0">
            <a:defRPr sz="1000"/>
          </a:pPr>
          <a:endParaRPr lang="en-US" sz="2400" b="1" i="0" u="none" strike="noStrike" baseline="0">
            <a:solidFill>
              <a:sysClr val="windowText" lastClr="000000"/>
            </a:solidFill>
            <a:latin typeface="Arial Narrow"/>
          </a:endParaRPr>
        </a:p>
        <a:p>
          <a:pPr algn="ctr" rtl="0">
            <a:defRPr sz="1000"/>
          </a:pPr>
          <a:endParaRPr lang="en-US" sz="2400" b="1" i="0" u="none" strike="noStrike" baseline="0">
            <a:solidFill>
              <a:sysClr val="windowText" lastClr="000000"/>
            </a:solidFill>
            <a:latin typeface="Arial Narrow"/>
          </a:endParaRPr>
        </a:p>
        <a:p>
          <a:pPr algn="ctr" rtl="0">
            <a:defRPr sz="1000"/>
          </a:pPr>
          <a:r>
            <a:rPr lang="en-US" sz="2200" b="1" i="0" u="none" strike="noStrike" baseline="0">
              <a:solidFill>
                <a:schemeClr val="tx1"/>
              </a:solidFill>
              <a:latin typeface="Arial Narrow"/>
            </a:rPr>
            <a:t>SEGUIMIENTO PRIMER TRIMESTRE</a:t>
          </a:r>
        </a:p>
        <a:p>
          <a:pPr algn="ctr" rtl="0">
            <a:defRPr sz="1000"/>
          </a:pPr>
          <a:endParaRPr lang="en-US" sz="2200" b="1" i="0" u="none" strike="noStrike" baseline="0">
            <a:solidFill>
              <a:schemeClr val="tx1"/>
            </a:solidFill>
            <a:latin typeface="Arial Narrow"/>
          </a:endParaRPr>
        </a:p>
        <a:p>
          <a:pPr algn="ctr" rtl="0">
            <a:defRPr sz="1000"/>
          </a:pPr>
          <a:r>
            <a:rPr lang="en-US" sz="2200" b="1" i="0" u="none" strike="noStrike" baseline="0">
              <a:solidFill>
                <a:schemeClr val="tx1"/>
              </a:solidFill>
              <a:latin typeface="Arial Narrow"/>
            </a:rPr>
            <a:t>PLAN ESTRATÉGICO SECTORIAL</a:t>
          </a:r>
          <a:r>
            <a:rPr lang="en-US" sz="2200" b="1" i="0" u="none" strike="noStrike" baseline="0">
              <a:solidFill>
                <a:schemeClr val="accent4"/>
              </a:solidFill>
              <a:latin typeface="Arial Narrow"/>
            </a:rPr>
            <a:t> </a:t>
          </a:r>
          <a:r>
            <a:rPr lang="en-US" sz="2200" b="1" i="0" u="none" strike="noStrike" baseline="0">
              <a:solidFill>
                <a:sysClr val="windowText" lastClr="000000"/>
              </a:solidFill>
              <a:latin typeface="Arial Narrow"/>
            </a:rPr>
            <a:t>E INSTITUCIONAL</a:t>
          </a:r>
        </a:p>
        <a:p>
          <a:pPr algn="ctr" rtl="0">
            <a:defRPr sz="1000"/>
          </a:pPr>
          <a:r>
            <a:rPr lang="en-US" sz="2200" b="1" i="0" u="none" strike="noStrike" baseline="0">
              <a:solidFill>
                <a:schemeClr val="tx1"/>
              </a:solidFill>
              <a:latin typeface="Arial Narrow"/>
            </a:rPr>
            <a:t>2023-2026</a:t>
          </a:r>
        </a:p>
        <a:p>
          <a:pPr algn="ctr" rtl="0">
            <a:defRPr sz="1000"/>
          </a:pPr>
          <a:endParaRPr lang="en-US" sz="2200" b="1" i="0" u="none" strike="noStrike" baseline="0">
            <a:solidFill>
              <a:schemeClr val="tx1"/>
            </a:solidFill>
            <a:latin typeface="Arial Narrow"/>
          </a:endParaRPr>
        </a:p>
        <a:p>
          <a:pPr algn="ctr" rtl="0">
            <a:defRPr sz="1000"/>
          </a:pPr>
          <a:r>
            <a:rPr lang="en-US" sz="2200" b="1" i="0" u="none" strike="noStrike" baseline="0">
              <a:solidFill>
                <a:schemeClr val="tx1"/>
              </a:solidFill>
              <a:latin typeface="Arial Narrow"/>
            </a:rPr>
            <a:t>PLAN DE ACCIÓN INSTITUCIONAL 2024</a:t>
          </a:r>
        </a:p>
        <a:p>
          <a:pPr algn="ctr" rtl="0">
            <a:defRPr sz="1000"/>
          </a:pPr>
          <a:endParaRPr lang="en-US" sz="2200" b="1" i="0" u="none" strike="noStrike" baseline="0">
            <a:solidFill>
              <a:schemeClr val="tx1"/>
            </a:solidFill>
            <a:latin typeface="Arial Narrow"/>
          </a:endParaRPr>
        </a:p>
        <a:p>
          <a:pPr algn="ctr" rtl="0">
            <a:defRPr sz="1000"/>
          </a:pPr>
          <a:r>
            <a:rPr lang="en-US" sz="2100" b="1" i="0" u="none" strike="noStrike" baseline="0">
              <a:solidFill>
                <a:schemeClr val="tx1"/>
              </a:solidFill>
              <a:effectLst/>
              <a:latin typeface="Arial Narrow"/>
              <a:ea typeface="+mn-ea"/>
              <a:cs typeface="+mn-cs"/>
            </a:rPr>
            <a:t>Corte al 31 de Marzo de 2024</a:t>
          </a:r>
          <a:endParaRPr lang="en-US" sz="2100" b="1" i="0" u="none" strike="noStrike" baseline="0">
            <a:solidFill>
              <a:schemeClr val="tx1"/>
            </a:solidFill>
            <a:latin typeface="Arial Narrow"/>
          </a:endParaRPr>
        </a:p>
      </xdr:txBody>
    </xdr:sp>
    <xdr:clientData/>
  </xdr:twoCellAnchor>
  <xdr:twoCellAnchor editAs="oneCell">
    <xdr:from>
      <xdr:col>5</xdr:col>
      <xdr:colOff>657224</xdr:colOff>
      <xdr:row>4</xdr:row>
      <xdr:rowOff>148855</xdr:rowOff>
    </xdr:from>
    <xdr:to>
      <xdr:col>8</xdr:col>
      <xdr:colOff>345953</xdr:colOff>
      <xdr:row>8</xdr:row>
      <xdr:rowOff>138431</xdr:rowOff>
    </xdr:to>
    <xdr:pic>
      <xdr:nvPicPr>
        <xdr:cNvPr id="5" name="Imagen 4">
          <a:extLst>
            <a:ext uri="{FF2B5EF4-FFF2-40B4-BE49-F238E27FC236}">
              <a16:creationId xmlns:a16="http://schemas.microsoft.com/office/drawing/2014/main" id="{26E9D0B9-1CBF-442B-12F9-1DC220310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7224" y="910855"/>
          <a:ext cx="1974729" cy="751576"/>
        </a:xfrm>
        <a:prstGeom prst="rect">
          <a:avLst/>
        </a:prstGeom>
        <a:noFill/>
        <a:ln>
          <a:noFill/>
        </a:ln>
      </xdr:spPr>
    </xdr:pic>
    <xdr:clientData/>
  </xdr:twoCellAnchor>
  <xdr:twoCellAnchor editAs="oneCell">
    <xdr:from>
      <xdr:col>0</xdr:col>
      <xdr:colOff>142874</xdr:colOff>
      <xdr:row>4</xdr:row>
      <xdr:rowOff>104776</xdr:rowOff>
    </xdr:from>
    <xdr:to>
      <xdr:col>2</xdr:col>
      <xdr:colOff>652551</xdr:colOff>
      <xdr:row>8</xdr:row>
      <xdr:rowOff>123826</xdr:rowOff>
    </xdr:to>
    <xdr:pic>
      <xdr:nvPicPr>
        <xdr:cNvPr id="6" name="Imagen 5">
          <a:extLst>
            <a:ext uri="{FF2B5EF4-FFF2-40B4-BE49-F238E27FC236}">
              <a16:creationId xmlns:a16="http://schemas.microsoft.com/office/drawing/2014/main" id="{62C6B838-0FEB-088E-B8A1-5DA9594CAF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4" y="866776"/>
          <a:ext cx="2033677"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1633536</xdr:colOff>
      <xdr:row>1</xdr:row>
      <xdr:rowOff>105093</xdr:rowOff>
    </xdr:from>
    <xdr:to>
      <xdr:col>29</xdr:col>
      <xdr:colOff>3497260</xdr:colOff>
      <xdr:row>3</xdr:row>
      <xdr:rowOff>217141</xdr:rowOff>
    </xdr:to>
    <xdr:pic>
      <xdr:nvPicPr>
        <xdr:cNvPr id="3" name="Imagen 2">
          <a:extLst>
            <a:ext uri="{FF2B5EF4-FFF2-40B4-BE49-F238E27FC236}">
              <a16:creationId xmlns:a16="http://schemas.microsoft.com/office/drawing/2014/main" id="{ADA80171-D8C7-6DCF-5332-4A03B69DA3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46724" y="295593"/>
          <a:ext cx="1866899" cy="710536"/>
        </a:xfrm>
        <a:prstGeom prst="rect">
          <a:avLst/>
        </a:prstGeom>
        <a:noFill/>
        <a:ln>
          <a:noFill/>
        </a:ln>
      </xdr:spPr>
    </xdr:pic>
    <xdr:clientData/>
  </xdr:twoCellAnchor>
  <xdr:twoCellAnchor editAs="oneCell">
    <xdr:from>
      <xdr:col>0</xdr:col>
      <xdr:colOff>214313</xdr:colOff>
      <xdr:row>1</xdr:row>
      <xdr:rowOff>166687</xdr:rowOff>
    </xdr:from>
    <xdr:to>
      <xdr:col>0</xdr:col>
      <xdr:colOff>1836738</xdr:colOff>
      <xdr:row>3</xdr:row>
      <xdr:rowOff>193260</xdr:rowOff>
    </xdr:to>
    <xdr:pic>
      <xdr:nvPicPr>
        <xdr:cNvPr id="4" name="Imagen 3">
          <a:extLst>
            <a:ext uri="{FF2B5EF4-FFF2-40B4-BE49-F238E27FC236}">
              <a16:creationId xmlns:a16="http://schemas.microsoft.com/office/drawing/2014/main" id="{D3F074B9-9D1F-6F5B-046A-0D5CEEC8EC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4313" y="357187"/>
          <a:ext cx="1619250" cy="6218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105834</xdr:colOff>
      <xdr:row>1</xdr:row>
      <xdr:rowOff>232833</xdr:rowOff>
    </xdr:from>
    <xdr:to>
      <xdr:col>27</xdr:col>
      <xdr:colOff>2303992</xdr:colOff>
      <xdr:row>3</xdr:row>
      <xdr:rowOff>47233</xdr:rowOff>
    </xdr:to>
    <xdr:pic>
      <xdr:nvPicPr>
        <xdr:cNvPr id="3" name="Imagen 2">
          <a:extLst>
            <a:ext uri="{FF2B5EF4-FFF2-40B4-BE49-F238E27FC236}">
              <a16:creationId xmlns:a16="http://schemas.microsoft.com/office/drawing/2014/main" id="{652B2C4F-B0DE-5FC8-AF91-404846AEC7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99751" y="433916"/>
          <a:ext cx="2198158" cy="756317"/>
        </a:xfrm>
        <a:prstGeom prst="rect">
          <a:avLst/>
        </a:prstGeom>
        <a:noFill/>
        <a:ln>
          <a:noFill/>
        </a:ln>
      </xdr:spPr>
    </xdr:pic>
    <xdr:clientData/>
  </xdr:twoCellAnchor>
  <xdr:twoCellAnchor editAs="oneCell">
    <xdr:from>
      <xdr:col>0</xdr:col>
      <xdr:colOff>1</xdr:colOff>
      <xdr:row>1</xdr:row>
      <xdr:rowOff>115974</xdr:rowOff>
    </xdr:from>
    <xdr:to>
      <xdr:col>0</xdr:col>
      <xdr:colOff>2419713</xdr:colOff>
      <xdr:row>3</xdr:row>
      <xdr:rowOff>66675</xdr:rowOff>
    </xdr:to>
    <xdr:pic>
      <xdr:nvPicPr>
        <xdr:cNvPr id="4" name="Imagen 3">
          <a:extLst>
            <a:ext uri="{FF2B5EF4-FFF2-40B4-BE49-F238E27FC236}">
              <a16:creationId xmlns:a16="http://schemas.microsoft.com/office/drawing/2014/main" id="{C83F3508-71BA-CA2E-7427-A7FC9FF694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317057"/>
          <a:ext cx="2419712" cy="889443"/>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8C0BE-951E-41CF-9D65-14FD9E01EDA5}">
  <sheetPr>
    <pageSetUpPr fitToPage="1"/>
  </sheetPr>
  <dimension ref="A1:I46"/>
  <sheetViews>
    <sheetView topLeftCell="A15" zoomScale="80" zoomScaleNormal="80" workbookViewId="0">
      <selection activeCell="K36" sqref="K36"/>
    </sheetView>
  </sheetViews>
  <sheetFormatPr baseColWidth="10" defaultRowHeight="14.5" x14ac:dyDescent="0.35"/>
  <sheetData>
    <row r="1" spans="1:9" x14ac:dyDescent="0.35">
      <c r="A1" s="13"/>
      <c r="B1" s="14"/>
      <c r="C1" s="14"/>
      <c r="D1" s="14"/>
      <c r="E1" s="14"/>
      <c r="F1" s="14"/>
      <c r="G1" s="14"/>
      <c r="H1" s="14"/>
      <c r="I1" s="15"/>
    </row>
    <row r="2" spans="1:9" x14ac:dyDescent="0.35">
      <c r="A2" s="16"/>
      <c r="B2" s="17"/>
      <c r="C2" s="17"/>
      <c r="D2" s="17"/>
      <c r="E2" s="17"/>
      <c r="F2" s="17"/>
      <c r="G2" s="17"/>
      <c r="H2" s="17"/>
      <c r="I2" s="18"/>
    </row>
    <row r="3" spans="1:9" x14ac:dyDescent="0.35">
      <c r="A3" s="16"/>
      <c r="B3" s="17"/>
      <c r="C3" s="17"/>
      <c r="D3" s="17"/>
      <c r="E3" s="17"/>
      <c r="F3" s="17"/>
      <c r="G3" s="17"/>
      <c r="H3" s="17"/>
      <c r="I3" s="18"/>
    </row>
    <row r="4" spans="1:9" x14ac:dyDescent="0.35">
      <c r="A4" s="16"/>
      <c r="B4" s="17"/>
      <c r="C4" s="17"/>
      <c r="D4" s="17"/>
      <c r="E4" s="17"/>
      <c r="F4" s="17"/>
      <c r="G4" s="17"/>
      <c r="H4" s="17"/>
      <c r="I4" s="18"/>
    </row>
    <row r="5" spans="1:9" x14ac:dyDescent="0.35">
      <c r="A5" s="16"/>
      <c r="B5" s="17"/>
      <c r="C5" s="17"/>
      <c r="D5" s="17"/>
      <c r="E5" s="17"/>
      <c r="F5" s="17"/>
      <c r="G5" s="17"/>
      <c r="H5" s="17"/>
      <c r="I5" s="18"/>
    </row>
    <row r="6" spans="1:9" x14ac:dyDescent="0.35">
      <c r="A6" s="16"/>
      <c r="B6" s="17"/>
      <c r="C6" s="17"/>
      <c r="D6" s="17"/>
      <c r="E6" s="17"/>
      <c r="F6" s="17"/>
      <c r="G6" s="17"/>
      <c r="H6" s="17"/>
      <c r="I6" s="18"/>
    </row>
    <row r="7" spans="1:9" x14ac:dyDescent="0.35">
      <c r="A7" s="16"/>
      <c r="B7" s="17"/>
      <c r="C7" s="17"/>
      <c r="D7" s="17"/>
      <c r="E7" s="17"/>
      <c r="F7" s="17"/>
      <c r="G7" s="17"/>
      <c r="H7" s="17"/>
      <c r="I7" s="18"/>
    </row>
    <row r="8" spans="1:9" x14ac:dyDescent="0.35">
      <c r="A8" s="16"/>
      <c r="B8" s="17"/>
      <c r="C8" s="17"/>
      <c r="D8" s="17"/>
      <c r="E8" s="17"/>
      <c r="F8" s="17"/>
      <c r="G8" s="17"/>
      <c r="H8" s="17"/>
      <c r="I8" s="18"/>
    </row>
    <row r="9" spans="1:9" x14ac:dyDescent="0.35">
      <c r="A9" s="16"/>
      <c r="B9" s="17"/>
      <c r="C9" s="17"/>
      <c r="D9" s="17"/>
      <c r="E9" s="17"/>
      <c r="F9" s="17"/>
      <c r="G9" s="17"/>
      <c r="H9" s="17"/>
      <c r="I9" s="18"/>
    </row>
    <row r="10" spans="1:9" x14ac:dyDescent="0.35">
      <c r="A10" s="16"/>
      <c r="B10" s="17"/>
      <c r="C10" s="17"/>
      <c r="D10" s="17"/>
      <c r="E10" s="17"/>
      <c r="F10" s="17"/>
      <c r="G10" s="17"/>
      <c r="H10" s="17"/>
      <c r="I10" s="18"/>
    </row>
    <row r="11" spans="1:9" x14ac:dyDescent="0.35">
      <c r="A11" s="16"/>
      <c r="B11" s="17"/>
      <c r="C11" s="17"/>
      <c r="D11" s="17"/>
      <c r="E11" s="17"/>
      <c r="F11" s="17"/>
      <c r="G11" s="17"/>
      <c r="H11" s="17"/>
      <c r="I11" s="18"/>
    </row>
    <row r="12" spans="1:9" x14ac:dyDescent="0.35">
      <c r="A12" s="16"/>
      <c r="B12" s="17"/>
      <c r="C12" s="17"/>
      <c r="D12" s="17"/>
      <c r="E12" s="17"/>
      <c r="F12" s="17"/>
      <c r="G12" s="17"/>
      <c r="H12" s="17"/>
      <c r="I12" s="18"/>
    </row>
    <row r="13" spans="1:9" x14ac:dyDescent="0.35">
      <c r="A13" s="16"/>
      <c r="B13" s="17"/>
      <c r="C13" s="17"/>
      <c r="D13" s="17"/>
      <c r="E13" s="17"/>
      <c r="F13" s="17"/>
      <c r="G13" s="17"/>
      <c r="H13" s="17"/>
      <c r="I13" s="18"/>
    </row>
    <row r="14" spans="1:9" x14ac:dyDescent="0.35">
      <c r="A14" s="16"/>
      <c r="B14" s="17"/>
      <c r="C14" s="17"/>
      <c r="D14" s="17"/>
      <c r="E14" s="17"/>
      <c r="F14" s="17"/>
      <c r="G14" s="17"/>
      <c r="H14" s="17"/>
      <c r="I14" s="18"/>
    </row>
    <row r="15" spans="1:9" x14ac:dyDescent="0.35">
      <c r="A15" s="16"/>
      <c r="B15" s="17"/>
      <c r="C15" s="17"/>
      <c r="D15" s="17"/>
      <c r="E15" s="17"/>
      <c r="F15" s="17"/>
      <c r="G15" s="17"/>
      <c r="H15" s="17"/>
      <c r="I15" s="18"/>
    </row>
    <row r="16" spans="1:9" x14ac:dyDescent="0.35">
      <c r="A16" s="16"/>
      <c r="B16" s="17"/>
      <c r="C16" s="17"/>
      <c r="D16" s="17"/>
      <c r="E16" s="17"/>
      <c r="F16" s="17"/>
      <c r="G16" s="17"/>
      <c r="H16" s="17"/>
      <c r="I16" s="18"/>
    </row>
    <row r="17" spans="1:9" x14ac:dyDescent="0.35">
      <c r="A17" s="16"/>
      <c r="B17" s="17"/>
      <c r="C17" s="17"/>
      <c r="D17" s="17"/>
      <c r="E17" s="17"/>
      <c r="F17" s="17"/>
      <c r="G17" s="17"/>
      <c r="H17" s="17"/>
      <c r="I17" s="18"/>
    </row>
    <row r="18" spans="1:9" x14ac:dyDescent="0.35">
      <c r="A18" s="16"/>
      <c r="B18" s="17"/>
      <c r="C18" s="17"/>
      <c r="D18" s="17"/>
      <c r="E18" s="17"/>
      <c r="F18" s="17"/>
      <c r="G18" s="17"/>
      <c r="H18" s="17"/>
      <c r="I18" s="18"/>
    </row>
    <row r="19" spans="1:9" x14ac:dyDescent="0.35">
      <c r="A19" s="16"/>
      <c r="B19" s="17"/>
      <c r="C19" s="17"/>
      <c r="D19" s="17"/>
      <c r="E19" s="17"/>
      <c r="F19" s="17"/>
      <c r="G19" s="17"/>
      <c r="H19" s="17"/>
      <c r="I19" s="18"/>
    </row>
    <row r="20" spans="1:9" x14ac:dyDescent="0.35">
      <c r="A20" s="16"/>
      <c r="B20" s="17"/>
      <c r="C20" s="17"/>
      <c r="D20" s="17"/>
      <c r="E20" s="17"/>
      <c r="F20" s="17"/>
      <c r="G20" s="17"/>
      <c r="H20" s="17"/>
      <c r="I20" s="18"/>
    </row>
    <row r="21" spans="1:9" x14ac:dyDescent="0.35">
      <c r="A21" s="16"/>
      <c r="B21" s="17"/>
      <c r="C21" s="17"/>
      <c r="D21" s="17"/>
      <c r="E21" s="17"/>
      <c r="F21" s="17"/>
      <c r="G21" s="17"/>
      <c r="H21" s="17"/>
      <c r="I21" s="18"/>
    </row>
    <row r="22" spans="1:9" x14ac:dyDescent="0.35">
      <c r="A22" s="16"/>
      <c r="B22" s="17"/>
      <c r="C22" s="17"/>
      <c r="D22" s="17"/>
      <c r="E22" s="17"/>
      <c r="F22" s="17"/>
      <c r="G22" s="17"/>
      <c r="H22" s="17"/>
      <c r="I22" s="18"/>
    </row>
    <row r="23" spans="1:9" x14ac:dyDescent="0.35">
      <c r="A23" s="16"/>
      <c r="B23" s="17"/>
      <c r="C23" s="17"/>
      <c r="D23" s="17"/>
      <c r="E23" s="17"/>
      <c r="F23" s="17"/>
      <c r="G23" s="17"/>
      <c r="H23" s="17"/>
      <c r="I23" s="18"/>
    </row>
    <row r="24" spans="1:9" x14ac:dyDescent="0.35">
      <c r="A24" s="16"/>
      <c r="B24" s="17"/>
      <c r="C24" s="17"/>
      <c r="D24" s="17"/>
      <c r="E24" s="17"/>
      <c r="F24" s="17"/>
      <c r="G24" s="17"/>
      <c r="H24" s="17"/>
      <c r="I24" s="18"/>
    </row>
    <row r="25" spans="1:9" x14ac:dyDescent="0.35">
      <c r="A25" s="16"/>
      <c r="B25" s="17"/>
      <c r="C25" s="17"/>
      <c r="D25" s="17"/>
      <c r="E25" s="17"/>
      <c r="F25" s="17"/>
      <c r="G25" s="17"/>
      <c r="H25" s="17"/>
      <c r="I25" s="18"/>
    </row>
    <row r="26" spans="1:9" x14ac:dyDescent="0.35">
      <c r="A26" s="16"/>
      <c r="B26" s="17"/>
      <c r="C26" s="17"/>
      <c r="D26" s="17"/>
      <c r="E26" s="17"/>
      <c r="F26" s="17"/>
      <c r="G26" s="17"/>
      <c r="H26" s="17"/>
      <c r="I26" s="18"/>
    </row>
    <row r="27" spans="1:9" x14ac:dyDescent="0.35">
      <c r="A27" s="16"/>
      <c r="B27" s="17"/>
      <c r="C27" s="17"/>
      <c r="D27" s="17"/>
      <c r="E27" s="17"/>
      <c r="F27" s="17"/>
      <c r="G27" s="17"/>
      <c r="H27" s="17"/>
      <c r="I27" s="18"/>
    </row>
    <row r="28" spans="1:9" x14ac:dyDescent="0.35">
      <c r="A28" s="16"/>
      <c r="B28" s="17"/>
      <c r="C28" s="17"/>
      <c r="D28" s="17"/>
      <c r="E28" s="17"/>
      <c r="F28" s="17"/>
      <c r="G28" s="17"/>
      <c r="H28" s="17"/>
      <c r="I28" s="18"/>
    </row>
    <row r="29" spans="1:9" x14ac:dyDescent="0.35">
      <c r="A29" s="16"/>
      <c r="B29" s="17"/>
      <c r="C29" s="17"/>
      <c r="D29" s="17"/>
      <c r="E29" s="17"/>
      <c r="F29" s="17"/>
      <c r="G29" s="17"/>
      <c r="H29" s="17"/>
      <c r="I29" s="18"/>
    </row>
    <row r="30" spans="1:9" x14ac:dyDescent="0.35">
      <c r="A30" s="16"/>
      <c r="B30" s="17"/>
      <c r="C30" s="17"/>
      <c r="D30" s="17"/>
      <c r="E30" s="17"/>
      <c r="F30" s="17"/>
      <c r="G30" s="17"/>
      <c r="H30" s="17"/>
      <c r="I30" s="18"/>
    </row>
    <row r="31" spans="1:9" x14ac:dyDescent="0.35">
      <c r="A31" s="16"/>
      <c r="B31" s="17"/>
      <c r="C31" s="17"/>
      <c r="D31" s="17"/>
      <c r="E31" s="17"/>
      <c r="F31" s="17"/>
      <c r="G31" s="17"/>
      <c r="H31" s="17"/>
      <c r="I31" s="18"/>
    </row>
    <row r="32" spans="1:9" x14ac:dyDescent="0.35">
      <c r="A32" s="16"/>
      <c r="B32" s="17"/>
      <c r="C32" s="17"/>
      <c r="D32" s="17"/>
      <c r="E32" s="17"/>
      <c r="F32" s="17"/>
      <c r="G32" s="17"/>
      <c r="H32" s="17"/>
      <c r="I32" s="18"/>
    </row>
    <row r="33" spans="1:9" x14ac:dyDescent="0.35">
      <c r="A33" s="16"/>
      <c r="B33" s="17"/>
      <c r="C33" s="17"/>
      <c r="D33" s="17"/>
      <c r="E33" s="17"/>
      <c r="F33" s="17"/>
      <c r="G33" s="17"/>
      <c r="H33" s="17"/>
      <c r="I33" s="18"/>
    </row>
    <row r="34" spans="1:9" x14ac:dyDescent="0.35">
      <c r="A34" s="16"/>
      <c r="B34" s="17"/>
      <c r="C34" s="17"/>
      <c r="D34" s="17"/>
      <c r="E34" s="17"/>
      <c r="F34" s="17"/>
      <c r="G34" s="17"/>
      <c r="H34" s="17"/>
      <c r="I34" s="18"/>
    </row>
    <row r="35" spans="1:9" x14ac:dyDescent="0.35">
      <c r="A35" s="16"/>
      <c r="B35" s="17"/>
      <c r="C35" s="17"/>
      <c r="D35" s="17"/>
      <c r="E35" s="17"/>
      <c r="F35" s="17"/>
      <c r="G35" s="17"/>
      <c r="H35" s="17"/>
      <c r="I35" s="18"/>
    </row>
    <row r="36" spans="1:9" ht="15.5" x14ac:dyDescent="0.35">
      <c r="A36" s="145"/>
      <c r="B36" s="146"/>
      <c r="C36" s="146"/>
      <c r="D36" s="146"/>
      <c r="E36" s="146"/>
      <c r="F36" s="146"/>
      <c r="G36" s="146"/>
      <c r="H36" s="146"/>
      <c r="I36" s="147"/>
    </row>
    <row r="37" spans="1:9" x14ac:dyDescent="0.35">
      <c r="A37" s="16"/>
      <c r="B37" s="17"/>
      <c r="C37" s="17"/>
      <c r="D37" s="17"/>
      <c r="E37" s="17"/>
      <c r="F37" s="17"/>
      <c r="G37" s="17"/>
      <c r="H37" s="17"/>
      <c r="I37" s="18"/>
    </row>
    <row r="38" spans="1:9" x14ac:dyDescent="0.35">
      <c r="A38" s="16"/>
      <c r="B38" s="17"/>
      <c r="C38" s="17"/>
      <c r="D38" s="17"/>
      <c r="E38" s="17"/>
      <c r="F38" s="17"/>
      <c r="G38" s="17"/>
      <c r="H38" s="17"/>
      <c r="I38" s="18"/>
    </row>
    <row r="39" spans="1:9" x14ac:dyDescent="0.35">
      <c r="A39" s="16"/>
      <c r="B39" s="17"/>
      <c r="C39" s="17"/>
      <c r="D39" s="17"/>
      <c r="E39" s="17"/>
      <c r="F39" s="17"/>
      <c r="G39" s="17"/>
      <c r="H39" s="17"/>
      <c r="I39" s="18"/>
    </row>
    <row r="40" spans="1:9" x14ac:dyDescent="0.35">
      <c r="A40" s="16"/>
      <c r="B40" s="17"/>
      <c r="C40" s="17"/>
      <c r="D40" s="17"/>
      <c r="E40" s="17"/>
      <c r="F40" s="17"/>
      <c r="G40" s="17"/>
      <c r="H40" s="17"/>
      <c r="I40" s="18"/>
    </row>
    <row r="41" spans="1:9" x14ac:dyDescent="0.35">
      <c r="A41" s="16"/>
      <c r="B41" s="17"/>
      <c r="C41" s="17"/>
      <c r="D41" s="17"/>
      <c r="E41" s="17"/>
      <c r="F41" s="17"/>
      <c r="G41" s="17"/>
      <c r="H41" s="17"/>
      <c r="I41" s="18"/>
    </row>
    <row r="42" spans="1:9" x14ac:dyDescent="0.35">
      <c r="A42" s="16"/>
      <c r="B42" s="17"/>
      <c r="C42" s="17"/>
      <c r="D42" s="17"/>
      <c r="E42" s="17"/>
      <c r="F42" s="17"/>
      <c r="G42" s="17"/>
      <c r="H42" s="17"/>
      <c r="I42" s="18"/>
    </row>
    <row r="43" spans="1:9" x14ac:dyDescent="0.35">
      <c r="A43" s="16"/>
      <c r="B43" s="17"/>
      <c r="C43" s="17"/>
      <c r="D43" s="17"/>
      <c r="E43" s="17"/>
      <c r="F43" s="17"/>
      <c r="G43" s="17"/>
      <c r="H43" s="17"/>
      <c r="I43" s="18"/>
    </row>
    <row r="44" spans="1:9" x14ac:dyDescent="0.35">
      <c r="A44" s="16"/>
      <c r="B44" s="17"/>
      <c r="C44" s="17"/>
      <c r="D44" s="17"/>
      <c r="E44" s="17"/>
      <c r="F44" s="17"/>
      <c r="G44" s="17"/>
      <c r="H44" s="17"/>
      <c r="I44" s="18"/>
    </row>
    <row r="45" spans="1:9" x14ac:dyDescent="0.35">
      <c r="A45" s="16"/>
      <c r="B45" s="17"/>
      <c r="C45" s="17"/>
      <c r="D45" s="17"/>
      <c r="E45" s="17"/>
      <c r="F45" s="17"/>
      <c r="G45" s="17"/>
      <c r="H45" s="17"/>
      <c r="I45" s="18"/>
    </row>
    <row r="46" spans="1:9" ht="15" thickBot="1" x14ac:dyDescent="0.4">
      <c r="A46" s="19"/>
      <c r="B46" s="20"/>
      <c r="C46" s="20"/>
      <c r="D46" s="20"/>
      <c r="E46" s="20"/>
      <c r="F46" s="20"/>
      <c r="G46" s="20"/>
      <c r="H46" s="20"/>
      <c r="I46" s="21"/>
    </row>
  </sheetData>
  <mergeCells count="1">
    <mergeCell ref="A36:I36"/>
  </mergeCells>
  <pageMargins left="0.70866141732283472" right="0.70866141732283472" top="0.74803149606299213" bottom="0.74803149606299213" header="0.31496062992125984" footer="0.31496062992125984"/>
  <pageSetup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AD31"/>
  <sheetViews>
    <sheetView showGridLines="0" topLeftCell="V18" zoomScale="60" zoomScaleNormal="60" workbookViewId="0">
      <selection activeCell="AD12" sqref="AD12:AD31"/>
    </sheetView>
  </sheetViews>
  <sheetFormatPr baseColWidth="10" defaultColWidth="14.453125" defaultRowHeight="15" customHeight="1" x14ac:dyDescent="0.35"/>
  <cols>
    <col min="1" max="1" width="34.81640625" customWidth="1"/>
    <col min="2" max="2" width="54.1796875" customWidth="1"/>
    <col min="3" max="10" width="25.81640625" customWidth="1"/>
    <col min="11" max="11" width="25.81640625" hidden="1" customWidth="1"/>
    <col min="12" max="12" width="25.81640625" customWidth="1"/>
    <col min="13" max="13" width="25.81640625" hidden="1" customWidth="1"/>
    <col min="14" max="17" width="25.81640625" customWidth="1"/>
    <col min="18" max="18" width="21.1796875" customWidth="1"/>
    <col min="19" max="21" width="18.1796875" customWidth="1"/>
    <col min="22" max="22" width="154.453125" customWidth="1"/>
    <col min="23" max="23" width="73.81640625" customWidth="1"/>
    <col min="24" max="25" width="50" hidden="1" customWidth="1"/>
    <col min="26" max="26" width="58.54296875" hidden="1" customWidth="1"/>
    <col min="27" max="27" width="50" hidden="1" customWidth="1"/>
    <col min="28" max="28" width="57.1796875" hidden="1" customWidth="1"/>
    <col min="29" max="29" width="26.81640625" hidden="1" customWidth="1"/>
    <col min="30" max="30" width="72.54296875" customWidth="1"/>
  </cols>
  <sheetData>
    <row r="1" spans="1:30" ht="15.75" customHeight="1" x14ac:dyDescent="0.35">
      <c r="A1" s="1"/>
      <c r="B1" s="1"/>
      <c r="C1" s="1"/>
      <c r="D1" s="1"/>
      <c r="E1" s="1"/>
      <c r="F1" s="11"/>
      <c r="G1" s="11"/>
      <c r="H1" s="11"/>
      <c r="I1" s="11"/>
      <c r="J1" s="11"/>
      <c r="K1" s="11"/>
      <c r="L1" s="11"/>
      <c r="M1" s="11"/>
      <c r="N1" s="1"/>
      <c r="O1" s="1"/>
      <c r="P1" s="1"/>
      <c r="Q1" s="1"/>
      <c r="R1" s="11"/>
      <c r="S1" s="1"/>
      <c r="T1" s="11"/>
      <c r="U1" s="1"/>
      <c r="V1" s="1"/>
      <c r="W1" s="11"/>
      <c r="X1" s="11"/>
      <c r="Y1" s="11"/>
      <c r="Z1" s="11"/>
      <c r="AA1" s="11"/>
      <c r="AB1" s="11"/>
      <c r="AC1" s="11"/>
      <c r="AD1" s="1"/>
    </row>
    <row r="2" spans="1:30" ht="20.25" customHeight="1" x14ac:dyDescent="0.35">
      <c r="A2" s="167"/>
      <c r="B2" s="153" t="s">
        <v>35</v>
      </c>
      <c r="C2" s="154"/>
      <c r="D2" s="154"/>
      <c r="E2" s="154"/>
      <c r="F2" s="154"/>
      <c r="G2" s="154"/>
      <c r="H2" s="154"/>
      <c r="I2" s="154"/>
      <c r="J2" s="154"/>
      <c r="K2" s="154"/>
      <c r="L2" s="154"/>
      <c r="M2" s="154"/>
      <c r="N2" s="154"/>
      <c r="O2" s="154"/>
      <c r="P2" s="154"/>
      <c r="Q2" s="154"/>
      <c r="R2" s="154"/>
      <c r="S2" s="154"/>
      <c r="T2" s="154"/>
      <c r="U2" s="154"/>
      <c r="V2" s="155"/>
      <c r="W2" s="176" t="s">
        <v>32</v>
      </c>
      <c r="X2" s="176"/>
      <c r="Y2" s="176"/>
      <c r="Z2" s="176"/>
      <c r="AA2" s="176"/>
      <c r="AB2" s="176"/>
      <c r="AC2" s="176"/>
      <c r="AD2" s="178"/>
    </row>
    <row r="3" spans="1:30" ht="25.5" customHeight="1" x14ac:dyDescent="0.35">
      <c r="A3" s="168"/>
      <c r="B3" s="156"/>
      <c r="C3" s="157"/>
      <c r="D3" s="157"/>
      <c r="E3" s="157"/>
      <c r="F3" s="157"/>
      <c r="G3" s="157"/>
      <c r="H3" s="157"/>
      <c r="I3" s="157"/>
      <c r="J3" s="157"/>
      <c r="K3" s="157"/>
      <c r="L3" s="157"/>
      <c r="M3" s="157"/>
      <c r="N3" s="157"/>
      <c r="O3" s="157"/>
      <c r="P3" s="157"/>
      <c r="Q3" s="157"/>
      <c r="R3" s="157"/>
      <c r="S3" s="157"/>
      <c r="T3" s="157"/>
      <c r="U3" s="157"/>
      <c r="V3" s="158"/>
      <c r="W3" s="177" t="s">
        <v>55</v>
      </c>
      <c r="X3" s="177"/>
      <c r="Y3" s="177"/>
      <c r="Z3" s="177"/>
      <c r="AA3" s="177"/>
      <c r="AB3" s="177"/>
      <c r="AC3" s="177"/>
      <c r="AD3" s="179"/>
    </row>
    <row r="4" spans="1:30" ht="20.25" customHeight="1" x14ac:dyDescent="0.35">
      <c r="A4" s="169"/>
      <c r="B4" s="159"/>
      <c r="C4" s="160"/>
      <c r="D4" s="160"/>
      <c r="E4" s="160"/>
      <c r="F4" s="160"/>
      <c r="G4" s="160"/>
      <c r="H4" s="160"/>
      <c r="I4" s="160"/>
      <c r="J4" s="160"/>
      <c r="K4" s="160"/>
      <c r="L4" s="160"/>
      <c r="M4" s="160"/>
      <c r="N4" s="160"/>
      <c r="O4" s="160"/>
      <c r="P4" s="160"/>
      <c r="Q4" s="160"/>
      <c r="R4" s="160"/>
      <c r="S4" s="160"/>
      <c r="T4" s="160"/>
      <c r="U4" s="160"/>
      <c r="V4" s="161"/>
      <c r="W4" s="177" t="s">
        <v>39</v>
      </c>
      <c r="X4" s="177"/>
      <c r="Y4" s="177"/>
      <c r="Z4" s="177"/>
      <c r="AA4" s="177"/>
      <c r="AB4" s="177"/>
      <c r="AC4" s="177"/>
      <c r="AD4" s="180"/>
    </row>
    <row r="5" spans="1:30" ht="15.75" customHeight="1" x14ac:dyDescent="0.35">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row>
    <row r="6" spans="1:30" ht="15.75" customHeight="1" x14ac:dyDescent="0.35">
      <c r="A6" s="2"/>
      <c r="B6" s="2"/>
      <c r="C6" s="2"/>
      <c r="D6" s="2"/>
      <c r="E6" s="2"/>
      <c r="F6" s="12"/>
      <c r="G6" s="12"/>
      <c r="H6" s="12"/>
      <c r="I6" s="12"/>
      <c r="J6" s="12"/>
      <c r="K6" s="12"/>
      <c r="L6" s="12"/>
      <c r="M6" s="12"/>
      <c r="N6" s="2"/>
      <c r="O6" s="2"/>
      <c r="P6" s="2"/>
      <c r="Q6" s="2"/>
      <c r="R6" s="12"/>
      <c r="S6" s="2"/>
      <c r="T6" s="12"/>
      <c r="U6" s="2"/>
      <c r="V6" s="1"/>
      <c r="W6" s="11"/>
      <c r="X6" s="11"/>
      <c r="Y6" s="11"/>
      <c r="Z6" s="11"/>
      <c r="AA6" s="11"/>
      <c r="AB6" s="11"/>
      <c r="AC6" s="11"/>
      <c r="AD6" s="1"/>
    </row>
    <row r="7" spans="1:30" ht="48" customHeight="1" x14ac:dyDescent="0.35">
      <c r="A7" s="175" t="s">
        <v>891</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row>
    <row r="8" spans="1:30" ht="15.75" customHeight="1" x14ac:dyDescent="0.35">
      <c r="A8" s="2"/>
      <c r="B8" s="2"/>
      <c r="C8" s="2"/>
      <c r="D8" s="2"/>
      <c r="E8" s="2"/>
      <c r="F8" s="12"/>
      <c r="G8" s="12"/>
      <c r="H8" s="12"/>
      <c r="I8" s="12"/>
      <c r="J8" s="12"/>
      <c r="K8" s="12"/>
      <c r="L8" s="12"/>
      <c r="M8" s="12"/>
      <c r="N8" s="2"/>
      <c r="O8" s="2"/>
      <c r="P8" s="2"/>
      <c r="Q8" s="2"/>
      <c r="R8" s="12"/>
      <c r="S8" s="2"/>
      <c r="T8" s="12"/>
      <c r="U8" s="2"/>
      <c r="V8" s="1"/>
      <c r="W8" s="11"/>
      <c r="X8" s="11"/>
      <c r="Y8" s="11"/>
      <c r="Z8" s="11"/>
      <c r="AA8" s="11"/>
      <c r="AB8" s="11"/>
      <c r="AC8" s="11"/>
      <c r="AD8" s="1"/>
    </row>
    <row r="9" spans="1:30" ht="48" customHeight="1" x14ac:dyDescent="0.35">
      <c r="A9" s="181" t="s">
        <v>0</v>
      </c>
      <c r="B9" s="181"/>
      <c r="C9" s="181"/>
      <c r="D9" s="181"/>
      <c r="E9" s="181"/>
      <c r="F9" s="181"/>
      <c r="G9" s="181"/>
      <c r="H9" s="181"/>
      <c r="I9" s="181"/>
      <c r="J9" s="181"/>
      <c r="K9" s="181"/>
      <c r="L9" s="181"/>
      <c r="M9" s="181"/>
      <c r="N9" s="181"/>
      <c r="O9" s="181"/>
      <c r="P9" s="181"/>
      <c r="Q9" s="181"/>
      <c r="R9" s="181"/>
      <c r="S9" s="181"/>
      <c r="T9" s="181"/>
      <c r="U9" s="181"/>
      <c r="V9" s="162" t="s">
        <v>197</v>
      </c>
      <c r="W9" s="162" t="s">
        <v>201</v>
      </c>
      <c r="X9" s="162" t="s">
        <v>198</v>
      </c>
      <c r="Y9" s="162" t="s">
        <v>202</v>
      </c>
      <c r="Z9" s="162" t="s">
        <v>199</v>
      </c>
      <c r="AA9" s="162" t="s">
        <v>203</v>
      </c>
      <c r="AB9" s="162" t="s">
        <v>200</v>
      </c>
      <c r="AC9" s="162" t="s">
        <v>204</v>
      </c>
      <c r="AD9" s="162" t="s">
        <v>44</v>
      </c>
    </row>
    <row r="10" spans="1:30" ht="48" customHeight="1" x14ac:dyDescent="0.35">
      <c r="A10" s="148" t="s">
        <v>1</v>
      </c>
      <c r="B10" s="148" t="s">
        <v>2</v>
      </c>
      <c r="C10" s="148" t="s">
        <v>3</v>
      </c>
      <c r="D10" s="148" t="s">
        <v>4</v>
      </c>
      <c r="E10" s="148" t="s">
        <v>5</v>
      </c>
      <c r="F10" s="170" t="s">
        <v>56</v>
      </c>
      <c r="G10" s="171"/>
      <c r="H10" s="171"/>
      <c r="I10" s="171"/>
      <c r="J10" s="171"/>
      <c r="K10" s="171"/>
      <c r="L10" s="171"/>
      <c r="M10" s="172"/>
      <c r="N10" s="173" t="s">
        <v>889</v>
      </c>
      <c r="O10" s="174"/>
      <c r="P10" s="174"/>
      <c r="Q10" s="174"/>
      <c r="R10" s="182" t="s">
        <v>890</v>
      </c>
      <c r="S10" s="148" t="s">
        <v>6</v>
      </c>
      <c r="T10" s="148" t="s">
        <v>34</v>
      </c>
      <c r="U10" s="148" t="s">
        <v>33</v>
      </c>
      <c r="V10" s="163"/>
      <c r="W10" s="163"/>
      <c r="X10" s="163"/>
      <c r="Y10" s="163"/>
      <c r="Z10" s="163"/>
      <c r="AA10" s="163"/>
      <c r="AB10" s="163"/>
      <c r="AC10" s="163"/>
      <c r="AD10" s="163"/>
    </row>
    <row r="11" spans="1:30" ht="49.5" customHeight="1" x14ac:dyDescent="0.35">
      <c r="A11" s="165"/>
      <c r="B11" s="165"/>
      <c r="C11" s="165"/>
      <c r="D11" s="165"/>
      <c r="E11" s="165"/>
      <c r="F11" s="49" t="s">
        <v>57</v>
      </c>
      <c r="G11" s="50" t="s">
        <v>58</v>
      </c>
      <c r="H11" s="49" t="s">
        <v>59</v>
      </c>
      <c r="I11" s="50" t="s">
        <v>60</v>
      </c>
      <c r="J11" s="49" t="s">
        <v>61</v>
      </c>
      <c r="K11" s="50" t="s">
        <v>62</v>
      </c>
      <c r="L11" s="49" t="s">
        <v>63</v>
      </c>
      <c r="M11" s="50" t="s">
        <v>64</v>
      </c>
      <c r="N11" s="40" t="s">
        <v>8</v>
      </c>
      <c r="O11" s="40" t="s">
        <v>9</v>
      </c>
      <c r="P11" s="40" t="s">
        <v>10</v>
      </c>
      <c r="Q11" s="40" t="s">
        <v>11</v>
      </c>
      <c r="R11" s="183"/>
      <c r="S11" s="148"/>
      <c r="T11" s="148"/>
      <c r="U11" s="148"/>
      <c r="V11" s="164"/>
      <c r="W11" s="164"/>
      <c r="X11" s="164"/>
      <c r="Y11" s="164"/>
      <c r="Z11" s="164"/>
      <c r="AA11" s="164"/>
      <c r="AB11" s="164"/>
      <c r="AC11" s="164"/>
      <c r="AD11" s="163"/>
    </row>
    <row r="12" spans="1:30" ht="111.75" customHeight="1" x14ac:dyDescent="0.35">
      <c r="A12" s="150" t="s">
        <v>65</v>
      </c>
      <c r="B12" s="34" t="s">
        <v>66</v>
      </c>
      <c r="C12" s="34" t="s">
        <v>67</v>
      </c>
      <c r="D12" s="34" t="s">
        <v>68</v>
      </c>
      <c r="E12" s="34" t="s">
        <v>69</v>
      </c>
      <c r="F12" s="52">
        <v>0</v>
      </c>
      <c r="G12" s="53">
        <v>0</v>
      </c>
      <c r="H12" s="52">
        <v>1</v>
      </c>
      <c r="I12" s="53">
        <f>MAX(N12:Q12)</f>
        <v>0</v>
      </c>
      <c r="J12" s="52">
        <v>1</v>
      </c>
      <c r="K12" s="54"/>
      <c r="L12" s="52">
        <v>1</v>
      </c>
      <c r="M12" s="54"/>
      <c r="N12" s="55">
        <f>VLOOKUP(B12,'Seguimiento PAI 2024'!$H$11:$R$82,11,FALSE)</f>
        <v>0</v>
      </c>
      <c r="O12" s="35"/>
      <c r="P12" s="35"/>
      <c r="Q12" s="35"/>
      <c r="R12" s="41">
        <f>MAX(N12:Q12)/H12</f>
        <v>0</v>
      </c>
      <c r="S12" s="29">
        <f>F12+H12+J12+L12</f>
        <v>3</v>
      </c>
      <c r="T12" s="29">
        <f>G12+I12</f>
        <v>0</v>
      </c>
      <c r="U12" s="87">
        <f>T12/S12</f>
        <v>0</v>
      </c>
      <c r="V12" s="137" t="str">
        <f>VLOOKUP(B12,'Seguimiento PAI 2024'!$H$11:$T$82,13,FALSE)</f>
        <v>No aplica</v>
      </c>
      <c r="W12" s="137" t="str">
        <f>VLOOKUP(B12,'Seguimiento PAI 2024'!$H$11:$X$82,17,FALSE)</f>
        <v>Teniendo en cuenta que la periodicidad del indicador y la tarea es semestral no se tienen recomendaciones para este periodo de reporte.</v>
      </c>
      <c r="X12" s="37"/>
      <c r="Y12" s="37"/>
      <c r="Z12" s="37"/>
      <c r="AA12" s="37"/>
      <c r="AB12" s="37"/>
      <c r="AC12" s="124"/>
      <c r="AD12" s="126" t="s">
        <v>892</v>
      </c>
    </row>
    <row r="13" spans="1:30" ht="111" customHeight="1" x14ac:dyDescent="0.35">
      <c r="A13" s="151"/>
      <c r="B13" s="34" t="s">
        <v>70</v>
      </c>
      <c r="C13" s="34" t="s">
        <v>67</v>
      </c>
      <c r="D13" s="34" t="s">
        <v>71</v>
      </c>
      <c r="E13" s="34" t="s">
        <v>69</v>
      </c>
      <c r="F13" s="52">
        <v>5</v>
      </c>
      <c r="G13" s="53">
        <v>8</v>
      </c>
      <c r="H13" s="52">
        <v>39</v>
      </c>
      <c r="I13" s="53">
        <f t="shared" ref="I13:I31" si="0">MAX(N13:Q13)</f>
        <v>0</v>
      </c>
      <c r="J13" s="52">
        <v>39</v>
      </c>
      <c r="K13" s="54"/>
      <c r="L13" s="52">
        <v>39</v>
      </c>
      <c r="M13" s="54"/>
      <c r="N13" s="55">
        <f>VLOOKUP(B13,'Seguimiento PAI 2024'!$H$11:$R$82,11,FALSE)</f>
        <v>0</v>
      </c>
      <c r="O13" s="35"/>
      <c r="P13" s="35"/>
      <c r="Q13" s="35"/>
      <c r="R13" s="41">
        <f t="shared" ref="R13:R30" si="1">MAX(N13:Q13)/H13</f>
        <v>0</v>
      </c>
      <c r="S13" s="29">
        <f t="shared" ref="S13:S30" si="2">F13+H13+J13+L13</f>
        <v>122</v>
      </c>
      <c r="T13" s="29">
        <f t="shared" ref="T13:T31" si="3">G13+I13</f>
        <v>8</v>
      </c>
      <c r="U13" s="87">
        <f t="shared" ref="U13:U30" si="4">T13/S13</f>
        <v>6.5573770491803282E-2</v>
      </c>
      <c r="V13" s="137" t="str">
        <f>VLOOKUP(B13,'Seguimiento PAI 2024'!$H$11:$T$82,13,FALSE)</f>
        <v>Para el cumplimiento de la variable Prototipos de tecnologías para la soberanía alimentaria y el derecho a la alimentación en proceso de validación precomercial o comercial, la DDTI en conjunto con el SENA esta diseñando los TdR para dar apertura a la convocatoria 2024. Se están realizando mesas de trabajo a fin de adicionar el convenio 640 de 2023 a fin abrir una convocatoria mas robusta y con mayor impacto y en paralelo se están construyendo los TdR 2024.</v>
      </c>
      <c r="W13" s="137" t="str">
        <f>VLOOKUP(B13,'Seguimiento PAI 2024'!$H$11:$X$82,17,FALSE)</f>
        <v>En el primer trimestre, se avanzó en la contratación de proyectos elegibles de la convocatoria 943, destinada a fortalecer la soberanía alimentaria y el derecho a la alimentación. Se presentan los contratos de los proyectos contratados hasta la fecha. Esta acción es positiva para el avance de la iniciativa. 
Se recomienda proporcionar información más detallada sobre las actividades para el cumplimiento de las tareas establecidas.</v>
      </c>
      <c r="X13" s="37"/>
      <c r="Y13" s="37"/>
      <c r="Z13" s="37"/>
      <c r="AA13" s="37"/>
      <c r="AB13" s="37"/>
      <c r="AC13" s="124"/>
      <c r="AD13" s="126" t="s">
        <v>893</v>
      </c>
    </row>
    <row r="14" spans="1:30" ht="96" customHeight="1" x14ac:dyDescent="0.35">
      <c r="A14" s="151"/>
      <c r="B14" s="34" t="s">
        <v>72</v>
      </c>
      <c r="C14" s="34" t="s">
        <v>67</v>
      </c>
      <c r="D14" s="34" t="s">
        <v>71</v>
      </c>
      <c r="E14" s="34" t="s">
        <v>69</v>
      </c>
      <c r="F14" s="52">
        <v>4</v>
      </c>
      <c r="G14" s="53">
        <v>5</v>
      </c>
      <c r="H14" s="52">
        <v>6</v>
      </c>
      <c r="I14" s="53">
        <f t="shared" si="0"/>
        <v>0</v>
      </c>
      <c r="J14" s="52">
        <v>8</v>
      </c>
      <c r="K14" s="54"/>
      <c r="L14" s="52">
        <v>8</v>
      </c>
      <c r="M14" s="54"/>
      <c r="N14" s="55">
        <f>VLOOKUP(B14,'Seguimiento PAI 2024'!$H$11:$R$82,11,FALSE)</f>
        <v>0</v>
      </c>
      <c r="O14" s="36"/>
      <c r="P14" s="36"/>
      <c r="Q14" s="36"/>
      <c r="R14" s="41">
        <f t="shared" si="1"/>
        <v>0</v>
      </c>
      <c r="S14" s="29">
        <f t="shared" si="2"/>
        <v>26</v>
      </c>
      <c r="T14" s="29">
        <f t="shared" si="3"/>
        <v>5</v>
      </c>
      <c r="U14" s="87">
        <f t="shared" si="4"/>
        <v>0.19230769230769232</v>
      </c>
      <c r="V14" s="137" t="str">
        <f>VLOOKUP(B14,'Seguimiento PAI 2024'!$H$11:$T$82,13,FALSE)</f>
        <v>Con corte al primer trimestre del año 2024, la Dirección de Gestión de Recursos para la CTeI del Ministerio de Ciencia, Tecnología e Innovación abrió los siguientes mecanismos asociados a proyectos de investigación, desarrollo científico e innovación en transición Energética, con el objetivo de garantizar el acceso a una energía asequible, segura, sostenible y moderna: Energía Asequible y no Contaminante.</v>
      </c>
      <c r="W14" s="137" t="str">
        <f>VLOOKUP(B14,'Seguimiento PAI 2024'!$H$11:$X$82,17,FALSE)</f>
        <v xml:space="preserve">
En el primer trimestre del 2024, la Dirección de Gestión de Recursos para la CTeI del Ministerio de Ciencia, Tecnología e Innovación inició la implementación de mecanismos para promover la financiación de proyectos de investigación, desarrollo científico e innovación en transición energética, con el objetivo de garantizar el acceso a una energía asequible, segura, sostenible y moderna. 
Se recomienda proporcionar información más detallada sobre las actividades para el cumplimiento de las tareas establecidas.
</v>
      </c>
      <c r="X14" s="37"/>
      <c r="Y14" s="37"/>
      <c r="Z14" s="37"/>
      <c r="AA14" s="37"/>
      <c r="AB14" s="37"/>
      <c r="AC14" s="124"/>
      <c r="AD14" s="126" t="s">
        <v>1042</v>
      </c>
    </row>
    <row r="15" spans="1:30" ht="155" x14ac:dyDescent="0.35">
      <c r="A15" s="151"/>
      <c r="B15" s="34" t="s">
        <v>73</v>
      </c>
      <c r="C15" s="34" t="s">
        <v>67</v>
      </c>
      <c r="D15" s="34" t="s">
        <v>71</v>
      </c>
      <c r="E15" s="34" t="s">
        <v>69</v>
      </c>
      <c r="F15" s="52">
        <v>5</v>
      </c>
      <c r="G15" s="53">
        <v>18</v>
      </c>
      <c r="H15" s="52">
        <v>10</v>
      </c>
      <c r="I15" s="53">
        <f t="shared" si="0"/>
        <v>0</v>
      </c>
      <c r="J15" s="52">
        <v>15</v>
      </c>
      <c r="K15" s="54"/>
      <c r="L15" s="52">
        <v>20</v>
      </c>
      <c r="M15" s="54"/>
      <c r="N15" s="55">
        <f>VLOOKUP(B15,'Seguimiento PAI 2024'!$H$11:$R$82,11,FALSE)</f>
        <v>0</v>
      </c>
      <c r="O15" s="35"/>
      <c r="P15" s="35"/>
      <c r="Q15" s="35"/>
      <c r="R15" s="41">
        <f t="shared" si="1"/>
        <v>0</v>
      </c>
      <c r="S15" s="29">
        <f t="shared" si="2"/>
        <v>50</v>
      </c>
      <c r="T15" s="29">
        <f t="shared" si="3"/>
        <v>18</v>
      </c>
      <c r="U15" s="87">
        <f t="shared" si="4"/>
        <v>0.36</v>
      </c>
      <c r="V15" s="137" t="str">
        <f>VLOOKUP(B15,'Seguimiento PAI 2024'!$H$11:$T$82,13,FALSE)</f>
        <v>Durante el primer trimestre del 2024, se adelantaron las siguientes actividades orientadas a dar cumplimiento con la meta anual del indicador: 
1. La aprobación de los mecanismos en el Comité FIS
2. Inscripción y aprobación en Comité Viceministerial de los mecanismos definidos.
3. Se genera la mesa técnica de revisión con los equipos definidos en el procedimiento, en el cual se aprueba la documentación relacionada con la “CONVOCATORIA MISIÓN SOBERANÍA SANITARIA - TERRITORIOS GARANTES DE LA SALUD”.  
4. Se aprueba en el Comité de la DGR la “CONVOCATORIA MISIÓN SOBERANÍA SANITARIA - TERRITORIOS GARANTES DE LA SALUD”. 
5. Posteriormente se publica la convocatoria en la página del Ministerio de Ciencia, Tecnología e Innovación. 
6. Se envía a VECOL S.A. los contenidos que debe tener el programa de I+D+i, junto con los contenidos que deben tener los proyectos asociados al mismo. 
7. Se recibe la propuesta general de VECOL, junto con los 3 proyectos asociados al mismo y con esta información como insumo, se envía a los pares evaluadores (previamente seleccionados) la invitación a ser evaluador externo del Programa de I+D+i.</v>
      </c>
      <c r="W15" s="137" t="str">
        <f>VLOOKUP(B15,'Seguimiento PAI 2024'!$H$11:$X$82,17,FALSE)</f>
        <v>Se recomienda que los informes proporcionen un mayor detalle sobre las actividades realizadas, los resultados obtenidos y los pasos siguientes. Esto facilitará una comprensión más clara de la iniciativa y permitirá identificar áreas de mejora o posibles desafíos a abordar. Además, se deberían incluir fechas concretas de entrega de documentos y publicaciones para tener una visión clara de los hitos alcanzados.
Se recomienda mantener el trabajo articulado y de ser necesario realizar oportunamente las alertas correspondientes.</v>
      </c>
      <c r="X15" s="37"/>
      <c r="Y15" s="37"/>
      <c r="Z15" s="37"/>
      <c r="AA15" s="37"/>
      <c r="AB15" s="37"/>
      <c r="AC15" s="124"/>
      <c r="AD15" s="126" t="s">
        <v>894</v>
      </c>
    </row>
    <row r="16" spans="1:30" ht="325.5" x14ac:dyDescent="0.35">
      <c r="A16" s="151"/>
      <c r="B16" s="34" t="s">
        <v>74</v>
      </c>
      <c r="C16" s="34" t="s">
        <v>67</v>
      </c>
      <c r="D16" s="34" t="s">
        <v>71</v>
      </c>
      <c r="E16" s="34" t="s">
        <v>69</v>
      </c>
      <c r="F16" s="52">
        <v>4</v>
      </c>
      <c r="G16" s="53">
        <v>9</v>
      </c>
      <c r="H16" s="52">
        <v>16</v>
      </c>
      <c r="I16" s="53">
        <f t="shared" si="0"/>
        <v>0</v>
      </c>
      <c r="J16" s="52">
        <v>16</v>
      </c>
      <c r="K16" s="54"/>
      <c r="L16" s="52">
        <v>16</v>
      </c>
      <c r="M16" s="54"/>
      <c r="N16" s="121">
        <f>+'Seguimiento PAI 2024'!K30+'Seguimiento PAI 2024'!K53+'Seguimiento PAI 2024'!K58+'Seguimiento PAI 2024'!K74+'Seguimiento PAI 2024'!K79</f>
        <v>0</v>
      </c>
      <c r="O16" s="35"/>
      <c r="P16" s="35"/>
      <c r="Q16" s="35"/>
      <c r="R16" s="41">
        <f t="shared" si="1"/>
        <v>0</v>
      </c>
      <c r="S16" s="29">
        <f t="shared" si="2"/>
        <v>52</v>
      </c>
      <c r="T16" s="29">
        <f t="shared" si="3"/>
        <v>9</v>
      </c>
      <c r="U16" s="87">
        <f t="shared" si="4"/>
        <v>0.17307692307692307</v>
      </c>
      <c r="V16" s="141" t="s">
        <v>1038</v>
      </c>
      <c r="W16" s="141" t="s">
        <v>1041</v>
      </c>
      <c r="X16" s="37"/>
      <c r="Y16" s="37"/>
      <c r="Z16" s="37"/>
      <c r="AA16" s="37"/>
      <c r="AB16" s="37"/>
      <c r="AC16" s="124"/>
      <c r="AD16" s="126" t="s">
        <v>895</v>
      </c>
    </row>
    <row r="17" spans="1:30" ht="372" x14ac:dyDescent="0.35">
      <c r="A17" s="151"/>
      <c r="B17" s="57" t="s">
        <v>75</v>
      </c>
      <c r="C17" s="57" t="s">
        <v>67</v>
      </c>
      <c r="D17" s="57" t="s">
        <v>71</v>
      </c>
      <c r="E17" s="57" t="s">
        <v>69</v>
      </c>
      <c r="F17" s="52">
        <v>5</v>
      </c>
      <c r="G17" s="53">
        <v>18</v>
      </c>
      <c r="H17" s="52">
        <v>5</v>
      </c>
      <c r="I17" s="53">
        <f t="shared" si="0"/>
        <v>0</v>
      </c>
      <c r="J17" s="52">
        <v>10</v>
      </c>
      <c r="K17" s="54"/>
      <c r="L17" s="52">
        <v>10</v>
      </c>
      <c r="M17" s="54"/>
      <c r="N17" s="55">
        <f>+'Seguimiento PAI 2024'!K23+'Seguimiento PAI 2024'!K51+'Seguimiento PAI 2024'!K59+'Seguimiento PAI 2024'!K69+'Seguimiento PAI 2024'!K75</f>
        <v>0</v>
      </c>
      <c r="O17" s="38"/>
      <c r="P17" s="38"/>
      <c r="Q17" s="38"/>
      <c r="R17" s="41">
        <f t="shared" si="1"/>
        <v>0</v>
      </c>
      <c r="S17" s="29">
        <f t="shared" si="2"/>
        <v>30</v>
      </c>
      <c r="T17" s="29">
        <f t="shared" si="3"/>
        <v>18</v>
      </c>
      <c r="U17" s="87">
        <f t="shared" si="4"/>
        <v>0.6</v>
      </c>
      <c r="V17" s="141" t="s">
        <v>1039</v>
      </c>
      <c r="W17" s="141" t="s">
        <v>1041</v>
      </c>
      <c r="X17" s="37"/>
      <c r="Y17" s="37"/>
      <c r="Z17" s="37"/>
      <c r="AA17" s="37"/>
      <c r="AB17" s="37"/>
      <c r="AC17" s="124"/>
      <c r="AD17" s="126" t="s">
        <v>896</v>
      </c>
    </row>
    <row r="18" spans="1:30" ht="152.25" customHeight="1" x14ac:dyDescent="0.35">
      <c r="A18" s="151"/>
      <c r="B18" s="57" t="s">
        <v>76</v>
      </c>
      <c r="C18" s="57" t="s">
        <v>67</v>
      </c>
      <c r="D18" s="57" t="s">
        <v>71</v>
      </c>
      <c r="E18" s="57" t="s">
        <v>69</v>
      </c>
      <c r="F18" s="52">
        <v>3000</v>
      </c>
      <c r="G18" s="53">
        <v>3000</v>
      </c>
      <c r="H18" s="52">
        <v>21000</v>
      </c>
      <c r="I18" s="53">
        <f t="shared" si="0"/>
        <v>0</v>
      </c>
      <c r="J18" s="52">
        <v>87000</v>
      </c>
      <c r="K18" s="54"/>
      <c r="L18" s="52">
        <v>59000</v>
      </c>
      <c r="M18" s="54"/>
      <c r="N18" s="55">
        <f>+'Seguimiento PAI 2024'!K19+'Seguimiento PAI 2024'!K20+'Seguimiento PAI 2024'!K32+'Seguimiento PAI 2024'!K33+'Seguimiento PAI 2024'!K34</f>
        <v>0</v>
      </c>
      <c r="O18" s="38"/>
      <c r="P18" s="38"/>
      <c r="Q18" s="38"/>
      <c r="R18" s="41">
        <f t="shared" si="1"/>
        <v>0</v>
      </c>
      <c r="S18" s="29">
        <f t="shared" si="2"/>
        <v>170000</v>
      </c>
      <c r="T18" s="29">
        <f t="shared" si="3"/>
        <v>3000</v>
      </c>
      <c r="U18" s="87">
        <f t="shared" si="4"/>
        <v>1.7647058823529412E-2</v>
      </c>
      <c r="V18" s="137" t="s">
        <v>1043</v>
      </c>
      <c r="W18" s="137" t="s">
        <v>1044</v>
      </c>
      <c r="X18" s="37"/>
      <c r="Y18" s="37"/>
      <c r="Z18" s="37"/>
      <c r="AA18" s="37"/>
      <c r="AB18" s="37"/>
      <c r="AC18" s="124"/>
      <c r="AD18" s="149" t="s">
        <v>897</v>
      </c>
    </row>
    <row r="19" spans="1:30" ht="158.25" customHeight="1" x14ac:dyDescent="0.35">
      <c r="A19" s="151"/>
      <c r="B19" s="34" t="s">
        <v>77</v>
      </c>
      <c r="C19" s="34" t="s">
        <v>67</v>
      </c>
      <c r="D19" s="34" t="s">
        <v>71</v>
      </c>
      <c r="E19" s="34" t="s">
        <v>69</v>
      </c>
      <c r="F19" s="52">
        <v>350</v>
      </c>
      <c r="G19" s="53">
        <v>310</v>
      </c>
      <c r="H19" s="52">
        <v>294</v>
      </c>
      <c r="I19" s="53">
        <f t="shared" si="0"/>
        <v>19</v>
      </c>
      <c r="J19" s="52">
        <v>300</v>
      </c>
      <c r="K19" s="54"/>
      <c r="L19" s="52">
        <v>256</v>
      </c>
      <c r="M19" s="54"/>
      <c r="N19" s="55">
        <f>+'Seguimiento PAI 2024'!K26+'Seguimiento PAI 2024'!K36+'Seguimiento PAI 2024'!K46+'Seguimiento PAI 2024'!K62</f>
        <v>19</v>
      </c>
      <c r="O19" s="35"/>
      <c r="P19" s="35"/>
      <c r="Q19" s="35"/>
      <c r="R19" s="41">
        <f t="shared" si="1"/>
        <v>6.4625850340136057E-2</v>
      </c>
      <c r="S19" s="29">
        <f t="shared" si="2"/>
        <v>1200</v>
      </c>
      <c r="T19" s="29">
        <f t="shared" si="3"/>
        <v>329</v>
      </c>
      <c r="U19" s="87">
        <f t="shared" si="4"/>
        <v>0.27416666666666667</v>
      </c>
      <c r="V19" s="143" t="s">
        <v>1047</v>
      </c>
      <c r="W19" s="143" t="s">
        <v>1045</v>
      </c>
      <c r="X19" s="25"/>
      <c r="Y19" s="25"/>
      <c r="Z19" s="25"/>
      <c r="AA19" s="25"/>
      <c r="AB19" s="25"/>
      <c r="AC19" s="125"/>
      <c r="AD19" s="149"/>
    </row>
    <row r="20" spans="1:30" ht="111" customHeight="1" x14ac:dyDescent="0.35">
      <c r="A20" s="151"/>
      <c r="B20" s="57" t="s">
        <v>78</v>
      </c>
      <c r="C20" s="57" t="s">
        <v>67</v>
      </c>
      <c r="D20" s="57" t="s">
        <v>71</v>
      </c>
      <c r="E20" s="57" t="s">
        <v>69</v>
      </c>
      <c r="F20" s="52">
        <v>1642</v>
      </c>
      <c r="G20" s="53">
        <v>1645</v>
      </c>
      <c r="H20" s="52">
        <v>858</v>
      </c>
      <c r="I20" s="53">
        <f t="shared" si="0"/>
        <v>0</v>
      </c>
      <c r="J20" s="52">
        <v>850</v>
      </c>
      <c r="K20" s="54"/>
      <c r="L20" s="52">
        <v>0</v>
      </c>
      <c r="M20" s="54"/>
      <c r="N20" s="55">
        <f>+'Seguimiento PAI 2024'!K37+'Seguimiento PAI 2024'!K45</f>
        <v>0</v>
      </c>
      <c r="O20" s="39"/>
      <c r="P20" s="39"/>
      <c r="Q20" s="39"/>
      <c r="R20" s="41">
        <f t="shared" si="1"/>
        <v>0</v>
      </c>
      <c r="S20" s="29">
        <f t="shared" si="2"/>
        <v>3350</v>
      </c>
      <c r="T20" s="29">
        <f t="shared" si="3"/>
        <v>1645</v>
      </c>
      <c r="U20" s="87">
        <f t="shared" si="4"/>
        <v>0.491044776119403</v>
      </c>
      <c r="V20" s="143" t="s">
        <v>1048</v>
      </c>
      <c r="W20" s="143" t="s">
        <v>1045</v>
      </c>
      <c r="X20" s="37"/>
      <c r="Y20" s="37"/>
      <c r="Z20" s="37"/>
      <c r="AA20" s="37"/>
      <c r="AB20" s="37"/>
      <c r="AC20" s="124"/>
      <c r="AD20" s="149"/>
    </row>
    <row r="21" spans="1:30" ht="111" customHeight="1" x14ac:dyDescent="0.35">
      <c r="A21" s="151"/>
      <c r="B21" s="57" t="s">
        <v>79</v>
      </c>
      <c r="C21" s="34" t="s">
        <v>67</v>
      </c>
      <c r="D21" s="34" t="s">
        <v>71</v>
      </c>
      <c r="E21" s="34" t="s">
        <v>69</v>
      </c>
      <c r="F21" s="52">
        <v>400</v>
      </c>
      <c r="G21" s="53">
        <v>557</v>
      </c>
      <c r="H21" s="52">
        <v>1190</v>
      </c>
      <c r="I21" s="53">
        <f t="shared" si="0"/>
        <v>0</v>
      </c>
      <c r="J21" s="52">
        <v>950</v>
      </c>
      <c r="K21" s="54"/>
      <c r="L21" s="52">
        <v>800</v>
      </c>
      <c r="M21" s="54"/>
      <c r="N21" s="55">
        <f>+'Seguimiento PAI 2024'!K38</f>
        <v>0</v>
      </c>
      <c r="O21" s="35"/>
      <c r="P21" s="35"/>
      <c r="Q21" s="35"/>
      <c r="R21" s="41">
        <f t="shared" si="1"/>
        <v>0</v>
      </c>
      <c r="S21" s="29">
        <f t="shared" si="2"/>
        <v>3340</v>
      </c>
      <c r="T21" s="29">
        <f t="shared" si="3"/>
        <v>557</v>
      </c>
      <c r="U21" s="87">
        <f t="shared" si="4"/>
        <v>0.16676646706586826</v>
      </c>
      <c r="V21" s="143" t="str">
        <f>'Seguimiento PAI 2024'!T38</f>
        <v>En el primer trimestre el Ministerio avanzó en la gestión para el desarrollo de los siguientes mecanismos:
Convocatoria Minciencias/Fulbright 2024, tiene como objetivo apoyar la formación de alto nivel de profesionales colombianos mediante créditos educativos condonables para estudios de doctorado en universidades de Estados Unidos, se han programado reuniones y realizado actividades de seguimiento sobre el progreso de los resultados de la convocatoria. La convocatoria se abrió el 22 de febrero y tiene como fecha de cierre el 6 de mayo de 2024. Hasta la fecha, se seguirán organizando contactos y reuniones para apoyar las estrategias de divulgación y otras acciones conjuntas, con el fin de dar seguimiento al proceso de evaluación y selección. De acuerdo con el cronograma estipulado para el mecanismo, se prevé alcanzar la meta en el tercer trimestre del año 2024.
Programa Crédito Beca Colfuturo, se establecieron diferentes mesas de trabajo para conocer el proceso que lleva la convocatoria. En especial para organizar el acompañamiento que se tendrá en los resultados de encuesta para conocer el estado del enfoque diferencial de los participantes, y los próximos comités de selección de participantes a partir del 15 de Abril del 2024. De acuerdo a su cronograma, la convocatoria cerró el pasado 29 de febrero del 2024, recibiendo 4.811 solicitudes. Según el cronograma establecido para el mecanismo, se espera conocer el banco de financiables en el segundo trimestre del año 2024.
Convocatoria 35 SGR, se organizaron mesas técnicas con el objetivo de proporcionar más tiempo a los postulantes para presentar sus proyectos por alianza en SIGP. Por esta razón, como indica la Adenda N.º 1 publicada el 20 de febrero de 2024, se otorgó un nuevo cronograma, extendiendo la fecha de cierre del 21 de febrero al 1 de abril.  Además, se conformaron mesas de trabajo para reforzar las relaciones interinstitucionales entre los programas doctorales, especialmente en la región Centro Sur, Amazonía y Llanos, con el propósito de promover la divulgación de las líneas temáticas de los programas doctorales y ofrecer un espacio a la mesa técnica del OCAD para explicar y resolver dudas sobre el mecanismo.</v>
      </c>
      <c r="W21" s="143" t="s">
        <v>1046</v>
      </c>
      <c r="X21" s="37"/>
      <c r="Y21" s="37"/>
      <c r="Z21" s="37"/>
      <c r="AA21" s="37"/>
      <c r="AB21" s="37"/>
      <c r="AC21" s="124"/>
      <c r="AD21" s="149"/>
    </row>
    <row r="22" spans="1:30" ht="149.25" customHeight="1" x14ac:dyDescent="0.35">
      <c r="A22" s="152"/>
      <c r="B22" s="34" t="s">
        <v>80</v>
      </c>
      <c r="C22" s="34" t="s">
        <v>67</v>
      </c>
      <c r="D22" s="34" t="s">
        <v>71</v>
      </c>
      <c r="E22" s="34" t="s">
        <v>69</v>
      </c>
      <c r="F22" s="52">
        <v>250</v>
      </c>
      <c r="G22" s="53">
        <v>237</v>
      </c>
      <c r="H22" s="52">
        <v>185</v>
      </c>
      <c r="I22" s="53">
        <f t="shared" si="0"/>
        <v>46</v>
      </c>
      <c r="J22" s="52">
        <v>500</v>
      </c>
      <c r="K22" s="54"/>
      <c r="L22" s="52">
        <v>500</v>
      </c>
      <c r="M22" s="54"/>
      <c r="N22" s="55">
        <f>+'Seguimiento PAI 2024'!K25+'Seguimiento PAI 2024'!K35+'Seguimiento PAI 2024'!K39+'Seguimiento PAI 2024'!K47</f>
        <v>46</v>
      </c>
      <c r="O22" s="35"/>
      <c r="P22" s="35"/>
      <c r="Q22" s="35"/>
      <c r="R22" s="41">
        <f t="shared" si="1"/>
        <v>0.24864864864864866</v>
      </c>
      <c r="S22" s="29">
        <f t="shared" si="2"/>
        <v>1435</v>
      </c>
      <c r="T22" s="29">
        <f t="shared" si="3"/>
        <v>283</v>
      </c>
      <c r="U22" s="87">
        <f t="shared" si="4"/>
        <v>0.19721254355400697</v>
      </c>
      <c r="V22" s="143" t="s">
        <v>1049</v>
      </c>
      <c r="W22" s="143" t="s">
        <v>1050</v>
      </c>
      <c r="X22" s="37"/>
      <c r="Y22" s="37"/>
      <c r="Z22" s="37"/>
      <c r="AA22" s="37"/>
      <c r="AB22" s="37"/>
      <c r="AC22" s="124"/>
      <c r="AD22" s="149"/>
    </row>
    <row r="23" spans="1:30" ht="149.25" customHeight="1" x14ac:dyDescent="0.35">
      <c r="A23" s="51" t="s">
        <v>81</v>
      </c>
      <c r="B23" s="34" t="s">
        <v>82</v>
      </c>
      <c r="C23" s="34" t="s">
        <v>83</v>
      </c>
      <c r="D23" s="34" t="s">
        <v>71</v>
      </c>
      <c r="E23" s="34" t="s">
        <v>84</v>
      </c>
      <c r="F23" s="59">
        <v>1</v>
      </c>
      <c r="G23" s="61">
        <v>1</v>
      </c>
      <c r="H23" s="59">
        <v>1</v>
      </c>
      <c r="I23" s="61">
        <f t="shared" si="0"/>
        <v>0</v>
      </c>
      <c r="J23" s="59">
        <v>1</v>
      </c>
      <c r="K23" s="62"/>
      <c r="L23" s="59">
        <v>1</v>
      </c>
      <c r="M23" s="62"/>
      <c r="N23" s="60">
        <f>VLOOKUP(B23,'Seguimiento PAI 2024'!$H$11:$R$82,11,FALSE)</f>
        <v>0</v>
      </c>
      <c r="O23" s="36"/>
      <c r="P23" s="36"/>
      <c r="Q23" s="36"/>
      <c r="R23" s="41">
        <f t="shared" si="1"/>
        <v>0</v>
      </c>
      <c r="S23" s="87">
        <v>1</v>
      </c>
      <c r="T23" s="87">
        <f>AVERAGE(G23,I23,0,0)</f>
        <v>0.25</v>
      </c>
      <c r="U23" s="87">
        <f>T23/S23</f>
        <v>0.25</v>
      </c>
      <c r="V23" s="137" t="str">
        <f>VLOOKUP(B23,'Seguimiento PAI 2024'!$H$11:$T$82,13,FALSE)</f>
        <v xml:space="preserve">Durante el Primer trimestre de 2024 se realizó la estructuración y definición de la Agenda de Política y se evidenció avance en las etapas del diseño y formulación de las iniciativas aprobadas en la agenda: "Lineamientos de Política para la Equidad de Género en Ciencia, Tecnología e Innovación", "Política Pública Integral de Conocimientos Ancestrales y Tradicionales", Política de "Formación e Inserción Laboral de Capital Humano de Alto Nivel", "Conpes IA" y la "Política de niñas, jóvenes y mujeres en áreas STEM (Ley 2314)".
Así mismo, se evidenció avance en el Plan de evaluación de Políticas, Planes y Programas a través del seguimiento a las evaluaciones de impacto de los Programas: Ondas y Jóvenes Investigadores e Innovadores (2001-2021), Fondo de Investigación en Salud - FIS y Beneficios Tributarios.
</v>
      </c>
      <c r="W23" s="137" t="str">
        <f>VLOOKUP(B23,'Seguimiento PAI 2024'!$H$11:$X$82,17,FALSE)</f>
        <v>Durante el primer trimestre de 2024, los logros abarcan una  estructuración significativa de la Agenda de Política de Ciencia, Tecnología e Innovación y la formulación de iniciativas clave en torno a la equidad de género, los conocimientos ancestrales y la formación laboral. Los avances en CTeI divulgación y alistamiento de la Política Ancestral y Tradicional incluyen un enfoque participativo y colaborativo. El informe final en el cuarto trimestre no solo abarcará la documentación, sino la implementación de programas y mecanismos y proporcionará una imagen completa del impacto de las iniciativas. 
Se recomienda un enfoque continuo y participativo, incluso fortaleciendo las relaciones interinstitucionales para garantizar el éxito a largo plazo.</v>
      </c>
      <c r="X23" s="37"/>
      <c r="Y23" s="37"/>
      <c r="Z23" s="37"/>
      <c r="AA23" s="37"/>
      <c r="AB23" s="37"/>
      <c r="AC23" s="124"/>
      <c r="AD23" s="149" t="s">
        <v>898</v>
      </c>
    </row>
    <row r="24" spans="1:30" ht="149.25" customHeight="1" x14ac:dyDescent="0.35">
      <c r="A24" s="58"/>
      <c r="B24" s="34" t="s">
        <v>85</v>
      </c>
      <c r="C24" s="34" t="s">
        <v>83</v>
      </c>
      <c r="D24" s="34" t="s">
        <v>71</v>
      </c>
      <c r="E24" s="34" t="s">
        <v>84</v>
      </c>
      <c r="F24" s="59">
        <v>1</v>
      </c>
      <c r="G24" s="61">
        <v>0.85</v>
      </c>
      <c r="H24" s="59">
        <v>1</v>
      </c>
      <c r="I24" s="61">
        <f t="shared" si="0"/>
        <v>0</v>
      </c>
      <c r="J24" s="59">
        <v>1</v>
      </c>
      <c r="K24" s="62"/>
      <c r="L24" s="59">
        <v>1</v>
      </c>
      <c r="M24" s="62"/>
      <c r="N24" s="60">
        <f>VLOOKUP(B24,'Seguimiento PAI 2024'!$H$11:$R$82,11,FALSE)</f>
        <v>0</v>
      </c>
      <c r="O24" s="36"/>
      <c r="P24" s="36"/>
      <c r="Q24" s="36"/>
      <c r="R24" s="41">
        <f t="shared" si="1"/>
        <v>0</v>
      </c>
      <c r="S24" s="87">
        <v>1</v>
      </c>
      <c r="T24" s="87">
        <f>AVERAGE(G24,I24,0,0)</f>
        <v>0.21249999999999999</v>
      </c>
      <c r="U24" s="87">
        <f t="shared" si="4"/>
        <v>0.21249999999999999</v>
      </c>
      <c r="V24" s="137" t="str">
        <f>VLOOKUP(B24,'Seguimiento PAI 2024'!$H$11:$T$82,13,FALSE)</f>
        <v xml:space="preserve">De conformidad con la Agenda regulatoria del 2024 y las fechas planteadas para la reglamentación de las normas, para el 1er Trimestre de la vigencia 2024, no se planearon actividades, ya que de acuerdo con esta agenda, los proyectos normativos se pretenden elaborar a partir del 2do trimestre de 2024.
</v>
      </c>
      <c r="W24" s="137" t="str">
        <f>VLOOKUP(B24,'Seguimiento PAI 2024'!$H$11:$X$82,17,FALSE)</f>
        <v>El análisis revela una buena atención al detalle y participación activa en el desarrollo de iniciativas normativas para fortalecer las capacidades de CTeI.
Se recomienda mejorar los procesos de articulación entre los responsables de las iniciativas normativas dado que el reporte realizado limita la posibilidad de establecer un avance general en las acciones planificadas.</v>
      </c>
      <c r="X24" s="37"/>
      <c r="Y24" s="37"/>
      <c r="Z24" s="37"/>
      <c r="AA24" s="37"/>
      <c r="AB24" s="37"/>
      <c r="AC24" s="124"/>
      <c r="AD24" s="149"/>
    </row>
    <row r="25" spans="1:30" ht="149.25" customHeight="1" x14ac:dyDescent="0.35">
      <c r="A25" s="51" t="s">
        <v>86</v>
      </c>
      <c r="B25" s="34" t="s">
        <v>87</v>
      </c>
      <c r="C25" s="34" t="s">
        <v>67</v>
      </c>
      <c r="D25" s="34" t="s">
        <v>71</v>
      </c>
      <c r="E25" s="34" t="s">
        <v>69</v>
      </c>
      <c r="F25" s="52">
        <v>75</v>
      </c>
      <c r="G25" s="53">
        <v>53</v>
      </c>
      <c r="H25" s="52">
        <v>80</v>
      </c>
      <c r="I25" s="53">
        <f t="shared" si="0"/>
        <v>0</v>
      </c>
      <c r="J25" s="52">
        <v>83</v>
      </c>
      <c r="K25" s="54"/>
      <c r="L25" s="52">
        <v>85</v>
      </c>
      <c r="M25" s="54"/>
      <c r="N25" s="55">
        <f>VLOOKUP(B25,'Seguimiento PAI 2024'!$H$11:$R$82,11,FALSE)</f>
        <v>0</v>
      </c>
      <c r="O25" s="35"/>
      <c r="P25" s="35"/>
      <c r="Q25" s="35"/>
      <c r="R25" s="41">
        <f t="shared" si="1"/>
        <v>0</v>
      </c>
      <c r="S25" s="29">
        <f t="shared" si="2"/>
        <v>323</v>
      </c>
      <c r="T25" s="29">
        <f t="shared" si="3"/>
        <v>53</v>
      </c>
      <c r="U25" s="87">
        <f t="shared" si="4"/>
        <v>0.16408668730650156</v>
      </c>
      <c r="V25" s="137" t="str">
        <f>VLOOKUP(B25,'Seguimiento PAI 2024'!$H$11:$T$82,13,FALSE)</f>
        <v>Para el primer trimestre del año se vienen adelantando acciones en el marco de la construcción de la convocatoria SENAINNOVA 2024 "Fomento a la innovación y desarrollo tecnológico para contribuir a los
retos asociados al derecho a la alimentación", la cual se tiene como objetivo fomentar el Desarrollo Tecnológico y la Innovación en las Microempresas y Organizaciones Productivas Rurales, mediante la financiación de
proyectos de CTeI que contribuyan a la disponibilidad, acceso, uso y estabilidad en la producción de alimentos, así como al fortalecimiento de capacidades regionales que permitan el desarrollo de un campo productivo y sostenible.
Los proyectos susceptibles de financiación con recursos de la Asignación para la Ciencia, Tecnología e Innovación del SGR, provienen de la Convocatoria 32 "Convocatoria para la conformación de un listado de proyectos elegibles que contribuyan a resolver los retos asociados con el derecho a la alimentación – Colombia por un campo productivo y sostenible", la cual según el cronograma aprobado en la modificación No. 3 del 1 de
diciembre de 2023, establece el plazo final para el cumplimiento de requisitos de viabilidad de los proyectos para su presentación al OCAD, el 14 de junio de 2024.</v>
      </c>
      <c r="W25" s="137" t="str">
        <f>VLOOKUP(B25,'Seguimiento PAI 2024'!$H$11:$X$82,17,FALSE)</f>
        <v>El informe sobre el Plan Marco de Implementación del Acuerdo Final para la Terminación del Conflicto - Estrategia CTeI para el Desarrollo Rural destaca la implementación de mecanismos para promover la financiación de proyectos en ciencias agrícolas. 
Se recomienda mantener el trabajo articulado y de ser necesario realizar oportunamente las alertas correspondientes.</v>
      </c>
      <c r="X25" s="37"/>
      <c r="Y25" s="37"/>
      <c r="Z25" s="37"/>
      <c r="AA25" s="37"/>
      <c r="AB25" s="37"/>
      <c r="AC25" s="124"/>
      <c r="AD25" s="149" t="s">
        <v>899</v>
      </c>
    </row>
    <row r="26" spans="1:30" ht="149.25" customHeight="1" x14ac:dyDescent="0.35">
      <c r="A26" s="56"/>
      <c r="B26" s="34" t="s">
        <v>88</v>
      </c>
      <c r="C26" s="34" t="s">
        <v>83</v>
      </c>
      <c r="D26" s="34" t="s">
        <v>68</v>
      </c>
      <c r="E26" s="34" t="s">
        <v>89</v>
      </c>
      <c r="F26" s="59">
        <v>0.15</v>
      </c>
      <c r="G26" s="61">
        <v>0.08</v>
      </c>
      <c r="H26" s="59">
        <v>1</v>
      </c>
      <c r="I26" s="61">
        <f t="shared" si="0"/>
        <v>0.17</v>
      </c>
      <c r="J26" s="59">
        <v>1</v>
      </c>
      <c r="K26" s="62"/>
      <c r="L26" s="59">
        <v>1</v>
      </c>
      <c r="M26" s="62"/>
      <c r="N26" s="60">
        <f>VLOOKUP(B26,'Seguimiento PAI 2024'!$H$11:$R$82,11,FALSE)</f>
        <v>0.17</v>
      </c>
      <c r="O26" s="36"/>
      <c r="P26" s="36"/>
      <c r="Q26" s="36"/>
      <c r="R26" s="41">
        <f t="shared" si="1"/>
        <v>0.17</v>
      </c>
      <c r="S26" s="87">
        <v>1</v>
      </c>
      <c r="T26" s="87">
        <f>SUM(G26,I26,0)/315%</f>
        <v>7.9365079365079361E-2</v>
      </c>
      <c r="U26" s="87">
        <f>T26/S26</f>
        <v>7.9365079365079361E-2</v>
      </c>
      <c r="V26" s="137" t="str">
        <f>VLOOKUP(B26,'Seguimiento PAI 2024'!$H$11:$T$82,13,FALSE)</f>
        <v>Para el primer trimestre de 2024 se cumple con la meta establecida en 17% de avance. Con el fin de dar cumplimiento a los hitos establecidos para el indicador “(EP-24) Avance en la gestión de mecanismos con el enfoque diferencial para pueblos indígenas”, en el primer trimestre del año, se diseñó y elaboró el instrumento de política pública llamado "Programa para el Fortalecimiento de Capacidades en Ciencia, Tecnología e Innovación (CTeI) y Reconocimiento de los Sistemas de Conocimientos Tradicionales y Ancestrales, así como de Innovaciones Sociales y Científicas de los Pueblos Étnicos en Colombia". Este instrumento, presentado ante comité viceministerial, se concibe como una apuesta de ajuste institucional para apoyar, financiar y acompañar proyectos de Ciencia, Tecnología e Innovación presentados y desarrollados por pueblos y comunidades étnicas en el país. Además, se llevó a cabo la construcción de la propuesta de términos de referencia del mecanismo de convocatoria para la lista de elegibles de proyectos de CTeI específicamente dirigidos a los pueblos indígenas. Esta iniciativa busca garantizar una participación equitativa y efectiva de dichas comunidades, organizaciones y pueblos, en el desarrollo científico y tecnológico del país, promoviendo la inclusión y el respeto de su cultura y prácticas. Asimismo, se desarrolló la propuesta metodológica para la socialización y el establecimiento de mesas técnicas participativas, con el fin de revisar y socializar participativamente los términos de referencia mencionados anteriormente. Estas mesas técnicas se conciben como espacios de diálogo y colaboración entre diferentes actores, especialmente las y los representantes de los pueblos étnicos, con el objetivo de garantizar la pertinencia, efectividad y relación con las necesidades territoriales de las convocatorias y proyectos a desarrollar.</v>
      </c>
      <c r="W26" s="137" t="str">
        <f>VLOOKUP(B26,'Seguimiento PAI 2024'!$H$11:$X$82,17,FALSE)</f>
        <v>A partir del seguimiento adelantado por la Oficina Asesora de Planeación e Innovación Institucional - OAPII se evidencia que el Área responsable cumplió con lo establecido respecto del indicador y tareas para  el primer trimestre de la vigencia 2024.
Se recomienda mantener el trabajo articulado y de ser necesario realizar oportunamente las alertas correspondientes.</v>
      </c>
      <c r="X26" s="37"/>
      <c r="Y26" s="37"/>
      <c r="Z26" s="37"/>
      <c r="AA26" s="37"/>
      <c r="AB26" s="37"/>
      <c r="AC26" s="124"/>
      <c r="AD26" s="149"/>
    </row>
    <row r="27" spans="1:30" ht="409.5" x14ac:dyDescent="0.35">
      <c r="A27" s="56"/>
      <c r="B27" s="34" t="s">
        <v>90</v>
      </c>
      <c r="C27" s="34" t="s">
        <v>67</v>
      </c>
      <c r="D27" s="34" t="s">
        <v>71</v>
      </c>
      <c r="E27" s="34" t="s">
        <v>69</v>
      </c>
      <c r="F27" s="52">
        <v>12</v>
      </c>
      <c r="G27" s="53">
        <v>13</v>
      </c>
      <c r="H27" s="52">
        <v>16</v>
      </c>
      <c r="I27" s="53">
        <f t="shared" si="0"/>
        <v>0</v>
      </c>
      <c r="J27" s="52">
        <v>12</v>
      </c>
      <c r="K27" s="54"/>
      <c r="L27" s="52">
        <v>12</v>
      </c>
      <c r="M27" s="54"/>
      <c r="N27" s="55">
        <f>+'Seguimiento PAI 2024'!K24+'Seguimiento PAI 2024'!K31+'Seguimiento PAI 2024'!K52+'Seguimiento PAI 2024'!K60+'Seguimiento PAI 2024'!K70+'Seguimiento PAI 2024'!K76</f>
        <v>0</v>
      </c>
      <c r="O27" s="35"/>
      <c r="P27" s="35"/>
      <c r="Q27" s="35"/>
      <c r="R27" s="41">
        <f t="shared" si="1"/>
        <v>0</v>
      </c>
      <c r="S27" s="29">
        <f t="shared" si="2"/>
        <v>52</v>
      </c>
      <c r="T27" s="29">
        <f t="shared" si="3"/>
        <v>13</v>
      </c>
      <c r="U27" s="87">
        <f t="shared" si="4"/>
        <v>0.25</v>
      </c>
      <c r="V27" s="141" t="s">
        <v>1040</v>
      </c>
      <c r="W27" s="141" t="s">
        <v>1041</v>
      </c>
      <c r="X27" s="37"/>
      <c r="Y27" s="37"/>
      <c r="Z27" s="37"/>
      <c r="AA27" s="37"/>
      <c r="AB27" s="37"/>
      <c r="AC27" s="124"/>
      <c r="AD27" s="149"/>
    </row>
    <row r="28" spans="1:30" ht="149.25" customHeight="1" x14ac:dyDescent="0.35">
      <c r="A28" s="58"/>
      <c r="B28" s="34" t="s">
        <v>91</v>
      </c>
      <c r="C28" s="34" t="s">
        <v>83</v>
      </c>
      <c r="D28" s="34" t="s">
        <v>71</v>
      </c>
      <c r="E28" s="34" t="s">
        <v>69</v>
      </c>
      <c r="F28" s="59">
        <v>0.2</v>
      </c>
      <c r="G28" s="61">
        <v>0.16</v>
      </c>
      <c r="H28" s="59">
        <v>0.6</v>
      </c>
      <c r="I28" s="61">
        <f t="shared" si="0"/>
        <v>0.1</v>
      </c>
      <c r="J28" s="59">
        <v>0.8</v>
      </c>
      <c r="K28" s="62"/>
      <c r="L28" s="59">
        <v>1</v>
      </c>
      <c r="M28" s="62"/>
      <c r="N28" s="60">
        <f>VLOOKUP(B28,'Seguimiento PAI 2024'!$H$11:$R$82,11,FALSE)</f>
        <v>0.1</v>
      </c>
      <c r="O28" s="36"/>
      <c r="P28" s="36"/>
      <c r="Q28" s="36"/>
      <c r="R28" s="41">
        <f t="shared" si="1"/>
        <v>0.16666666666666669</v>
      </c>
      <c r="S28" s="87">
        <v>1</v>
      </c>
      <c r="T28" s="87">
        <f>+I28+G28</f>
        <v>0.26</v>
      </c>
      <c r="U28" s="87">
        <f t="shared" si="4"/>
        <v>0.26</v>
      </c>
      <c r="V28" s="137" t="str">
        <f>VLOOKUP(B28,'Seguimiento PAI 2024'!$H$11:$T$82,13,FALSE)</f>
        <v>Para el primer trimestre se cumple con la meta estipulada en 10% de avance. Esto se sustenta en: el Equipo Transversal Étnico y de Género(TEG) de la Dirección de Capacidades y Apropiación del Conocimiento, desarrolló los siguientes avances con relación al trimestre: i) Diseño y formulación de la ficha del instrumento de política pública “Programa para el fortalecimiento de capacidades en CTeI y reconocimiento de los sistemas de conocimientos tradicionales y ancestrales e innovaciones sociales y científicas de los pueblos étnicos en Colombia”. ii) Asistencia y participación en reuniones de articulación y retroalimentación del instrumento de política pública. iii) Elaboración de ajustes al instrumento de política pública “Programa para el fortalecimiento de capacidades en CTeI y reconocimiento de los sistemas de conocimientos tradicionales y ancestrales e innovaciones sociales y científicas de los pueblos étnicos en Colombia”.</v>
      </c>
      <c r="W28" s="137" t="str">
        <f>VLOOKUP(B28,'Seguimiento PAI 2024'!$H$11:$X$82,17,FALSE)</f>
        <v>A partir del seguimiento adelantado por la Oficina Asesora de Planeación e Innovación Institucional - OAPII se evidencia que el Área responsable cumplió con lo establecido respecto del indicador y tareas para  el primer trimestre de la vigencia 2024.
Se recomienda mantener el trabajo articulado y de ser necesario realizar oportunamente las alertas correspondientes.</v>
      </c>
      <c r="X28" s="37"/>
      <c r="Y28" s="37"/>
      <c r="Z28" s="37"/>
      <c r="AA28" s="37"/>
      <c r="AB28" s="37"/>
      <c r="AC28" s="124"/>
      <c r="AD28" s="149"/>
    </row>
    <row r="29" spans="1:30" ht="149.25" customHeight="1" x14ac:dyDescent="0.35">
      <c r="A29" s="51" t="s">
        <v>92</v>
      </c>
      <c r="B29" s="34" t="s">
        <v>93</v>
      </c>
      <c r="C29" s="34" t="s">
        <v>83</v>
      </c>
      <c r="D29" s="34" t="s">
        <v>68</v>
      </c>
      <c r="E29" s="34" t="s">
        <v>84</v>
      </c>
      <c r="F29" s="63">
        <v>3.3999999999999998E-3</v>
      </c>
      <c r="G29" s="64">
        <v>2.0999999999999999E-3</v>
      </c>
      <c r="H29" s="63">
        <v>3.8999999999999998E-3</v>
      </c>
      <c r="I29" s="64">
        <f t="shared" si="0"/>
        <v>0</v>
      </c>
      <c r="J29" s="63">
        <v>4.4999999999999997E-3</v>
      </c>
      <c r="K29" s="65"/>
      <c r="L29" s="63">
        <v>5.0000000000000001E-3</v>
      </c>
      <c r="M29" s="65"/>
      <c r="N29" s="66" t="s">
        <v>888</v>
      </c>
      <c r="O29" s="122"/>
      <c r="P29" s="122"/>
      <c r="Q29" s="122"/>
      <c r="R29" s="42">
        <f t="shared" si="1"/>
        <v>0</v>
      </c>
      <c r="S29" s="123">
        <f>L29</f>
        <v>5.0000000000000001E-3</v>
      </c>
      <c r="T29" s="123">
        <f t="shared" si="3"/>
        <v>2.0999999999999999E-3</v>
      </c>
      <c r="U29" s="87">
        <f t="shared" si="4"/>
        <v>0.42</v>
      </c>
      <c r="V29" s="137" t="str">
        <f>VLOOKUP(B29,'Seguimiento PAI 2024'!$H$11:$T$82,13,FALSE)</f>
        <v>No aplica</v>
      </c>
      <c r="W29" s="137" t="str">
        <f>VLOOKUP(B29,'Seguimiento PAI 2024'!$H$11:$X$82,17,FALSE)</f>
        <v>Teniendo en cuenta que la periodicidad del indicador y la tarea es anual no se tienen recomendaciones para este periodo de reporte.</v>
      </c>
      <c r="X29" s="37"/>
      <c r="Y29" s="37"/>
      <c r="Z29" s="37"/>
      <c r="AA29" s="37"/>
      <c r="AB29" s="37"/>
      <c r="AC29" s="124"/>
      <c r="AD29" s="126" t="s">
        <v>900</v>
      </c>
    </row>
    <row r="30" spans="1:30" ht="149.25" customHeight="1" x14ac:dyDescent="0.35">
      <c r="A30" s="58"/>
      <c r="B30" s="34" t="s">
        <v>94</v>
      </c>
      <c r="C30" s="34" t="s">
        <v>67</v>
      </c>
      <c r="D30" s="34" t="s">
        <v>68</v>
      </c>
      <c r="E30" s="34" t="s">
        <v>69</v>
      </c>
      <c r="F30" s="52">
        <v>107000</v>
      </c>
      <c r="G30" s="53">
        <v>113432</v>
      </c>
      <c r="H30" s="52">
        <v>125000</v>
      </c>
      <c r="I30" s="53">
        <f t="shared" si="0"/>
        <v>0</v>
      </c>
      <c r="J30" s="52">
        <v>143000</v>
      </c>
      <c r="K30" s="54"/>
      <c r="L30" s="52">
        <v>161000</v>
      </c>
      <c r="M30" s="54"/>
      <c r="N30" s="55">
        <f>VLOOKUP(B30,'Seguimiento PAI 2024'!$H$11:$R$82,11,FALSE)</f>
        <v>0</v>
      </c>
      <c r="O30" s="35"/>
      <c r="P30" s="35"/>
      <c r="Q30" s="35"/>
      <c r="R30" s="41">
        <f t="shared" si="1"/>
        <v>0</v>
      </c>
      <c r="S30" s="29">
        <f t="shared" si="2"/>
        <v>536000</v>
      </c>
      <c r="T30" s="29">
        <f t="shared" si="3"/>
        <v>113432</v>
      </c>
      <c r="U30" s="87">
        <f t="shared" si="4"/>
        <v>0.2116268656716418</v>
      </c>
      <c r="V30" s="137" t="str">
        <f>VLOOKUP(B30,'Seguimiento PAI 2024'!$H$11:$T$82,13,FALSE)</f>
        <v>En el primer trimestre del año se desarrollaron actividades para buscar nuevos mecanismos de financiación para el CTeI. En esta etapa inicial se realizaron acercamientos con aliados estratégicos para la financiación de proyectos de Ciencia, Tecnología e Innovación.</v>
      </c>
      <c r="W30" s="137" t="str">
        <f>VLOOKUP(B30,'Seguimiento PAI 2024'!$H$11:$X$82,17,FALSE)</f>
        <v>El área técnica reporta dentro de los plazos establecidos.
Se recomienda realizar un reporte más detallado y que de cuenta de la consulta y participación de todas las partes interesadas.</v>
      </c>
      <c r="X30" s="37"/>
      <c r="Y30" s="37"/>
      <c r="Z30" s="37"/>
      <c r="AA30" s="37"/>
      <c r="AB30" s="37"/>
      <c r="AC30" s="124"/>
      <c r="AD30" s="126" t="s">
        <v>901</v>
      </c>
    </row>
    <row r="31" spans="1:30" ht="149.25" customHeight="1" x14ac:dyDescent="0.35">
      <c r="A31" s="34" t="s">
        <v>95</v>
      </c>
      <c r="B31" s="34" t="s">
        <v>96</v>
      </c>
      <c r="C31" s="34" t="s">
        <v>67</v>
      </c>
      <c r="D31" s="34" t="s">
        <v>68</v>
      </c>
      <c r="E31" s="34" t="s">
        <v>84</v>
      </c>
      <c r="F31" s="52" t="s">
        <v>97</v>
      </c>
      <c r="G31" s="53">
        <v>12</v>
      </c>
      <c r="H31" s="52" t="s">
        <v>98</v>
      </c>
      <c r="I31" s="53">
        <f t="shared" si="0"/>
        <v>0</v>
      </c>
      <c r="J31" s="52" t="s">
        <v>99</v>
      </c>
      <c r="K31" s="54"/>
      <c r="L31" s="52" t="s">
        <v>100</v>
      </c>
      <c r="M31" s="54"/>
      <c r="N31" s="55" t="s">
        <v>888</v>
      </c>
      <c r="O31" s="35"/>
      <c r="P31" s="35"/>
      <c r="Q31" s="35"/>
      <c r="R31" s="41">
        <v>0</v>
      </c>
      <c r="S31" s="29" t="s">
        <v>100</v>
      </c>
      <c r="T31" s="29">
        <f t="shared" si="3"/>
        <v>12</v>
      </c>
      <c r="U31" s="142">
        <v>0.25</v>
      </c>
      <c r="V31" s="137" t="str">
        <f>VLOOKUP(B31,'Seguimiento PAI 2024'!$H$11:$T$82,13,FALSE)</f>
        <v>No aplica</v>
      </c>
      <c r="W31" s="137" t="str">
        <f>VLOOKUP(B31,'Seguimiento PAI 2024'!$H$11:$X$82,17,FALSE)</f>
        <v>Teniendo en cuenta que la periodicidad del indicador y la tarea es anual no se tienen recomendaciones para este periodo de reporte.</v>
      </c>
      <c r="X31" s="37"/>
      <c r="Y31" s="37"/>
      <c r="Z31" s="37"/>
      <c r="AA31" s="37"/>
      <c r="AB31" s="37"/>
      <c r="AC31" s="124"/>
      <c r="AD31" s="126" t="s">
        <v>902</v>
      </c>
    </row>
  </sheetData>
  <autoFilter ref="A11:AD31" xr:uid="{00000000-0001-0000-0300-000000000000}"/>
  <mergeCells count="33">
    <mergeCell ref="A7:AD7"/>
    <mergeCell ref="A10:A11"/>
    <mergeCell ref="W2:AC2"/>
    <mergeCell ref="W3:AC3"/>
    <mergeCell ref="W4:AC4"/>
    <mergeCell ref="AC9:AC11"/>
    <mergeCell ref="AD2:AD4"/>
    <mergeCell ref="Y9:Y11"/>
    <mergeCell ref="A9:U9"/>
    <mergeCell ref="R10:R11"/>
    <mergeCell ref="T10:T11"/>
    <mergeCell ref="B2:V4"/>
    <mergeCell ref="Z9:Z11"/>
    <mergeCell ref="U10:U11"/>
    <mergeCell ref="B10:B11"/>
    <mergeCell ref="C10:C11"/>
    <mergeCell ref="A5:AD5"/>
    <mergeCell ref="V9:V11"/>
    <mergeCell ref="AD9:AD11"/>
    <mergeCell ref="AB9:AB11"/>
    <mergeCell ref="W9:W11"/>
    <mergeCell ref="X9:X11"/>
    <mergeCell ref="AA9:AA11"/>
    <mergeCell ref="A2:A4"/>
    <mergeCell ref="F10:M10"/>
    <mergeCell ref="D10:D11"/>
    <mergeCell ref="E10:E11"/>
    <mergeCell ref="S10:S11"/>
    <mergeCell ref="AD18:AD22"/>
    <mergeCell ref="AD23:AD24"/>
    <mergeCell ref="AD25:AD28"/>
    <mergeCell ref="A12:A22"/>
    <mergeCell ref="N10:Q10"/>
  </mergeCells>
  <printOptions horizontalCentered="1" verticalCentered="1"/>
  <pageMargins left="0.23622047244094491" right="0.23622047244094491" top="0.74803149606299213" bottom="0.74803149606299213" header="0" footer="0"/>
  <pageSetup scale="2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AB82"/>
  <sheetViews>
    <sheetView showGridLines="0" tabSelected="1" topLeftCell="A38" zoomScale="60" zoomScaleNormal="60" workbookViewId="0">
      <selection activeCell="D42" sqref="D42"/>
    </sheetView>
  </sheetViews>
  <sheetFormatPr baseColWidth="10" defaultColWidth="14.453125" defaultRowHeight="15" customHeight="1" x14ac:dyDescent="0.35"/>
  <cols>
    <col min="1" max="1" width="36.453125" customWidth="1"/>
    <col min="2" max="3" width="56.453125" customWidth="1"/>
    <col min="4" max="4" width="199.453125" customWidth="1"/>
    <col min="5" max="7" width="43.453125" hidden="1" customWidth="1"/>
    <col min="8" max="8" width="59.453125" customWidth="1"/>
    <col min="9" max="9" width="19.81640625" customWidth="1"/>
    <col min="10" max="10" width="13.1796875" customWidth="1"/>
    <col min="11" max="11" width="16.1796875" customWidth="1"/>
    <col min="12" max="12" width="13.453125" hidden="1" customWidth="1"/>
    <col min="13" max="13" width="15.453125" hidden="1" customWidth="1"/>
    <col min="14" max="14" width="13.1796875" hidden="1" customWidth="1"/>
    <col min="15" max="15" width="15.453125" hidden="1" customWidth="1"/>
    <col min="16" max="16" width="14.453125" hidden="1" customWidth="1"/>
    <col min="17" max="17" width="16.453125" hidden="1" customWidth="1"/>
    <col min="18" max="19" width="23.1796875" customWidth="1"/>
    <col min="20" max="20" width="123.1796875" style="131" customWidth="1"/>
    <col min="21" max="21" width="59.54296875" hidden="1" customWidth="1"/>
    <col min="22" max="22" width="58.1796875" hidden="1" customWidth="1"/>
    <col min="23" max="23" width="6.81640625" hidden="1" customWidth="1"/>
    <col min="24" max="24" width="66.54296875" customWidth="1"/>
    <col min="25" max="26" width="62.81640625" hidden="1" customWidth="1"/>
    <col min="27" max="27" width="81.81640625" hidden="1" customWidth="1"/>
    <col min="28" max="28" width="34.1796875" customWidth="1"/>
  </cols>
  <sheetData>
    <row r="1" spans="1:28" ht="15.75" customHeight="1" x14ac:dyDescent="0.35">
      <c r="A1" s="47"/>
      <c r="B1" s="48"/>
      <c r="C1" s="48"/>
      <c r="D1" s="48"/>
      <c r="E1" s="48"/>
      <c r="F1" s="48"/>
      <c r="G1" s="48"/>
      <c r="H1" s="48"/>
      <c r="I1" s="48"/>
      <c r="J1" s="48"/>
      <c r="K1" s="48"/>
      <c r="L1" s="48"/>
      <c r="M1" s="48"/>
      <c r="N1" s="48"/>
      <c r="O1" s="48"/>
      <c r="P1" s="48"/>
      <c r="Q1" s="48"/>
      <c r="R1" s="48"/>
      <c r="S1" s="48"/>
      <c r="T1" s="129"/>
      <c r="U1" s="48"/>
      <c r="V1" s="48"/>
      <c r="W1" s="48"/>
      <c r="X1" s="48"/>
      <c r="Y1" s="48"/>
      <c r="Z1" s="48"/>
      <c r="AA1" s="3"/>
      <c r="AB1" s="3"/>
    </row>
    <row r="2" spans="1:28" ht="48" customHeight="1" x14ac:dyDescent="0.35">
      <c r="A2" s="200"/>
      <c r="B2" s="222" t="s">
        <v>40</v>
      </c>
      <c r="C2" s="223"/>
      <c r="D2" s="223"/>
      <c r="E2" s="223"/>
      <c r="F2" s="223"/>
      <c r="G2" s="223"/>
      <c r="H2" s="223"/>
      <c r="I2" s="223"/>
      <c r="J2" s="223"/>
      <c r="K2" s="223"/>
      <c r="L2" s="223"/>
      <c r="M2" s="223"/>
      <c r="N2" s="223"/>
      <c r="O2" s="223"/>
      <c r="P2" s="223"/>
      <c r="Q2" s="223"/>
      <c r="R2" s="223"/>
      <c r="S2" s="223"/>
      <c r="T2" s="224"/>
      <c r="U2" s="120"/>
      <c r="V2" s="120"/>
      <c r="W2" s="120"/>
      <c r="X2" s="177" t="s">
        <v>32</v>
      </c>
      <c r="Y2" s="177"/>
      <c r="Z2" s="177"/>
      <c r="AA2" s="177"/>
      <c r="AB2" s="177"/>
    </row>
    <row r="3" spans="1:28" ht="25.5" customHeight="1" x14ac:dyDescent="0.35">
      <c r="A3" s="201"/>
      <c r="B3" s="225"/>
      <c r="C3" s="226"/>
      <c r="D3" s="226"/>
      <c r="E3" s="226"/>
      <c r="F3" s="226"/>
      <c r="G3" s="226"/>
      <c r="H3" s="226"/>
      <c r="I3" s="226"/>
      <c r="J3" s="226"/>
      <c r="K3" s="226"/>
      <c r="L3" s="226"/>
      <c r="M3" s="226"/>
      <c r="N3" s="226"/>
      <c r="O3" s="226"/>
      <c r="P3" s="226"/>
      <c r="Q3" s="226"/>
      <c r="R3" s="226"/>
      <c r="S3" s="226"/>
      <c r="T3" s="227"/>
      <c r="U3" s="120"/>
      <c r="V3" s="120"/>
      <c r="W3" s="120"/>
      <c r="X3" s="177" t="s">
        <v>55</v>
      </c>
      <c r="Y3" s="177"/>
      <c r="Z3" s="177"/>
      <c r="AA3" s="177"/>
      <c r="AB3" s="177"/>
    </row>
    <row r="4" spans="1:28" ht="20.25" customHeight="1" x14ac:dyDescent="0.35">
      <c r="A4" s="202"/>
      <c r="B4" s="228"/>
      <c r="C4" s="229"/>
      <c r="D4" s="229"/>
      <c r="E4" s="229"/>
      <c r="F4" s="229"/>
      <c r="G4" s="229"/>
      <c r="H4" s="229"/>
      <c r="I4" s="229"/>
      <c r="J4" s="229"/>
      <c r="K4" s="229"/>
      <c r="L4" s="229"/>
      <c r="M4" s="229"/>
      <c r="N4" s="229"/>
      <c r="O4" s="229"/>
      <c r="P4" s="229"/>
      <c r="Q4" s="229"/>
      <c r="R4" s="229"/>
      <c r="S4" s="229"/>
      <c r="T4" s="230"/>
      <c r="U4" s="120"/>
      <c r="V4" s="120"/>
      <c r="W4" s="120"/>
      <c r="X4" s="177" t="s">
        <v>39</v>
      </c>
      <c r="Y4" s="177"/>
      <c r="Z4" s="177"/>
      <c r="AA4" s="177"/>
      <c r="AB4" s="177"/>
    </row>
    <row r="5" spans="1:28" ht="15.75" customHeight="1" x14ac:dyDescent="0.35">
      <c r="A5" s="4"/>
      <c r="B5" s="4"/>
      <c r="C5" s="24"/>
      <c r="D5" s="24"/>
      <c r="E5" s="24"/>
      <c r="F5" s="24"/>
      <c r="G5" s="4"/>
      <c r="H5" s="4"/>
      <c r="I5" s="4"/>
      <c r="J5" s="3"/>
      <c r="K5" s="3"/>
      <c r="L5" s="3"/>
      <c r="M5" s="3"/>
      <c r="N5" s="3"/>
      <c r="O5" s="3"/>
      <c r="P5" s="3"/>
      <c r="Q5" s="3"/>
      <c r="R5" s="3"/>
      <c r="S5" s="3"/>
      <c r="T5" s="130"/>
      <c r="U5" s="10"/>
      <c r="V5" s="10"/>
      <c r="W5" s="10"/>
      <c r="X5" s="10"/>
      <c r="Y5" s="10"/>
      <c r="Z5" s="10"/>
      <c r="AA5" s="3"/>
      <c r="AB5" s="4"/>
    </row>
    <row r="6" spans="1:28" s="22" customFormat="1" ht="43.5" customHeight="1" x14ac:dyDescent="0.35">
      <c r="A6" s="184" t="s">
        <v>977</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row>
    <row r="7" spans="1:28" s="22" customFormat="1" ht="16.5" customHeight="1" x14ac:dyDescent="0.35">
      <c r="A7" s="23"/>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row>
    <row r="8" spans="1:28" s="22" customFormat="1" ht="32.25" customHeight="1" x14ac:dyDescent="0.35">
      <c r="A8" s="207" t="s">
        <v>1</v>
      </c>
      <c r="B8" s="185" t="s">
        <v>30</v>
      </c>
      <c r="C8" s="185"/>
      <c r="D8" s="185"/>
      <c r="E8" s="185"/>
      <c r="F8" s="185"/>
      <c r="G8" s="185"/>
      <c r="H8" s="208" t="s">
        <v>31</v>
      </c>
      <c r="I8" s="209"/>
      <c r="J8" s="209"/>
      <c r="K8" s="209"/>
      <c r="L8" s="209"/>
      <c r="M8" s="209"/>
      <c r="N8" s="209"/>
      <c r="O8" s="209"/>
      <c r="P8" s="209"/>
      <c r="Q8" s="209"/>
      <c r="R8" s="209"/>
      <c r="S8" s="209"/>
      <c r="T8" s="209"/>
      <c r="U8" s="209"/>
      <c r="V8" s="209"/>
      <c r="W8" s="209"/>
      <c r="X8" s="204" t="s">
        <v>201</v>
      </c>
      <c r="Y8" s="189" t="s">
        <v>202</v>
      </c>
      <c r="Z8" s="189" t="s">
        <v>203</v>
      </c>
      <c r="AA8" s="189" t="s">
        <v>204</v>
      </c>
      <c r="AB8" s="189" t="s">
        <v>7</v>
      </c>
    </row>
    <row r="9" spans="1:28" s="22" customFormat="1" ht="32.25" customHeight="1" x14ac:dyDescent="0.35">
      <c r="A9" s="207"/>
      <c r="B9" s="185" t="s">
        <v>12</v>
      </c>
      <c r="C9" s="185" t="s">
        <v>29</v>
      </c>
      <c r="D9" s="205" t="s">
        <v>978</v>
      </c>
      <c r="E9" s="185" t="s">
        <v>41</v>
      </c>
      <c r="F9" s="185" t="s">
        <v>42</v>
      </c>
      <c r="G9" s="185" t="s">
        <v>43</v>
      </c>
      <c r="H9" s="204" t="s">
        <v>13</v>
      </c>
      <c r="I9" s="204" t="s">
        <v>195</v>
      </c>
      <c r="J9" s="203" t="s">
        <v>14</v>
      </c>
      <c r="K9" s="203"/>
      <c r="L9" s="203"/>
      <c r="M9" s="203"/>
      <c r="N9" s="203"/>
      <c r="O9" s="203"/>
      <c r="P9" s="203"/>
      <c r="Q9" s="203"/>
      <c r="R9" s="191" t="s">
        <v>15</v>
      </c>
      <c r="S9" s="191" t="s">
        <v>196</v>
      </c>
      <c r="T9" s="191" t="s">
        <v>197</v>
      </c>
      <c r="U9" s="191" t="s">
        <v>198</v>
      </c>
      <c r="V9" s="191" t="s">
        <v>199</v>
      </c>
      <c r="W9" s="191" t="s">
        <v>200</v>
      </c>
      <c r="X9" s="204"/>
      <c r="Y9" s="189"/>
      <c r="Z9" s="189"/>
      <c r="AA9" s="189"/>
      <c r="AB9" s="189"/>
    </row>
    <row r="10" spans="1:28" ht="36.75" customHeight="1" x14ac:dyDescent="0.35">
      <c r="A10" s="207"/>
      <c r="B10" s="185"/>
      <c r="C10" s="185"/>
      <c r="D10" s="185"/>
      <c r="E10" s="185"/>
      <c r="F10" s="185"/>
      <c r="G10" s="185"/>
      <c r="H10" s="204"/>
      <c r="I10" s="204"/>
      <c r="J10" s="32" t="s">
        <v>16</v>
      </c>
      <c r="K10" s="33" t="s">
        <v>17</v>
      </c>
      <c r="L10" s="32" t="s">
        <v>18</v>
      </c>
      <c r="M10" s="33" t="s">
        <v>19</v>
      </c>
      <c r="N10" s="32" t="s">
        <v>20</v>
      </c>
      <c r="O10" s="33" t="s">
        <v>21</v>
      </c>
      <c r="P10" s="32" t="s">
        <v>22</v>
      </c>
      <c r="Q10" s="33" t="s">
        <v>23</v>
      </c>
      <c r="R10" s="191"/>
      <c r="S10" s="191"/>
      <c r="T10" s="191"/>
      <c r="U10" s="191"/>
      <c r="V10" s="191"/>
      <c r="W10" s="191"/>
      <c r="X10" s="204"/>
      <c r="Y10" s="189"/>
      <c r="Z10" s="189"/>
      <c r="AA10" s="189"/>
      <c r="AB10" s="190"/>
    </row>
    <row r="11" spans="1:28" ht="170.5" x14ac:dyDescent="0.35">
      <c r="A11" s="186" t="s">
        <v>101</v>
      </c>
      <c r="B11" s="186" t="s">
        <v>102</v>
      </c>
      <c r="C11" s="192" t="s">
        <v>103</v>
      </c>
      <c r="D11" s="220" t="s">
        <v>1017</v>
      </c>
      <c r="E11" s="192"/>
      <c r="F11" s="192"/>
      <c r="G11" s="192"/>
      <c r="H11" s="67" t="s">
        <v>82</v>
      </c>
      <c r="I11" s="70">
        <v>1</v>
      </c>
      <c r="J11" s="70">
        <v>0</v>
      </c>
      <c r="K11" s="106">
        <f>VLOOKUP(H11,Hoja1!$B$2:$G$75,6,FALSE)</f>
        <v>0</v>
      </c>
      <c r="L11" s="70">
        <v>0.2</v>
      </c>
      <c r="M11" s="26"/>
      <c r="N11" s="70">
        <v>0.6</v>
      </c>
      <c r="O11" s="26"/>
      <c r="P11" s="70">
        <v>1</v>
      </c>
      <c r="Q11" s="26"/>
      <c r="R11" s="70">
        <f>MAX(K11,M11,O11,Q11)</f>
        <v>0</v>
      </c>
      <c r="S11" s="87">
        <f>IF(R11/I11&gt;100%,100%,IFERROR(R11/I11,0))</f>
        <v>0</v>
      </c>
      <c r="T11" s="135" t="s">
        <v>926</v>
      </c>
      <c r="U11" s="138"/>
      <c r="V11" s="138"/>
      <c r="W11" s="138"/>
      <c r="X11" s="135" t="s">
        <v>994</v>
      </c>
      <c r="Y11" s="25"/>
      <c r="Z11" s="25"/>
      <c r="AA11" s="125"/>
      <c r="AB11" s="149" t="s">
        <v>903</v>
      </c>
    </row>
    <row r="12" spans="1:28" ht="75" customHeight="1" x14ac:dyDescent="0.35">
      <c r="A12" s="187"/>
      <c r="B12" s="187"/>
      <c r="C12" s="193"/>
      <c r="D12" s="221"/>
      <c r="E12" s="193"/>
      <c r="F12" s="193"/>
      <c r="G12" s="193"/>
      <c r="H12" s="67" t="s">
        <v>66</v>
      </c>
      <c r="I12" s="71">
        <v>1</v>
      </c>
      <c r="J12" s="71">
        <v>0</v>
      </c>
      <c r="K12" s="107">
        <f>VLOOKUP(H12,Hoja1!$B$2:$G$75,6,FALSE)</f>
        <v>0</v>
      </c>
      <c r="L12" s="71">
        <v>0</v>
      </c>
      <c r="M12" s="26"/>
      <c r="N12" s="71">
        <v>0</v>
      </c>
      <c r="O12" s="26"/>
      <c r="P12" s="71">
        <v>1</v>
      </c>
      <c r="Q12" s="26"/>
      <c r="R12" s="71">
        <f t="shared" ref="R12:R75" si="0">MAX(K12,M12,O12,Q12)</f>
        <v>0</v>
      </c>
      <c r="S12" s="87">
        <f t="shared" ref="S12:S75" si="1">IF(R12/I12&gt;100%,100%,IFERROR(R12/I12,0))</f>
        <v>0</v>
      </c>
      <c r="T12" s="136" t="s">
        <v>888</v>
      </c>
      <c r="U12" s="138"/>
      <c r="V12" s="138"/>
      <c r="W12" s="138"/>
      <c r="X12" s="135" t="s">
        <v>993</v>
      </c>
      <c r="Y12" s="25"/>
      <c r="Z12" s="25"/>
      <c r="AA12" s="125"/>
      <c r="AB12" s="149"/>
    </row>
    <row r="13" spans="1:28" ht="409.5" x14ac:dyDescent="0.35">
      <c r="A13" s="187"/>
      <c r="B13" s="187"/>
      <c r="C13" s="67" t="s">
        <v>104</v>
      </c>
      <c r="D13" s="132" t="s">
        <v>1036</v>
      </c>
      <c r="E13" s="67"/>
      <c r="F13" s="67"/>
      <c r="G13" s="67"/>
      <c r="H13" s="67" t="s">
        <v>85</v>
      </c>
      <c r="I13" s="70">
        <v>1</v>
      </c>
      <c r="J13" s="70">
        <v>0</v>
      </c>
      <c r="K13" s="106">
        <f>VLOOKUP(H13,Hoja1!$B$2:$G$75,6,FALSE)</f>
        <v>0</v>
      </c>
      <c r="L13" s="70">
        <v>0.4</v>
      </c>
      <c r="M13" s="27"/>
      <c r="N13" s="70">
        <v>0.4</v>
      </c>
      <c r="O13" s="27"/>
      <c r="P13" s="70">
        <v>1</v>
      </c>
      <c r="Q13" s="27"/>
      <c r="R13" s="70">
        <f t="shared" si="0"/>
        <v>0</v>
      </c>
      <c r="S13" s="87">
        <f t="shared" si="1"/>
        <v>0</v>
      </c>
      <c r="T13" s="135" t="s">
        <v>927</v>
      </c>
      <c r="U13" s="138"/>
      <c r="V13" s="138"/>
      <c r="W13" s="138"/>
      <c r="X13" s="135" t="s">
        <v>995</v>
      </c>
      <c r="Y13" s="25"/>
      <c r="Z13" s="25"/>
      <c r="AA13" s="125"/>
      <c r="AB13" s="149"/>
    </row>
    <row r="14" spans="1:28" ht="409.5" x14ac:dyDescent="0.35">
      <c r="A14" s="188"/>
      <c r="B14" s="188"/>
      <c r="C14" s="67" t="s">
        <v>105</v>
      </c>
      <c r="D14" s="132" t="s">
        <v>1037</v>
      </c>
      <c r="E14" s="67"/>
      <c r="F14" s="67"/>
      <c r="G14" s="67"/>
      <c r="H14" s="67" t="s">
        <v>208</v>
      </c>
      <c r="I14" s="70">
        <v>1</v>
      </c>
      <c r="J14" s="70">
        <v>0.3</v>
      </c>
      <c r="K14" s="106">
        <f>VLOOKUP(H14,Hoja1!$B$2:$G$75,6,FALSE)/100</f>
        <v>0.3</v>
      </c>
      <c r="L14" s="70">
        <v>0.625</v>
      </c>
      <c r="M14" s="28"/>
      <c r="N14" s="70">
        <v>0.88749999999999996</v>
      </c>
      <c r="O14" s="28"/>
      <c r="P14" s="70">
        <v>1</v>
      </c>
      <c r="Q14" s="28"/>
      <c r="R14" s="70">
        <f t="shared" si="0"/>
        <v>0.3</v>
      </c>
      <c r="S14" s="87">
        <f t="shared" si="1"/>
        <v>0.3</v>
      </c>
      <c r="T14" s="135" t="s">
        <v>967</v>
      </c>
      <c r="U14" s="138"/>
      <c r="V14" s="138"/>
      <c r="W14" s="138"/>
      <c r="X14" s="138" t="s">
        <v>1022</v>
      </c>
      <c r="Y14" s="25"/>
      <c r="Z14" s="25"/>
      <c r="AA14" s="125"/>
      <c r="AB14" s="144" t="s">
        <v>904</v>
      </c>
    </row>
    <row r="15" spans="1:28" ht="31" x14ac:dyDescent="0.35">
      <c r="A15" s="186" t="s">
        <v>92</v>
      </c>
      <c r="B15" s="186" t="s">
        <v>106</v>
      </c>
      <c r="C15" s="186" t="s">
        <v>107</v>
      </c>
      <c r="D15" s="215" t="s">
        <v>979</v>
      </c>
      <c r="E15" s="186"/>
      <c r="F15" s="186"/>
      <c r="G15" s="186"/>
      <c r="H15" s="72" t="s">
        <v>93</v>
      </c>
      <c r="I15" s="73">
        <v>3.8999999999999998E-3</v>
      </c>
      <c r="J15" s="73" t="s">
        <v>888</v>
      </c>
      <c r="K15" s="108" t="s">
        <v>888</v>
      </c>
      <c r="L15" s="73" t="s">
        <v>888</v>
      </c>
      <c r="M15" s="30"/>
      <c r="N15" s="73" t="s">
        <v>888</v>
      </c>
      <c r="O15" s="30"/>
      <c r="P15" s="73">
        <v>3.9000000000000003E-3</v>
      </c>
      <c r="Q15" s="30"/>
      <c r="R15" s="73">
        <f t="shared" si="0"/>
        <v>0</v>
      </c>
      <c r="S15" s="87">
        <f t="shared" si="1"/>
        <v>0</v>
      </c>
      <c r="T15" s="136" t="s">
        <v>888</v>
      </c>
      <c r="U15" s="138"/>
      <c r="V15" s="138"/>
      <c r="W15" s="138"/>
      <c r="X15" s="139" t="s">
        <v>996</v>
      </c>
      <c r="Y15" s="25"/>
      <c r="Z15" s="25"/>
      <c r="AA15" s="125"/>
      <c r="AB15" s="149" t="s">
        <v>905</v>
      </c>
    </row>
    <row r="16" spans="1:28" ht="62" x14ac:dyDescent="0.35">
      <c r="A16" s="187"/>
      <c r="B16" s="187"/>
      <c r="C16" s="188"/>
      <c r="D16" s="217"/>
      <c r="E16" s="188"/>
      <c r="F16" s="188"/>
      <c r="G16" s="188"/>
      <c r="H16" s="72" t="s">
        <v>94</v>
      </c>
      <c r="I16" s="117">
        <v>125000</v>
      </c>
      <c r="J16" s="117">
        <v>0</v>
      </c>
      <c r="K16" s="118">
        <f>VLOOKUP(H16,Hoja1!$B$2:$G$75,6,FALSE)</f>
        <v>0</v>
      </c>
      <c r="L16" s="117">
        <v>0</v>
      </c>
      <c r="M16" s="119"/>
      <c r="N16" s="117">
        <v>12500</v>
      </c>
      <c r="O16" s="119"/>
      <c r="P16" s="117">
        <v>125000</v>
      </c>
      <c r="Q16" s="102"/>
      <c r="R16" s="117">
        <f t="shared" si="0"/>
        <v>0</v>
      </c>
      <c r="S16" s="87">
        <f t="shared" si="1"/>
        <v>0</v>
      </c>
      <c r="T16" s="135" t="s">
        <v>928</v>
      </c>
      <c r="U16" s="138"/>
      <c r="V16" s="138"/>
      <c r="W16" s="138"/>
      <c r="X16" s="139" t="s">
        <v>997</v>
      </c>
      <c r="Y16" s="25"/>
      <c r="Z16" s="25"/>
      <c r="AA16" s="125"/>
      <c r="AB16" s="149"/>
    </row>
    <row r="17" spans="1:28" ht="139.5" x14ac:dyDescent="0.35">
      <c r="A17" s="188"/>
      <c r="B17" s="188"/>
      <c r="C17" s="68" t="s">
        <v>108</v>
      </c>
      <c r="D17" s="133" t="s">
        <v>980</v>
      </c>
      <c r="E17" s="68"/>
      <c r="F17" s="68"/>
      <c r="G17" s="68"/>
      <c r="H17" s="69" t="s">
        <v>144</v>
      </c>
      <c r="I17" s="70">
        <v>1</v>
      </c>
      <c r="J17" s="70">
        <v>0</v>
      </c>
      <c r="K17" s="106">
        <f>VLOOKUP(H17,Hoja1!$B$2:$G$75,6,FALSE)</f>
        <v>0</v>
      </c>
      <c r="L17" s="70">
        <v>0.3</v>
      </c>
      <c r="M17" s="30"/>
      <c r="N17" s="70">
        <v>0.6</v>
      </c>
      <c r="O17" s="30"/>
      <c r="P17" s="70">
        <v>1</v>
      </c>
      <c r="Q17" s="30"/>
      <c r="R17" s="70">
        <f t="shared" si="0"/>
        <v>0</v>
      </c>
      <c r="S17" s="87">
        <f t="shared" si="1"/>
        <v>0</v>
      </c>
      <c r="T17" s="135" t="s">
        <v>998</v>
      </c>
      <c r="U17" s="138"/>
      <c r="V17" s="138"/>
      <c r="W17" s="138"/>
      <c r="X17" s="139" t="s">
        <v>999</v>
      </c>
      <c r="Y17" s="25"/>
      <c r="Z17" s="25"/>
      <c r="AA17" s="125"/>
      <c r="AB17" s="149"/>
    </row>
    <row r="18" spans="1:28" ht="77.5" x14ac:dyDescent="0.35">
      <c r="A18" s="186" t="s">
        <v>109</v>
      </c>
      <c r="B18" s="186" t="s">
        <v>110</v>
      </c>
      <c r="C18" s="186" t="s">
        <v>111</v>
      </c>
      <c r="D18" s="215" t="s">
        <v>981</v>
      </c>
      <c r="E18" s="186"/>
      <c r="F18" s="186"/>
      <c r="G18" s="186"/>
      <c r="H18" s="75" t="s">
        <v>145</v>
      </c>
      <c r="I18" s="76">
        <v>4</v>
      </c>
      <c r="J18" s="76">
        <v>0</v>
      </c>
      <c r="K18" s="109">
        <f>VLOOKUP(H18,Hoja1!$B$2:$G$75,6,FALSE)</f>
        <v>0</v>
      </c>
      <c r="L18" s="76">
        <v>0</v>
      </c>
      <c r="M18" s="30"/>
      <c r="N18" s="76">
        <v>2</v>
      </c>
      <c r="O18" s="30"/>
      <c r="P18" s="76">
        <v>4</v>
      </c>
      <c r="Q18" s="30"/>
      <c r="R18" s="76">
        <f t="shared" si="0"/>
        <v>0</v>
      </c>
      <c r="S18" s="87">
        <f t="shared" si="1"/>
        <v>0</v>
      </c>
      <c r="T18" s="135" t="s">
        <v>929</v>
      </c>
      <c r="U18" s="138"/>
      <c r="V18" s="138"/>
      <c r="W18" s="138"/>
      <c r="X18" s="194" t="s">
        <v>1001</v>
      </c>
      <c r="Y18" s="25"/>
      <c r="Z18" s="25"/>
      <c r="AA18" s="125"/>
      <c r="AB18" s="149" t="s">
        <v>906</v>
      </c>
    </row>
    <row r="19" spans="1:28" ht="93" x14ac:dyDescent="0.35">
      <c r="A19" s="187"/>
      <c r="B19" s="187"/>
      <c r="C19" s="187"/>
      <c r="D19" s="216"/>
      <c r="E19" s="187"/>
      <c r="F19" s="187"/>
      <c r="G19" s="187"/>
      <c r="H19" s="77" t="s">
        <v>146</v>
      </c>
      <c r="I19" s="74">
        <v>1200</v>
      </c>
      <c r="J19" s="74">
        <v>0</v>
      </c>
      <c r="K19" s="110">
        <f>VLOOKUP(H19,Hoja1!$B$2:$G$75,6,FALSE)</f>
        <v>0</v>
      </c>
      <c r="L19" s="74">
        <v>0</v>
      </c>
      <c r="M19" s="30"/>
      <c r="N19" s="74">
        <v>1200</v>
      </c>
      <c r="O19" s="30"/>
      <c r="P19" s="74">
        <v>1200</v>
      </c>
      <c r="Q19" s="30"/>
      <c r="R19" s="74">
        <f t="shared" si="0"/>
        <v>0</v>
      </c>
      <c r="S19" s="87">
        <f t="shared" si="1"/>
        <v>0</v>
      </c>
      <c r="T19" s="135" t="s">
        <v>930</v>
      </c>
      <c r="U19" s="138"/>
      <c r="V19" s="138"/>
      <c r="W19" s="138"/>
      <c r="X19" s="195"/>
      <c r="Y19" s="25"/>
      <c r="Z19" s="25"/>
      <c r="AA19" s="125"/>
      <c r="AB19" s="149"/>
    </row>
    <row r="20" spans="1:28" ht="93" x14ac:dyDescent="0.35">
      <c r="A20" s="187"/>
      <c r="B20" s="187"/>
      <c r="C20" s="187"/>
      <c r="D20" s="216"/>
      <c r="E20" s="187"/>
      <c r="F20" s="187"/>
      <c r="G20" s="187"/>
      <c r="H20" s="77" t="s">
        <v>147</v>
      </c>
      <c r="I20" s="74">
        <v>1800</v>
      </c>
      <c r="J20" s="74">
        <v>0</v>
      </c>
      <c r="K20" s="110">
        <f>VLOOKUP(H20,Hoja1!$B$2:$G$75,6,FALSE)</f>
        <v>0</v>
      </c>
      <c r="L20" s="74">
        <v>0</v>
      </c>
      <c r="M20" s="30"/>
      <c r="N20" s="74">
        <v>0</v>
      </c>
      <c r="O20" s="30"/>
      <c r="P20" s="74">
        <v>1800</v>
      </c>
      <c r="Q20" s="30"/>
      <c r="R20" s="74">
        <f t="shared" si="0"/>
        <v>0</v>
      </c>
      <c r="S20" s="87">
        <f t="shared" si="1"/>
        <v>0</v>
      </c>
      <c r="T20" s="135" t="s">
        <v>931</v>
      </c>
      <c r="U20" s="138"/>
      <c r="V20" s="138"/>
      <c r="W20" s="138"/>
      <c r="X20" s="195"/>
      <c r="Y20" s="25"/>
      <c r="Z20" s="25"/>
      <c r="AA20" s="125"/>
      <c r="AB20" s="149"/>
    </row>
    <row r="21" spans="1:28" ht="93" x14ac:dyDescent="0.35">
      <c r="A21" s="187"/>
      <c r="B21" s="187"/>
      <c r="C21" s="187"/>
      <c r="D21" s="216"/>
      <c r="E21" s="187"/>
      <c r="F21" s="187"/>
      <c r="G21" s="187"/>
      <c r="H21" s="75" t="s">
        <v>148</v>
      </c>
      <c r="I21" s="76">
        <v>7</v>
      </c>
      <c r="J21" s="76">
        <v>0</v>
      </c>
      <c r="K21" s="109">
        <f>VLOOKUP(H21,Hoja1!$B$2:$G$75,6,FALSE)</f>
        <v>0</v>
      </c>
      <c r="L21" s="76">
        <v>0</v>
      </c>
      <c r="M21" s="27"/>
      <c r="N21" s="76">
        <v>0</v>
      </c>
      <c r="O21" s="27"/>
      <c r="P21" s="76">
        <v>7</v>
      </c>
      <c r="Q21" s="27"/>
      <c r="R21" s="76">
        <f t="shared" si="0"/>
        <v>0</v>
      </c>
      <c r="S21" s="87">
        <f t="shared" si="1"/>
        <v>0</v>
      </c>
      <c r="T21" s="135" t="s">
        <v>933</v>
      </c>
      <c r="U21" s="138"/>
      <c r="V21" s="138"/>
      <c r="W21" s="138"/>
      <c r="X21" s="195"/>
      <c r="Y21" s="25"/>
      <c r="Z21" s="25"/>
      <c r="AA21" s="125"/>
      <c r="AB21" s="149"/>
    </row>
    <row r="22" spans="1:28" ht="77.5" x14ac:dyDescent="0.35">
      <c r="A22" s="187"/>
      <c r="B22" s="187"/>
      <c r="C22" s="187"/>
      <c r="D22" s="216"/>
      <c r="E22" s="187"/>
      <c r="F22" s="187"/>
      <c r="G22" s="187"/>
      <c r="H22" s="75" t="s">
        <v>149</v>
      </c>
      <c r="I22" s="76">
        <v>6</v>
      </c>
      <c r="J22" s="76">
        <v>0</v>
      </c>
      <c r="K22" s="109">
        <f>VLOOKUP(H22,Hoja1!$B$2:$G$75,6,FALSE)</f>
        <v>0</v>
      </c>
      <c r="L22" s="76">
        <v>0</v>
      </c>
      <c r="M22" s="27"/>
      <c r="N22" s="76">
        <v>0</v>
      </c>
      <c r="O22" s="27"/>
      <c r="P22" s="76">
        <v>6</v>
      </c>
      <c r="Q22" s="27"/>
      <c r="R22" s="76">
        <f t="shared" si="0"/>
        <v>0</v>
      </c>
      <c r="S22" s="87">
        <f t="shared" si="1"/>
        <v>0</v>
      </c>
      <c r="T22" s="135" t="s">
        <v>932</v>
      </c>
      <c r="U22" s="138"/>
      <c r="V22" s="138"/>
      <c r="W22" s="138"/>
      <c r="X22" s="195"/>
      <c r="Y22" s="25"/>
      <c r="Z22" s="25"/>
      <c r="AA22" s="125"/>
      <c r="AB22" s="149"/>
    </row>
    <row r="23" spans="1:28" ht="77.5" x14ac:dyDescent="0.35">
      <c r="A23" s="187"/>
      <c r="B23" s="187"/>
      <c r="C23" s="187"/>
      <c r="D23" s="216"/>
      <c r="E23" s="187"/>
      <c r="F23" s="187"/>
      <c r="G23" s="187"/>
      <c r="H23" s="72" t="s">
        <v>218</v>
      </c>
      <c r="I23" s="71">
        <v>1</v>
      </c>
      <c r="J23" s="71">
        <v>0</v>
      </c>
      <c r="K23" s="107">
        <f>VLOOKUP(H23,Hoja1!$B$2:$G$75,6,FALSE)</f>
        <v>0</v>
      </c>
      <c r="L23" s="71">
        <v>0</v>
      </c>
      <c r="M23" s="27"/>
      <c r="N23" s="71">
        <v>0</v>
      </c>
      <c r="O23" s="27"/>
      <c r="P23" s="71">
        <v>1</v>
      </c>
      <c r="Q23" s="27"/>
      <c r="R23" s="71">
        <f t="shared" si="0"/>
        <v>0</v>
      </c>
      <c r="S23" s="87">
        <f t="shared" si="1"/>
        <v>0</v>
      </c>
      <c r="T23" s="135" t="s">
        <v>934</v>
      </c>
      <c r="U23" s="138"/>
      <c r="V23" s="138"/>
      <c r="W23" s="138"/>
      <c r="X23" s="195"/>
      <c r="Y23" s="25"/>
      <c r="Z23" s="25"/>
      <c r="AA23" s="125"/>
      <c r="AB23" s="149"/>
    </row>
    <row r="24" spans="1:28" ht="93" x14ac:dyDescent="0.35">
      <c r="A24" s="187"/>
      <c r="B24" s="187"/>
      <c r="C24" s="188"/>
      <c r="D24" s="217"/>
      <c r="E24" s="188"/>
      <c r="F24" s="188"/>
      <c r="G24" s="188"/>
      <c r="H24" s="72" t="s">
        <v>150</v>
      </c>
      <c r="I24" s="71">
        <v>1</v>
      </c>
      <c r="J24" s="71">
        <v>0</v>
      </c>
      <c r="K24" s="107">
        <f>VLOOKUP(H24,Hoja1!$B$2:$G$75,6,FALSE)</f>
        <v>0</v>
      </c>
      <c r="L24" s="71">
        <v>0</v>
      </c>
      <c r="M24" s="28"/>
      <c r="N24" s="71">
        <v>0</v>
      </c>
      <c r="O24" s="28"/>
      <c r="P24" s="71">
        <v>1</v>
      </c>
      <c r="Q24" s="28"/>
      <c r="R24" s="71">
        <f t="shared" si="0"/>
        <v>0</v>
      </c>
      <c r="S24" s="87">
        <f t="shared" si="1"/>
        <v>0</v>
      </c>
      <c r="T24" s="135" t="s">
        <v>935</v>
      </c>
      <c r="U24" s="138"/>
      <c r="V24" s="138"/>
      <c r="W24" s="138"/>
      <c r="X24" s="196"/>
      <c r="Y24" s="25"/>
      <c r="Z24" s="25"/>
      <c r="AA24" s="125"/>
      <c r="AB24" s="149"/>
    </row>
    <row r="25" spans="1:28" ht="93" x14ac:dyDescent="0.35">
      <c r="A25" s="187"/>
      <c r="B25" s="187"/>
      <c r="C25" s="186" t="s">
        <v>112</v>
      </c>
      <c r="D25" s="215" t="s">
        <v>982</v>
      </c>
      <c r="E25" s="186"/>
      <c r="F25" s="186"/>
      <c r="G25" s="186"/>
      <c r="H25" s="78" t="s">
        <v>151</v>
      </c>
      <c r="I25" s="79">
        <v>119</v>
      </c>
      <c r="J25" s="79">
        <v>0</v>
      </c>
      <c r="K25" s="111">
        <f>VLOOKUP(H25,Hoja1!$B$2:$G$75,6,FALSE)</f>
        <v>0</v>
      </c>
      <c r="L25" s="79">
        <v>0</v>
      </c>
      <c r="M25" s="27"/>
      <c r="N25" s="79">
        <v>119</v>
      </c>
      <c r="O25" s="27"/>
      <c r="P25" s="79">
        <v>119</v>
      </c>
      <c r="Q25" s="27"/>
      <c r="R25" s="79">
        <f t="shared" si="0"/>
        <v>0</v>
      </c>
      <c r="S25" s="87">
        <f t="shared" si="1"/>
        <v>0</v>
      </c>
      <c r="T25" s="135" t="s">
        <v>936</v>
      </c>
      <c r="U25" s="138"/>
      <c r="V25" s="138"/>
      <c r="W25" s="138"/>
      <c r="X25" s="197" t="s">
        <v>1000</v>
      </c>
      <c r="Y25" s="25"/>
      <c r="Z25" s="25"/>
      <c r="AA25" s="125"/>
      <c r="AB25" s="149" t="s">
        <v>907</v>
      </c>
    </row>
    <row r="26" spans="1:28" ht="124" x14ac:dyDescent="0.35">
      <c r="A26" s="187"/>
      <c r="B26" s="187"/>
      <c r="C26" s="187"/>
      <c r="D26" s="216"/>
      <c r="E26" s="187"/>
      <c r="F26" s="187"/>
      <c r="G26" s="187"/>
      <c r="H26" s="72" t="s">
        <v>152</v>
      </c>
      <c r="I26" s="71">
        <v>119</v>
      </c>
      <c r="J26" s="71">
        <v>0</v>
      </c>
      <c r="K26" s="107">
        <f>VLOOKUP(H26,Hoja1!$B$2:$G$75,6,FALSE)</f>
        <v>0</v>
      </c>
      <c r="L26" s="71">
        <v>0</v>
      </c>
      <c r="M26" s="27"/>
      <c r="N26" s="71">
        <v>119</v>
      </c>
      <c r="O26" s="27"/>
      <c r="P26" s="71">
        <v>119</v>
      </c>
      <c r="Q26" s="27"/>
      <c r="R26" s="71">
        <f t="shared" si="0"/>
        <v>0</v>
      </c>
      <c r="S26" s="87">
        <f t="shared" si="1"/>
        <v>0</v>
      </c>
      <c r="T26" s="135" t="s">
        <v>937</v>
      </c>
      <c r="U26" s="138"/>
      <c r="V26" s="138"/>
      <c r="W26" s="138"/>
      <c r="X26" s="198"/>
      <c r="Y26" s="25"/>
      <c r="Z26" s="25"/>
      <c r="AA26" s="125"/>
      <c r="AB26" s="149"/>
    </row>
    <row r="27" spans="1:28" ht="77.5" x14ac:dyDescent="0.35">
      <c r="A27" s="187"/>
      <c r="B27" s="187"/>
      <c r="C27" s="187"/>
      <c r="D27" s="216"/>
      <c r="E27" s="187"/>
      <c r="F27" s="187"/>
      <c r="G27" s="187"/>
      <c r="H27" s="79" t="s">
        <v>153</v>
      </c>
      <c r="I27" s="79">
        <v>119</v>
      </c>
      <c r="J27" s="79">
        <v>0</v>
      </c>
      <c r="K27" s="111">
        <f>VLOOKUP(H27,Hoja1!$B$2:$G$75,6,FALSE)</f>
        <v>0</v>
      </c>
      <c r="L27" s="79">
        <v>0</v>
      </c>
      <c r="M27" s="27"/>
      <c r="N27" s="79">
        <v>119</v>
      </c>
      <c r="O27" s="27"/>
      <c r="P27" s="79">
        <v>119</v>
      </c>
      <c r="Q27" s="27"/>
      <c r="R27" s="79">
        <f t="shared" si="0"/>
        <v>0</v>
      </c>
      <c r="S27" s="87">
        <f t="shared" si="1"/>
        <v>0</v>
      </c>
      <c r="T27" s="135" t="s">
        <v>938</v>
      </c>
      <c r="U27" s="138"/>
      <c r="V27" s="138"/>
      <c r="W27" s="138"/>
      <c r="X27" s="198"/>
      <c r="Y27" s="25"/>
      <c r="Z27" s="25"/>
      <c r="AA27" s="125"/>
      <c r="AB27" s="149"/>
    </row>
    <row r="28" spans="1:28" ht="124" x14ac:dyDescent="0.35">
      <c r="A28" s="187"/>
      <c r="B28" s="187"/>
      <c r="C28" s="187"/>
      <c r="D28" s="216"/>
      <c r="E28" s="187"/>
      <c r="F28" s="187"/>
      <c r="G28" s="187"/>
      <c r="H28" s="79" t="s">
        <v>154</v>
      </c>
      <c r="I28" s="79">
        <v>119</v>
      </c>
      <c r="J28" s="79">
        <v>0</v>
      </c>
      <c r="K28" s="111">
        <f>VLOOKUP(H28,Hoja1!$B$2:$G$75,6,FALSE)</f>
        <v>0</v>
      </c>
      <c r="L28" s="79">
        <v>0</v>
      </c>
      <c r="M28" s="27"/>
      <c r="N28" s="79">
        <v>119</v>
      </c>
      <c r="O28" s="27"/>
      <c r="P28" s="79">
        <v>119</v>
      </c>
      <c r="Q28" s="27"/>
      <c r="R28" s="79">
        <f t="shared" si="0"/>
        <v>0</v>
      </c>
      <c r="S28" s="87">
        <f t="shared" si="1"/>
        <v>0</v>
      </c>
      <c r="T28" s="135" t="s">
        <v>939</v>
      </c>
      <c r="U28" s="138"/>
      <c r="V28" s="138"/>
      <c r="W28" s="138"/>
      <c r="X28" s="198"/>
      <c r="Y28" s="25"/>
      <c r="Z28" s="25"/>
      <c r="AA28" s="125"/>
      <c r="AB28" s="149"/>
    </row>
    <row r="29" spans="1:28" ht="31" x14ac:dyDescent="0.35">
      <c r="A29" s="187"/>
      <c r="B29" s="187"/>
      <c r="C29" s="187"/>
      <c r="D29" s="216"/>
      <c r="E29" s="187"/>
      <c r="F29" s="187"/>
      <c r="G29" s="187"/>
      <c r="H29" s="79" t="s">
        <v>155</v>
      </c>
      <c r="I29" s="79">
        <v>1</v>
      </c>
      <c r="J29" s="79">
        <v>0</v>
      </c>
      <c r="K29" s="111">
        <f>VLOOKUP(H29,Hoja1!$B$2:$G$75,6,FALSE)</f>
        <v>0</v>
      </c>
      <c r="L29" s="79">
        <v>0</v>
      </c>
      <c r="M29" s="27"/>
      <c r="N29" s="79">
        <v>1</v>
      </c>
      <c r="O29" s="27"/>
      <c r="P29" s="79">
        <v>1</v>
      </c>
      <c r="Q29" s="27"/>
      <c r="R29" s="79">
        <f t="shared" si="0"/>
        <v>0</v>
      </c>
      <c r="S29" s="87">
        <f t="shared" si="1"/>
        <v>0</v>
      </c>
      <c r="T29" s="135" t="s">
        <v>940</v>
      </c>
      <c r="U29" s="138"/>
      <c r="V29" s="138"/>
      <c r="W29" s="138"/>
      <c r="X29" s="198"/>
      <c r="Y29" s="25"/>
      <c r="Z29" s="25"/>
      <c r="AA29" s="125"/>
      <c r="AB29" s="149"/>
    </row>
    <row r="30" spans="1:28" ht="77.5" x14ac:dyDescent="0.35">
      <c r="A30" s="187"/>
      <c r="B30" s="187"/>
      <c r="C30" s="187"/>
      <c r="D30" s="216"/>
      <c r="E30" s="187"/>
      <c r="F30" s="187"/>
      <c r="G30" s="187"/>
      <c r="H30" s="80" t="s">
        <v>156</v>
      </c>
      <c r="I30" s="67">
        <v>11</v>
      </c>
      <c r="J30" s="67">
        <v>0</v>
      </c>
      <c r="K30" s="112">
        <f>VLOOKUP(H30,Hoja1!$B$2:$G$75,6,FALSE)</f>
        <v>0</v>
      </c>
      <c r="L30" s="67">
        <v>0</v>
      </c>
      <c r="M30" s="27"/>
      <c r="N30" s="67">
        <v>0</v>
      </c>
      <c r="O30" s="27"/>
      <c r="P30" s="67">
        <v>11</v>
      </c>
      <c r="Q30" s="27"/>
      <c r="R30" s="67">
        <f t="shared" si="0"/>
        <v>0</v>
      </c>
      <c r="S30" s="87">
        <f t="shared" si="1"/>
        <v>0</v>
      </c>
      <c r="T30" s="135" t="s">
        <v>942</v>
      </c>
      <c r="U30" s="138"/>
      <c r="V30" s="138"/>
      <c r="W30" s="138"/>
      <c r="X30" s="198"/>
      <c r="Y30" s="25"/>
      <c r="Z30" s="25"/>
      <c r="AA30" s="125"/>
      <c r="AB30" s="149"/>
    </row>
    <row r="31" spans="1:28" ht="93" x14ac:dyDescent="0.35">
      <c r="A31" s="187"/>
      <c r="B31" s="187"/>
      <c r="C31" s="188"/>
      <c r="D31" s="217"/>
      <c r="E31" s="188"/>
      <c r="F31" s="188"/>
      <c r="G31" s="188"/>
      <c r="H31" s="80" t="s">
        <v>157</v>
      </c>
      <c r="I31" s="67">
        <v>10</v>
      </c>
      <c r="J31" s="67">
        <v>0</v>
      </c>
      <c r="K31" s="112">
        <f>VLOOKUP(H31,Hoja1!$B$2:$G$75,6,FALSE)</f>
        <v>0</v>
      </c>
      <c r="L31" s="67">
        <v>0</v>
      </c>
      <c r="M31" s="27"/>
      <c r="N31" s="67">
        <v>0</v>
      </c>
      <c r="O31" s="27"/>
      <c r="P31" s="67">
        <v>10</v>
      </c>
      <c r="Q31" s="27"/>
      <c r="R31" s="67">
        <f t="shared" si="0"/>
        <v>0</v>
      </c>
      <c r="S31" s="87">
        <f t="shared" si="1"/>
        <v>0</v>
      </c>
      <c r="T31" s="135" t="s">
        <v>941</v>
      </c>
      <c r="U31" s="138"/>
      <c r="V31" s="138"/>
      <c r="W31" s="138"/>
      <c r="X31" s="199"/>
      <c r="Y31" s="25"/>
      <c r="Z31" s="25"/>
      <c r="AA31" s="125"/>
      <c r="AB31" s="149"/>
    </row>
    <row r="32" spans="1:28" ht="139.5" x14ac:dyDescent="0.35">
      <c r="A32" s="187"/>
      <c r="B32" s="187"/>
      <c r="C32" s="186" t="s">
        <v>113</v>
      </c>
      <c r="D32" s="215" t="s">
        <v>1023</v>
      </c>
      <c r="E32" s="186"/>
      <c r="F32" s="186"/>
      <c r="G32" s="186"/>
      <c r="H32" s="72" t="s">
        <v>158</v>
      </c>
      <c r="I32" s="74">
        <v>6000</v>
      </c>
      <c r="J32" s="74">
        <v>0</v>
      </c>
      <c r="K32" s="110">
        <f>VLOOKUP(H32,Hoja1!$B$2:$G$75,6,FALSE)</f>
        <v>0</v>
      </c>
      <c r="L32" s="74">
        <v>1500</v>
      </c>
      <c r="M32" s="31"/>
      <c r="N32" s="74">
        <v>3000</v>
      </c>
      <c r="O32" s="31"/>
      <c r="P32" s="74">
        <v>6000</v>
      </c>
      <c r="Q32" s="31"/>
      <c r="R32" s="74">
        <f t="shared" si="0"/>
        <v>0</v>
      </c>
      <c r="S32" s="87">
        <f t="shared" si="1"/>
        <v>0</v>
      </c>
      <c r="T32" s="135" t="s">
        <v>943</v>
      </c>
      <c r="U32" s="138"/>
      <c r="V32" s="138"/>
      <c r="W32" s="138"/>
      <c r="X32" s="197" t="s">
        <v>1002</v>
      </c>
      <c r="Y32" s="25"/>
      <c r="Z32" s="25"/>
      <c r="AA32" s="125"/>
      <c r="AB32" s="149" t="s">
        <v>908</v>
      </c>
    </row>
    <row r="33" spans="1:28" ht="108.5" x14ac:dyDescent="0.35">
      <c r="A33" s="187"/>
      <c r="B33" s="187"/>
      <c r="C33" s="188"/>
      <c r="D33" s="217"/>
      <c r="E33" s="188"/>
      <c r="F33" s="188"/>
      <c r="G33" s="188"/>
      <c r="H33" s="72" t="s">
        <v>159</v>
      </c>
      <c r="I33" s="74">
        <v>7000</v>
      </c>
      <c r="J33" s="74">
        <v>0</v>
      </c>
      <c r="K33" s="110">
        <f>VLOOKUP(H33,Hoja1!$B$2:$G$75,6,FALSE)</f>
        <v>0</v>
      </c>
      <c r="L33" s="74">
        <v>0</v>
      </c>
      <c r="M33" s="100"/>
      <c r="N33" s="74">
        <v>3500</v>
      </c>
      <c r="O33" s="100"/>
      <c r="P33" s="74">
        <v>7000</v>
      </c>
      <c r="Q33" s="100"/>
      <c r="R33" s="74">
        <f t="shared" si="0"/>
        <v>0</v>
      </c>
      <c r="S33" s="87">
        <f t="shared" si="1"/>
        <v>0</v>
      </c>
      <c r="T33" s="135" t="s">
        <v>944</v>
      </c>
      <c r="U33" s="138"/>
      <c r="V33" s="138"/>
      <c r="W33" s="138"/>
      <c r="X33" s="199"/>
      <c r="Y33" s="25"/>
      <c r="Z33" s="25"/>
      <c r="AA33" s="125"/>
      <c r="AB33" s="149"/>
    </row>
    <row r="34" spans="1:28" ht="170.5" x14ac:dyDescent="0.35">
      <c r="A34" s="187"/>
      <c r="B34" s="187"/>
      <c r="C34" s="186" t="s">
        <v>114</v>
      </c>
      <c r="D34" s="215" t="s">
        <v>983</v>
      </c>
      <c r="E34" s="186"/>
      <c r="F34" s="186"/>
      <c r="G34" s="186"/>
      <c r="H34" s="68" t="s">
        <v>160</v>
      </c>
      <c r="I34" s="74">
        <v>5000</v>
      </c>
      <c r="J34" s="74">
        <v>0</v>
      </c>
      <c r="K34" s="110">
        <f>VLOOKUP(H34,Hoja1!$B$2:$G$75,6,FALSE)</f>
        <v>0</v>
      </c>
      <c r="L34" s="74">
        <v>0</v>
      </c>
      <c r="M34" s="100"/>
      <c r="N34" s="74">
        <v>0</v>
      </c>
      <c r="O34" s="100"/>
      <c r="P34" s="74">
        <v>5000</v>
      </c>
      <c r="Q34" s="100"/>
      <c r="R34" s="74">
        <f t="shared" si="0"/>
        <v>0</v>
      </c>
      <c r="S34" s="87">
        <f t="shared" si="1"/>
        <v>0</v>
      </c>
      <c r="T34" s="135" t="s">
        <v>945</v>
      </c>
      <c r="U34" s="138"/>
      <c r="V34" s="138"/>
      <c r="W34" s="138"/>
      <c r="X34" s="197" t="s">
        <v>1051</v>
      </c>
      <c r="Y34" s="25"/>
      <c r="Z34" s="25"/>
      <c r="AA34" s="125"/>
      <c r="AB34" s="149"/>
    </row>
    <row r="35" spans="1:28" ht="108.5" x14ac:dyDescent="0.35">
      <c r="A35" s="187"/>
      <c r="B35" s="187"/>
      <c r="C35" s="188"/>
      <c r="D35" s="217"/>
      <c r="E35" s="188"/>
      <c r="F35" s="188"/>
      <c r="G35" s="188"/>
      <c r="H35" s="80" t="s">
        <v>161</v>
      </c>
      <c r="I35" s="74">
        <v>12</v>
      </c>
      <c r="J35" s="74">
        <v>0</v>
      </c>
      <c r="K35" s="110">
        <f>VLOOKUP(H35,Hoja1!$B$2:$G$75,6,FALSE)</f>
        <v>0</v>
      </c>
      <c r="L35" s="74">
        <v>0</v>
      </c>
      <c r="M35" s="26"/>
      <c r="N35" s="74">
        <v>0</v>
      </c>
      <c r="O35" s="26"/>
      <c r="P35" s="74">
        <v>12</v>
      </c>
      <c r="Q35" s="26"/>
      <c r="R35" s="74">
        <f t="shared" si="0"/>
        <v>0</v>
      </c>
      <c r="S35" s="87">
        <f t="shared" si="1"/>
        <v>0</v>
      </c>
      <c r="T35" s="135" t="s">
        <v>946</v>
      </c>
      <c r="U35" s="138"/>
      <c r="V35" s="138"/>
      <c r="W35" s="138"/>
      <c r="X35" s="199"/>
      <c r="Y35" s="25"/>
      <c r="Z35" s="25"/>
      <c r="AA35" s="125"/>
      <c r="AB35" s="149"/>
    </row>
    <row r="36" spans="1:28" ht="170.5" x14ac:dyDescent="0.35">
      <c r="A36" s="187"/>
      <c r="B36" s="187"/>
      <c r="C36" s="68" t="s">
        <v>115</v>
      </c>
      <c r="D36" s="133" t="s">
        <v>984</v>
      </c>
      <c r="E36" s="68"/>
      <c r="F36" s="68"/>
      <c r="G36" s="68"/>
      <c r="H36" s="72" t="s">
        <v>232</v>
      </c>
      <c r="I36" s="67">
        <v>139</v>
      </c>
      <c r="J36" s="67">
        <v>19</v>
      </c>
      <c r="K36" s="112">
        <f>VLOOKUP(H36,Hoja1!$B$2:$G$75,6,FALSE)</f>
        <v>19</v>
      </c>
      <c r="L36" s="67">
        <v>19</v>
      </c>
      <c r="M36" s="26"/>
      <c r="N36" s="67">
        <v>139</v>
      </c>
      <c r="O36" s="26"/>
      <c r="P36" s="67">
        <v>139</v>
      </c>
      <c r="Q36" s="26"/>
      <c r="R36" s="67">
        <f t="shared" si="0"/>
        <v>19</v>
      </c>
      <c r="S36" s="87">
        <f t="shared" si="1"/>
        <v>0.1366906474820144</v>
      </c>
      <c r="T36" s="135" t="s">
        <v>947</v>
      </c>
      <c r="U36" s="138"/>
      <c r="V36" s="138"/>
      <c r="W36" s="138"/>
      <c r="X36" s="138" t="s">
        <v>1024</v>
      </c>
      <c r="Y36" s="25"/>
      <c r="Z36" s="25"/>
      <c r="AA36" s="125"/>
      <c r="AB36" s="149"/>
    </row>
    <row r="37" spans="1:28" ht="77.5" x14ac:dyDescent="0.35">
      <c r="A37" s="187"/>
      <c r="B37" s="187"/>
      <c r="C37" s="186" t="s">
        <v>116</v>
      </c>
      <c r="D37" s="215" t="s">
        <v>1025</v>
      </c>
      <c r="E37" s="186"/>
      <c r="F37" s="186"/>
      <c r="G37" s="186"/>
      <c r="H37" s="72" t="s">
        <v>162</v>
      </c>
      <c r="I37" s="67">
        <v>852</v>
      </c>
      <c r="J37" s="67">
        <v>0</v>
      </c>
      <c r="K37" s="112">
        <f>VLOOKUP(H37,Hoja1!$B$2:$G$75,6,FALSE)</f>
        <v>0</v>
      </c>
      <c r="L37" s="67">
        <v>852</v>
      </c>
      <c r="M37" s="26"/>
      <c r="N37" s="67">
        <v>852</v>
      </c>
      <c r="O37" s="26"/>
      <c r="P37" s="67">
        <v>852</v>
      </c>
      <c r="Q37" s="26"/>
      <c r="R37" s="67">
        <f t="shared" si="0"/>
        <v>0</v>
      </c>
      <c r="S37" s="87">
        <f t="shared" si="1"/>
        <v>0</v>
      </c>
      <c r="T37" s="135" t="s">
        <v>968</v>
      </c>
      <c r="U37" s="138"/>
      <c r="V37" s="138"/>
      <c r="W37" s="138"/>
      <c r="X37" s="197" t="s">
        <v>1026</v>
      </c>
      <c r="Y37" s="25"/>
      <c r="Z37" s="25"/>
      <c r="AA37" s="125"/>
      <c r="AB37" s="149"/>
    </row>
    <row r="38" spans="1:28" ht="310" x14ac:dyDescent="0.35">
      <c r="A38" s="187"/>
      <c r="B38" s="187"/>
      <c r="C38" s="187"/>
      <c r="D38" s="216"/>
      <c r="E38" s="187"/>
      <c r="F38" s="187"/>
      <c r="G38" s="187"/>
      <c r="H38" s="72" t="s">
        <v>163</v>
      </c>
      <c r="I38" s="74">
        <v>1190</v>
      </c>
      <c r="J38" s="74">
        <v>0</v>
      </c>
      <c r="K38" s="110">
        <f>VLOOKUP(H38,Hoja1!$B$2:$G$75,6,FALSE)</f>
        <v>0</v>
      </c>
      <c r="L38" s="74">
        <v>150</v>
      </c>
      <c r="M38" s="26"/>
      <c r="N38" s="74">
        <v>190</v>
      </c>
      <c r="O38" s="26"/>
      <c r="P38" s="74">
        <v>1190</v>
      </c>
      <c r="Q38" s="26"/>
      <c r="R38" s="74">
        <f t="shared" si="0"/>
        <v>0</v>
      </c>
      <c r="S38" s="87">
        <f t="shared" si="1"/>
        <v>0</v>
      </c>
      <c r="T38" s="135" t="s">
        <v>969</v>
      </c>
      <c r="U38" s="138"/>
      <c r="V38" s="138"/>
      <c r="W38" s="138"/>
      <c r="X38" s="198"/>
      <c r="Y38" s="25"/>
      <c r="Z38" s="25"/>
      <c r="AA38" s="125"/>
      <c r="AB38" s="149"/>
    </row>
    <row r="39" spans="1:28" ht="93" x14ac:dyDescent="0.35">
      <c r="A39" s="188"/>
      <c r="B39" s="188"/>
      <c r="C39" s="188"/>
      <c r="D39" s="217"/>
      <c r="E39" s="188"/>
      <c r="F39" s="188"/>
      <c r="G39" s="188"/>
      <c r="H39" s="72" t="s">
        <v>164</v>
      </c>
      <c r="I39" s="68">
        <v>41</v>
      </c>
      <c r="J39" s="68">
        <v>41</v>
      </c>
      <c r="K39" s="113">
        <f>VLOOKUP(H39,Hoja1!$B$2:$G$75,6,FALSE)</f>
        <v>46</v>
      </c>
      <c r="L39" s="68">
        <v>41</v>
      </c>
      <c r="M39" s="26"/>
      <c r="N39" s="68">
        <v>41</v>
      </c>
      <c r="O39" s="26"/>
      <c r="P39" s="68">
        <v>41</v>
      </c>
      <c r="Q39" s="26"/>
      <c r="R39" s="68">
        <f t="shared" si="0"/>
        <v>46</v>
      </c>
      <c r="S39" s="87">
        <f t="shared" si="1"/>
        <v>1</v>
      </c>
      <c r="T39" s="135" t="s">
        <v>948</v>
      </c>
      <c r="U39" s="138"/>
      <c r="V39" s="138"/>
      <c r="W39" s="138"/>
      <c r="X39" s="199"/>
      <c r="Y39" s="25"/>
      <c r="Z39" s="25"/>
      <c r="AA39" s="125"/>
      <c r="AB39" s="149"/>
    </row>
    <row r="40" spans="1:28" ht="31" x14ac:dyDescent="0.35">
      <c r="A40" s="186" t="s">
        <v>117</v>
      </c>
      <c r="B40" s="186" t="s">
        <v>118</v>
      </c>
      <c r="C40" s="186" t="s">
        <v>119</v>
      </c>
      <c r="D40" s="215" t="s">
        <v>1027</v>
      </c>
      <c r="E40" s="186"/>
      <c r="F40" s="186"/>
      <c r="G40" s="186"/>
      <c r="H40" s="140" t="s">
        <v>1028</v>
      </c>
      <c r="I40" s="81">
        <v>1</v>
      </c>
      <c r="J40" s="81" t="s">
        <v>888</v>
      </c>
      <c r="K40" s="114" t="str">
        <f>VLOOKUP(H40,Hoja1!$B$2:$G$75,6,FALSE)</f>
        <v>No aplica</v>
      </c>
      <c r="L40" s="81" t="s">
        <v>888</v>
      </c>
      <c r="M40" s="26"/>
      <c r="N40" s="103" t="s">
        <v>888</v>
      </c>
      <c r="O40" s="26"/>
      <c r="P40" s="103" t="s">
        <v>888</v>
      </c>
      <c r="Q40" s="26"/>
      <c r="R40" s="103" t="s">
        <v>888</v>
      </c>
      <c r="S40" s="103" t="s">
        <v>888</v>
      </c>
      <c r="T40" s="135" t="s">
        <v>888</v>
      </c>
      <c r="U40" s="138"/>
      <c r="V40" s="138"/>
      <c r="W40" s="138"/>
      <c r="X40" s="197" t="s">
        <v>1003</v>
      </c>
      <c r="Y40" s="25"/>
      <c r="Z40" s="25"/>
      <c r="AA40" s="125"/>
      <c r="AB40" s="231" t="s">
        <v>909</v>
      </c>
    </row>
    <row r="41" spans="1:28" ht="31" x14ac:dyDescent="0.35">
      <c r="A41" s="187"/>
      <c r="B41" s="187"/>
      <c r="C41" s="188"/>
      <c r="D41" s="217"/>
      <c r="E41" s="188"/>
      <c r="F41" s="188"/>
      <c r="G41" s="188"/>
      <c r="H41" s="67" t="s">
        <v>166</v>
      </c>
      <c r="I41" s="67">
        <v>5</v>
      </c>
      <c r="J41" s="67" t="s">
        <v>888</v>
      </c>
      <c r="K41" s="112" t="str">
        <f>VLOOKUP(H41,Hoja1!$B$2:$G$75,6,FALSE)</f>
        <v>No aplica</v>
      </c>
      <c r="L41" s="67" t="s">
        <v>888</v>
      </c>
      <c r="M41" s="26"/>
      <c r="N41" s="104" t="s">
        <v>888</v>
      </c>
      <c r="O41" s="26"/>
      <c r="P41" s="104" t="s">
        <v>888</v>
      </c>
      <c r="Q41" s="26"/>
      <c r="R41" s="103" t="s">
        <v>888</v>
      </c>
      <c r="S41" s="103" t="s">
        <v>888</v>
      </c>
      <c r="T41" s="136" t="s">
        <v>888</v>
      </c>
      <c r="U41" s="138"/>
      <c r="V41" s="138"/>
      <c r="W41" s="138"/>
      <c r="X41" s="199"/>
      <c r="Y41" s="25"/>
      <c r="Z41" s="25"/>
      <c r="AA41" s="125"/>
      <c r="AB41" s="231"/>
    </row>
    <row r="42" spans="1:28" ht="170.5" x14ac:dyDescent="0.35">
      <c r="A42" s="187"/>
      <c r="B42" s="187"/>
      <c r="C42" s="68" t="s">
        <v>120</v>
      </c>
      <c r="D42" s="133" t="s">
        <v>1052</v>
      </c>
      <c r="E42" s="68"/>
      <c r="F42" s="68"/>
      <c r="G42" s="68"/>
      <c r="H42" s="72" t="s">
        <v>73</v>
      </c>
      <c r="I42" s="68">
        <v>10</v>
      </c>
      <c r="J42" s="68">
        <v>0</v>
      </c>
      <c r="K42" s="113">
        <f>VLOOKUP(H42,Hoja1!$B$2:$G$75,6,FALSE)</f>
        <v>0</v>
      </c>
      <c r="L42" s="68">
        <v>1</v>
      </c>
      <c r="M42" s="26"/>
      <c r="N42" s="68">
        <v>10</v>
      </c>
      <c r="O42" s="26"/>
      <c r="P42" s="68">
        <v>10</v>
      </c>
      <c r="Q42" s="26"/>
      <c r="R42" s="68">
        <f t="shared" si="0"/>
        <v>0</v>
      </c>
      <c r="S42" s="87">
        <f t="shared" si="1"/>
        <v>0</v>
      </c>
      <c r="T42" s="135" t="s">
        <v>949</v>
      </c>
      <c r="U42" s="138"/>
      <c r="V42" s="138"/>
      <c r="W42" s="138"/>
      <c r="X42" s="138" t="s">
        <v>1010</v>
      </c>
      <c r="Y42" s="25"/>
      <c r="Z42" s="25"/>
      <c r="AA42" s="125"/>
      <c r="AB42" s="232" t="s">
        <v>910</v>
      </c>
    </row>
    <row r="43" spans="1:28" ht="232.5" x14ac:dyDescent="0.35">
      <c r="A43" s="188"/>
      <c r="B43" s="188"/>
      <c r="C43" s="68" t="s">
        <v>121</v>
      </c>
      <c r="D43" s="133" t="s">
        <v>1029</v>
      </c>
      <c r="E43" s="68"/>
      <c r="F43" s="68"/>
      <c r="G43" s="68"/>
      <c r="H43" s="82" t="s">
        <v>167</v>
      </c>
      <c r="I43" s="68">
        <v>6</v>
      </c>
      <c r="J43" s="68">
        <v>6</v>
      </c>
      <c r="K43" s="113">
        <f>VLOOKUP(H43,Hoja1!$B$2:$G$75,6,FALSE)</f>
        <v>6</v>
      </c>
      <c r="L43" s="68">
        <v>6</v>
      </c>
      <c r="M43" s="26"/>
      <c r="N43" s="68">
        <v>6</v>
      </c>
      <c r="O43" s="26"/>
      <c r="P43" s="68">
        <v>6</v>
      </c>
      <c r="Q43" s="26"/>
      <c r="R43" s="68">
        <f t="shared" si="0"/>
        <v>6</v>
      </c>
      <c r="S43" s="87">
        <f t="shared" si="1"/>
        <v>1</v>
      </c>
      <c r="T43" s="135" t="s">
        <v>970</v>
      </c>
      <c r="U43" s="138"/>
      <c r="V43" s="138"/>
      <c r="W43" s="138"/>
      <c r="X43" s="138" t="s">
        <v>1004</v>
      </c>
      <c r="Y43" s="25"/>
      <c r="Z43" s="25"/>
      <c r="AA43" s="125"/>
      <c r="AB43" s="232"/>
    </row>
    <row r="44" spans="1:28" ht="62" x14ac:dyDescent="0.35">
      <c r="A44" s="186" t="s">
        <v>117</v>
      </c>
      <c r="B44" s="186" t="s">
        <v>122</v>
      </c>
      <c r="C44" s="186" t="s">
        <v>123</v>
      </c>
      <c r="D44" s="215" t="s">
        <v>1030</v>
      </c>
      <c r="E44" s="186"/>
      <c r="F44" s="186"/>
      <c r="G44" s="186"/>
      <c r="H44" s="83" t="s">
        <v>168</v>
      </c>
      <c r="I44" s="83">
        <v>4</v>
      </c>
      <c r="J44" s="83">
        <v>0</v>
      </c>
      <c r="K44" s="111">
        <f>VLOOKUP(H44,Hoja1!$B$2:$G$75,6,FALSE)</f>
        <v>0</v>
      </c>
      <c r="L44" s="83">
        <v>4</v>
      </c>
      <c r="M44" s="26"/>
      <c r="N44" s="83">
        <v>4</v>
      </c>
      <c r="O44" s="26"/>
      <c r="P44" s="83">
        <v>4</v>
      </c>
      <c r="Q44" s="26"/>
      <c r="R44" s="83">
        <f t="shared" si="0"/>
        <v>0</v>
      </c>
      <c r="S44" s="87">
        <f t="shared" si="1"/>
        <v>0</v>
      </c>
      <c r="T44" s="135" t="s">
        <v>950</v>
      </c>
      <c r="U44" s="138"/>
      <c r="V44" s="138"/>
      <c r="W44" s="138"/>
      <c r="X44" s="197" t="s">
        <v>1005</v>
      </c>
      <c r="Y44" s="25"/>
      <c r="Z44" s="25"/>
      <c r="AA44" s="125"/>
      <c r="AB44" s="149" t="s">
        <v>911</v>
      </c>
    </row>
    <row r="45" spans="1:28" ht="77.5" x14ac:dyDescent="0.35">
      <c r="A45" s="187"/>
      <c r="B45" s="187"/>
      <c r="C45" s="187"/>
      <c r="D45" s="216"/>
      <c r="E45" s="187"/>
      <c r="F45" s="187"/>
      <c r="G45" s="187"/>
      <c r="H45" s="83" t="s">
        <v>169</v>
      </c>
      <c r="I45" s="83">
        <v>6</v>
      </c>
      <c r="J45" s="83">
        <v>0</v>
      </c>
      <c r="K45" s="111">
        <f>VLOOKUP(H45,Hoja1!$B$2:$G$75,6,FALSE)</f>
        <v>0</v>
      </c>
      <c r="L45" s="83">
        <v>0</v>
      </c>
      <c r="M45" s="26"/>
      <c r="N45" s="83">
        <v>6</v>
      </c>
      <c r="O45" s="26"/>
      <c r="P45" s="83">
        <v>6</v>
      </c>
      <c r="Q45" s="26"/>
      <c r="R45" s="83">
        <f t="shared" si="0"/>
        <v>0</v>
      </c>
      <c r="S45" s="87">
        <f t="shared" si="1"/>
        <v>0</v>
      </c>
      <c r="T45" s="135" t="s">
        <v>971</v>
      </c>
      <c r="U45" s="138"/>
      <c r="V45" s="138"/>
      <c r="W45" s="138"/>
      <c r="X45" s="198"/>
      <c r="Y45" s="25"/>
      <c r="Z45" s="25"/>
      <c r="AA45" s="125"/>
      <c r="AB45" s="149"/>
    </row>
    <row r="46" spans="1:28" ht="77.5" x14ac:dyDescent="0.35">
      <c r="A46" s="187"/>
      <c r="B46" s="187"/>
      <c r="C46" s="187"/>
      <c r="D46" s="216"/>
      <c r="E46" s="187"/>
      <c r="F46" s="187"/>
      <c r="G46" s="187"/>
      <c r="H46" s="83" t="s">
        <v>243</v>
      </c>
      <c r="I46" s="83">
        <v>36</v>
      </c>
      <c r="J46" s="83">
        <v>0</v>
      </c>
      <c r="K46" s="111">
        <f>VLOOKUP(H46,Hoja1!$B$2:$G$75,6,FALSE)</f>
        <v>0</v>
      </c>
      <c r="L46" s="83">
        <v>0</v>
      </c>
      <c r="M46" s="26"/>
      <c r="N46" s="83">
        <v>36</v>
      </c>
      <c r="O46" s="26"/>
      <c r="P46" s="83">
        <v>36</v>
      </c>
      <c r="Q46" s="26"/>
      <c r="R46" s="83">
        <f t="shared" si="0"/>
        <v>0</v>
      </c>
      <c r="S46" s="87">
        <f t="shared" si="1"/>
        <v>0</v>
      </c>
      <c r="T46" s="135" t="s">
        <v>951</v>
      </c>
      <c r="U46" s="138"/>
      <c r="V46" s="138"/>
      <c r="W46" s="138"/>
      <c r="X46" s="198"/>
      <c r="Y46" s="25"/>
      <c r="Z46" s="25"/>
      <c r="AA46" s="125"/>
      <c r="AB46" s="149"/>
    </row>
    <row r="47" spans="1:28" ht="77.5" x14ac:dyDescent="0.35">
      <c r="A47" s="187"/>
      <c r="B47" s="187"/>
      <c r="C47" s="187"/>
      <c r="D47" s="216"/>
      <c r="E47" s="187"/>
      <c r="F47" s="187"/>
      <c r="G47" s="187"/>
      <c r="H47" s="83" t="s">
        <v>170</v>
      </c>
      <c r="I47" s="83">
        <v>13</v>
      </c>
      <c r="J47" s="83">
        <v>0</v>
      </c>
      <c r="K47" s="111">
        <f>VLOOKUP(H47,Hoja1!$B$2:$G$75,6,FALSE)</f>
        <v>0</v>
      </c>
      <c r="L47" s="83">
        <v>0</v>
      </c>
      <c r="M47" s="26"/>
      <c r="N47" s="83">
        <v>3</v>
      </c>
      <c r="O47" s="26"/>
      <c r="P47" s="83">
        <v>13</v>
      </c>
      <c r="Q47" s="26"/>
      <c r="R47" s="83">
        <f t="shared" si="0"/>
        <v>0</v>
      </c>
      <c r="S47" s="87">
        <f t="shared" si="1"/>
        <v>0</v>
      </c>
      <c r="T47" s="135" t="s">
        <v>972</v>
      </c>
      <c r="U47" s="138"/>
      <c r="V47" s="138"/>
      <c r="W47" s="138"/>
      <c r="X47" s="198"/>
      <c r="Y47" s="25"/>
      <c r="Z47" s="25"/>
      <c r="AA47" s="125"/>
      <c r="AB47" s="149"/>
    </row>
    <row r="48" spans="1:28" ht="62" x14ac:dyDescent="0.35">
      <c r="A48" s="187"/>
      <c r="B48" s="187"/>
      <c r="C48" s="187"/>
      <c r="D48" s="216"/>
      <c r="E48" s="187"/>
      <c r="F48" s="187"/>
      <c r="G48" s="187"/>
      <c r="H48" s="83" t="s">
        <v>171</v>
      </c>
      <c r="I48" s="83">
        <v>6</v>
      </c>
      <c r="J48" s="83">
        <v>0</v>
      </c>
      <c r="K48" s="111">
        <f>VLOOKUP(H48,Hoja1!$B$2:$G$75,6,FALSE)</f>
        <v>0</v>
      </c>
      <c r="L48" s="83">
        <v>6</v>
      </c>
      <c r="M48" s="26"/>
      <c r="N48" s="83">
        <v>6</v>
      </c>
      <c r="O48" s="26"/>
      <c r="P48" s="83">
        <v>6</v>
      </c>
      <c r="Q48" s="26"/>
      <c r="R48" s="83">
        <f t="shared" si="0"/>
        <v>0</v>
      </c>
      <c r="S48" s="87">
        <f t="shared" si="1"/>
        <v>0</v>
      </c>
      <c r="T48" s="135" t="s">
        <v>952</v>
      </c>
      <c r="U48" s="138"/>
      <c r="V48" s="138"/>
      <c r="W48" s="138"/>
      <c r="X48" s="198"/>
      <c r="Y48" s="25"/>
      <c r="Z48" s="25"/>
      <c r="AA48" s="125"/>
      <c r="AB48" s="149"/>
    </row>
    <row r="49" spans="1:28" ht="62" x14ac:dyDescent="0.35">
      <c r="A49" s="187"/>
      <c r="B49" s="187"/>
      <c r="C49" s="187"/>
      <c r="D49" s="216"/>
      <c r="E49" s="187"/>
      <c r="F49" s="187"/>
      <c r="G49" s="187"/>
      <c r="H49" s="83" t="s">
        <v>172</v>
      </c>
      <c r="I49" s="83">
        <v>3</v>
      </c>
      <c r="J49" s="83">
        <v>0</v>
      </c>
      <c r="K49" s="111">
        <f>VLOOKUP(H49,Hoja1!$B$2:$G$75,6,FALSE)</f>
        <v>0</v>
      </c>
      <c r="L49" s="83">
        <v>3</v>
      </c>
      <c r="M49" s="26"/>
      <c r="N49" s="83">
        <v>3</v>
      </c>
      <c r="O49" s="26"/>
      <c r="P49" s="83">
        <v>3</v>
      </c>
      <c r="Q49" s="26"/>
      <c r="R49" s="83">
        <f t="shared" si="0"/>
        <v>0</v>
      </c>
      <c r="S49" s="87">
        <f t="shared" si="1"/>
        <v>0</v>
      </c>
      <c r="T49" s="135" t="s">
        <v>952</v>
      </c>
      <c r="U49" s="138"/>
      <c r="V49" s="138"/>
      <c r="W49" s="138"/>
      <c r="X49" s="198"/>
      <c r="Y49" s="25"/>
      <c r="Z49" s="25"/>
      <c r="AA49" s="125"/>
      <c r="AB49" s="149"/>
    </row>
    <row r="50" spans="1:28" ht="62" x14ac:dyDescent="0.35">
      <c r="A50" s="187"/>
      <c r="B50" s="187"/>
      <c r="C50" s="187"/>
      <c r="D50" s="216"/>
      <c r="E50" s="187"/>
      <c r="F50" s="187"/>
      <c r="G50" s="187"/>
      <c r="H50" s="83" t="s">
        <v>173</v>
      </c>
      <c r="I50" s="83">
        <v>5</v>
      </c>
      <c r="J50" s="83">
        <v>0</v>
      </c>
      <c r="K50" s="111">
        <f>VLOOKUP(H50,Hoja1!$B$2:$G$75,6,FALSE)</f>
        <v>0</v>
      </c>
      <c r="L50" s="83">
        <v>5</v>
      </c>
      <c r="M50" s="26"/>
      <c r="N50" s="83">
        <v>5</v>
      </c>
      <c r="O50" s="26"/>
      <c r="P50" s="83">
        <v>5</v>
      </c>
      <c r="Q50" s="26"/>
      <c r="R50" s="83">
        <f t="shared" si="0"/>
        <v>0</v>
      </c>
      <c r="S50" s="87">
        <f t="shared" si="1"/>
        <v>0</v>
      </c>
      <c r="T50" s="135" t="s">
        <v>952</v>
      </c>
      <c r="U50" s="138"/>
      <c r="V50" s="138"/>
      <c r="W50" s="138"/>
      <c r="X50" s="198"/>
      <c r="Y50" s="25"/>
      <c r="Z50" s="25"/>
      <c r="AA50" s="125"/>
      <c r="AB50" s="149"/>
    </row>
    <row r="51" spans="1:28" ht="77.5" x14ac:dyDescent="0.35">
      <c r="A51" s="187"/>
      <c r="B51" s="187"/>
      <c r="C51" s="187"/>
      <c r="D51" s="216"/>
      <c r="E51" s="187"/>
      <c r="F51" s="187"/>
      <c r="G51" s="187"/>
      <c r="H51" s="80" t="s">
        <v>249</v>
      </c>
      <c r="I51" s="83">
        <v>1</v>
      </c>
      <c r="J51" s="83">
        <v>0</v>
      </c>
      <c r="K51" s="111">
        <f>VLOOKUP(H51,Hoja1!$B$2:$G$75,6,FALSE)</f>
        <v>0</v>
      </c>
      <c r="L51" s="83">
        <v>0</v>
      </c>
      <c r="M51" s="26"/>
      <c r="N51" s="83">
        <v>1</v>
      </c>
      <c r="O51" s="26"/>
      <c r="P51" s="83">
        <v>1</v>
      </c>
      <c r="Q51" s="26"/>
      <c r="R51" s="83">
        <f t="shared" si="0"/>
        <v>0</v>
      </c>
      <c r="S51" s="87">
        <f t="shared" si="1"/>
        <v>0</v>
      </c>
      <c r="T51" s="135" t="s">
        <v>953</v>
      </c>
      <c r="U51" s="138"/>
      <c r="V51" s="138"/>
      <c r="W51" s="138"/>
      <c r="X51" s="198"/>
      <c r="Y51" s="25"/>
      <c r="Z51" s="25"/>
      <c r="AA51" s="125"/>
      <c r="AB51" s="149"/>
    </row>
    <row r="52" spans="1:28" ht="77.5" x14ac:dyDescent="0.35">
      <c r="A52" s="187"/>
      <c r="B52" s="187"/>
      <c r="C52" s="187"/>
      <c r="D52" s="216"/>
      <c r="E52" s="187"/>
      <c r="F52" s="187"/>
      <c r="G52" s="187"/>
      <c r="H52" s="80" t="s">
        <v>174</v>
      </c>
      <c r="I52" s="83">
        <v>2</v>
      </c>
      <c r="J52" s="83">
        <v>0</v>
      </c>
      <c r="K52" s="111">
        <f>VLOOKUP(H52,Hoja1!$B$2:$G$75,6,FALSE)</f>
        <v>0</v>
      </c>
      <c r="L52" s="83">
        <v>0</v>
      </c>
      <c r="M52" s="26"/>
      <c r="N52" s="83">
        <v>2</v>
      </c>
      <c r="O52" s="26"/>
      <c r="P52" s="83">
        <v>2</v>
      </c>
      <c r="Q52" s="26"/>
      <c r="R52" s="83">
        <f t="shared" si="0"/>
        <v>0</v>
      </c>
      <c r="S52" s="87">
        <f t="shared" si="1"/>
        <v>0</v>
      </c>
      <c r="T52" s="135" t="s">
        <v>954</v>
      </c>
      <c r="U52" s="138"/>
      <c r="V52" s="138"/>
      <c r="W52" s="138"/>
      <c r="X52" s="198"/>
      <c r="Y52" s="25"/>
      <c r="Z52" s="25"/>
      <c r="AA52" s="125"/>
      <c r="AB52" s="149"/>
    </row>
    <row r="53" spans="1:28" ht="77.5" x14ac:dyDescent="0.35">
      <c r="A53" s="187"/>
      <c r="B53" s="187"/>
      <c r="C53" s="188"/>
      <c r="D53" s="217"/>
      <c r="E53" s="188"/>
      <c r="F53" s="188"/>
      <c r="G53" s="188"/>
      <c r="H53" s="80" t="s">
        <v>175</v>
      </c>
      <c r="I53" s="83">
        <v>1</v>
      </c>
      <c r="J53" s="83">
        <v>0</v>
      </c>
      <c r="K53" s="111">
        <f>VLOOKUP(H53,Hoja1!$B$2:$G$75,6,FALSE)</f>
        <v>0</v>
      </c>
      <c r="L53" s="83">
        <v>0</v>
      </c>
      <c r="M53" s="26"/>
      <c r="N53" s="83">
        <v>1</v>
      </c>
      <c r="O53" s="26"/>
      <c r="P53" s="83">
        <v>1</v>
      </c>
      <c r="Q53" s="26"/>
      <c r="R53" s="83">
        <f t="shared" si="0"/>
        <v>0</v>
      </c>
      <c r="S53" s="87">
        <f t="shared" si="1"/>
        <v>0</v>
      </c>
      <c r="T53" s="135" t="s">
        <v>955</v>
      </c>
      <c r="U53" s="138"/>
      <c r="V53" s="138"/>
      <c r="W53" s="138"/>
      <c r="X53" s="199"/>
      <c r="Y53" s="25"/>
      <c r="Z53" s="25"/>
      <c r="AA53" s="125"/>
      <c r="AB53" s="149"/>
    </row>
    <row r="54" spans="1:28" ht="46.5" x14ac:dyDescent="0.35">
      <c r="A54" s="187"/>
      <c r="B54" s="187"/>
      <c r="C54" s="186" t="s">
        <v>124</v>
      </c>
      <c r="D54" s="215" t="s">
        <v>985</v>
      </c>
      <c r="E54" s="186"/>
      <c r="F54" s="186"/>
      <c r="G54" s="186"/>
      <c r="H54" s="83" t="s">
        <v>176</v>
      </c>
      <c r="I54" s="68">
        <v>1</v>
      </c>
      <c r="J54" s="68" t="s">
        <v>888</v>
      </c>
      <c r="K54" s="113" t="str">
        <f>VLOOKUP(H54,Hoja1!$B$2:$G$75,6,FALSE)</f>
        <v>No aplica</v>
      </c>
      <c r="L54" s="68" t="s">
        <v>888</v>
      </c>
      <c r="M54" s="26"/>
      <c r="N54" s="68" t="s">
        <v>888</v>
      </c>
      <c r="O54" s="26"/>
      <c r="P54" s="68" t="s">
        <v>888</v>
      </c>
      <c r="Q54" s="26"/>
      <c r="R54" s="103" t="s">
        <v>888</v>
      </c>
      <c r="S54" s="103" t="s">
        <v>888</v>
      </c>
      <c r="T54" s="136" t="s">
        <v>888</v>
      </c>
      <c r="U54" s="138"/>
      <c r="V54" s="138"/>
      <c r="W54" s="138"/>
      <c r="X54" s="197" t="s">
        <v>1006</v>
      </c>
      <c r="Y54" s="25"/>
      <c r="Z54" s="25"/>
      <c r="AA54" s="125"/>
      <c r="AB54" s="149" t="s">
        <v>912</v>
      </c>
    </row>
    <row r="55" spans="1:28" ht="31" x14ac:dyDescent="0.35">
      <c r="A55" s="187"/>
      <c r="B55" s="187"/>
      <c r="C55" s="187"/>
      <c r="D55" s="216"/>
      <c r="E55" s="187"/>
      <c r="F55" s="187"/>
      <c r="G55" s="187"/>
      <c r="H55" s="79" t="s">
        <v>177</v>
      </c>
      <c r="I55" s="68">
        <v>2</v>
      </c>
      <c r="J55" s="68" t="s">
        <v>888</v>
      </c>
      <c r="K55" s="113" t="str">
        <f>VLOOKUP(H55,Hoja1!$B$2:$G$75,6,FALSE)</f>
        <v>No aplica</v>
      </c>
      <c r="L55" s="68" t="s">
        <v>888</v>
      </c>
      <c r="M55" s="26"/>
      <c r="N55" s="68" t="s">
        <v>888</v>
      </c>
      <c r="O55" s="26"/>
      <c r="P55" s="68" t="s">
        <v>888</v>
      </c>
      <c r="Q55" s="26"/>
      <c r="R55" s="103" t="s">
        <v>888</v>
      </c>
      <c r="S55" s="103" t="s">
        <v>888</v>
      </c>
      <c r="T55" s="136" t="s">
        <v>888</v>
      </c>
      <c r="U55" s="138"/>
      <c r="V55" s="138"/>
      <c r="W55" s="138"/>
      <c r="X55" s="198"/>
      <c r="Y55" s="25"/>
      <c r="Z55" s="25"/>
      <c r="AA55" s="125"/>
      <c r="AB55" s="149"/>
    </row>
    <row r="56" spans="1:28" ht="31" x14ac:dyDescent="0.35">
      <c r="A56" s="187"/>
      <c r="B56" s="187"/>
      <c r="C56" s="187"/>
      <c r="D56" s="216"/>
      <c r="E56" s="187"/>
      <c r="F56" s="187"/>
      <c r="G56" s="187"/>
      <c r="H56" s="79" t="s">
        <v>178</v>
      </c>
      <c r="I56" s="68">
        <v>1</v>
      </c>
      <c r="J56" s="68" t="s">
        <v>888</v>
      </c>
      <c r="K56" s="113" t="str">
        <f>VLOOKUP(H56,Hoja1!$B$2:$G$75,6,FALSE)</f>
        <v>No aplica</v>
      </c>
      <c r="L56" s="68" t="s">
        <v>888</v>
      </c>
      <c r="M56" s="26"/>
      <c r="N56" s="68" t="s">
        <v>888</v>
      </c>
      <c r="O56" s="26"/>
      <c r="P56" s="68" t="s">
        <v>888</v>
      </c>
      <c r="Q56" s="26"/>
      <c r="R56" s="103" t="s">
        <v>888</v>
      </c>
      <c r="S56" s="103" t="s">
        <v>888</v>
      </c>
      <c r="T56" s="136" t="s">
        <v>888</v>
      </c>
      <c r="U56" s="138"/>
      <c r="V56" s="138"/>
      <c r="W56" s="138"/>
      <c r="X56" s="198"/>
      <c r="Y56" s="25"/>
      <c r="Z56" s="25"/>
      <c r="AA56" s="125"/>
      <c r="AB56" s="149"/>
    </row>
    <row r="57" spans="1:28" ht="46.5" x14ac:dyDescent="0.35">
      <c r="A57" s="187"/>
      <c r="B57" s="187"/>
      <c r="C57" s="187"/>
      <c r="D57" s="216"/>
      <c r="E57" s="187"/>
      <c r="F57" s="187"/>
      <c r="G57" s="187"/>
      <c r="H57" s="83" t="s">
        <v>179</v>
      </c>
      <c r="I57" s="68">
        <v>1</v>
      </c>
      <c r="J57" s="68">
        <v>0</v>
      </c>
      <c r="K57" s="113">
        <f>VLOOKUP(H57,Hoja1!$B$2:$G$75,6,FALSE)</f>
        <v>0</v>
      </c>
      <c r="L57" s="68">
        <v>0</v>
      </c>
      <c r="M57" s="26"/>
      <c r="N57" s="68">
        <v>1</v>
      </c>
      <c r="O57" s="26"/>
      <c r="P57" s="68">
        <v>1</v>
      </c>
      <c r="Q57" s="26"/>
      <c r="R57" s="68">
        <f t="shared" si="0"/>
        <v>0</v>
      </c>
      <c r="S57" s="87">
        <f t="shared" si="1"/>
        <v>0</v>
      </c>
      <c r="T57" s="135" t="s">
        <v>956</v>
      </c>
      <c r="U57" s="138"/>
      <c r="V57" s="138"/>
      <c r="W57" s="138"/>
      <c r="X57" s="198"/>
      <c r="Y57" s="25"/>
      <c r="Z57" s="25"/>
      <c r="AA57" s="125"/>
      <c r="AB57" s="149"/>
    </row>
    <row r="58" spans="1:28" ht="62" x14ac:dyDescent="0.35">
      <c r="A58" s="187"/>
      <c r="B58" s="187"/>
      <c r="C58" s="187"/>
      <c r="D58" s="216"/>
      <c r="E58" s="187"/>
      <c r="F58" s="187"/>
      <c r="G58" s="187"/>
      <c r="H58" s="72" t="s">
        <v>180</v>
      </c>
      <c r="I58" s="68">
        <v>1</v>
      </c>
      <c r="J58" s="68">
        <v>0</v>
      </c>
      <c r="K58" s="113">
        <f>VLOOKUP(H58,Hoja1!$B$2:$G$75,6,FALSE)</f>
        <v>0</v>
      </c>
      <c r="L58" s="68">
        <v>0</v>
      </c>
      <c r="M58" s="26"/>
      <c r="N58" s="68">
        <v>0</v>
      </c>
      <c r="O58" s="26"/>
      <c r="P58" s="68">
        <v>1</v>
      </c>
      <c r="Q58" s="26"/>
      <c r="R58" s="68">
        <f t="shared" si="0"/>
        <v>0</v>
      </c>
      <c r="S58" s="87">
        <f t="shared" si="1"/>
        <v>0</v>
      </c>
      <c r="T58" s="135" t="s">
        <v>957</v>
      </c>
      <c r="U58" s="138"/>
      <c r="V58" s="138"/>
      <c r="W58" s="138"/>
      <c r="X58" s="198"/>
      <c r="Y58" s="25"/>
      <c r="Z58" s="25"/>
      <c r="AA58" s="125"/>
      <c r="AB58" s="149"/>
    </row>
    <row r="59" spans="1:28" ht="77.5" x14ac:dyDescent="0.35">
      <c r="A59" s="187"/>
      <c r="B59" s="187"/>
      <c r="C59" s="187"/>
      <c r="D59" s="216"/>
      <c r="E59" s="187"/>
      <c r="F59" s="187"/>
      <c r="G59" s="187"/>
      <c r="H59" s="72" t="s">
        <v>258</v>
      </c>
      <c r="I59" s="69">
        <v>1</v>
      </c>
      <c r="J59" s="69">
        <v>0</v>
      </c>
      <c r="K59" s="115">
        <f>VLOOKUP(H59,Hoja1!$B$2:$G$75,6,FALSE)</f>
        <v>0</v>
      </c>
      <c r="L59" s="69">
        <v>0</v>
      </c>
      <c r="M59" s="26"/>
      <c r="N59" s="69">
        <v>1</v>
      </c>
      <c r="O59" s="26"/>
      <c r="P59" s="69">
        <v>1</v>
      </c>
      <c r="Q59" s="26"/>
      <c r="R59" s="69">
        <f t="shared" si="0"/>
        <v>0</v>
      </c>
      <c r="S59" s="87">
        <f t="shared" si="1"/>
        <v>0</v>
      </c>
      <c r="T59" s="135" t="s">
        <v>958</v>
      </c>
      <c r="U59" s="138"/>
      <c r="V59" s="138"/>
      <c r="W59" s="138"/>
      <c r="X59" s="198"/>
      <c r="Y59" s="25"/>
      <c r="Z59" s="25"/>
      <c r="AA59" s="125"/>
      <c r="AB59" s="149"/>
    </row>
    <row r="60" spans="1:28" ht="77.5" x14ac:dyDescent="0.35">
      <c r="A60" s="187"/>
      <c r="B60" s="187"/>
      <c r="C60" s="188"/>
      <c r="D60" s="217"/>
      <c r="E60" s="188"/>
      <c r="F60" s="188"/>
      <c r="G60" s="188"/>
      <c r="H60" s="72" t="s">
        <v>181</v>
      </c>
      <c r="I60" s="69">
        <v>1</v>
      </c>
      <c r="J60" s="69">
        <v>0</v>
      </c>
      <c r="K60" s="115">
        <f>VLOOKUP(H60,Hoja1!$B$2:$G$75,6,FALSE)</f>
        <v>0</v>
      </c>
      <c r="L60" s="69">
        <v>0</v>
      </c>
      <c r="M60" s="26"/>
      <c r="N60" s="69">
        <v>0</v>
      </c>
      <c r="O60" s="26"/>
      <c r="P60" s="69">
        <v>1</v>
      </c>
      <c r="Q60" s="26"/>
      <c r="R60" s="69">
        <f t="shared" si="0"/>
        <v>0</v>
      </c>
      <c r="S60" s="87">
        <f t="shared" si="1"/>
        <v>0</v>
      </c>
      <c r="T60" s="135" t="s">
        <v>973</v>
      </c>
      <c r="U60" s="138"/>
      <c r="V60" s="138"/>
      <c r="W60" s="138"/>
      <c r="X60" s="199"/>
      <c r="Y60" s="25"/>
      <c r="Z60" s="25"/>
      <c r="AA60" s="125"/>
      <c r="AB60" s="149"/>
    </row>
    <row r="61" spans="1:28" ht="108.5" x14ac:dyDescent="0.35">
      <c r="A61" s="187"/>
      <c r="B61" s="187"/>
      <c r="C61" s="69" t="s">
        <v>125</v>
      </c>
      <c r="D61" s="134" t="s">
        <v>986</v>
      </c>
      <c r="E61" s="69"/>
      <c r="F61" s="69"/>
      <c r="G61" s="69"/>
      <c r="H61" s="72" t="s">
        <v>70</v>
      </c>
      <c r="I61" s="68">
        <v>39</v>
      </c>
      <c r="J61" s="68">
        <v>0</v>
      </c>
      <c r="K61" s="113">
        <f>VLOOKUP(H61,Hoja1!$B$2:$G$75,6,FALSE)</f>
        <v>0</v>
      </c>
      <c r="L61" s="68">
        <v>0</v>
      </c>
      <c r="M61" s="26"/>
      <c r="N61" s="68">
        <v>0</v>
      </c>
      <c r="O61" s="26"/>
      <c r="P61" s="68">
        <v>39</v>
      </c>
      <c r="Q61" s="26"/>
      <c r="R61" s="68">
        <f t="shared" si="0"/>
        <v>0</v>
      </c>
      <c r="S61" s="87">
        <f t="shared" si="1"/>
        <v>0</v>
      </c>
      <c r="T61" s="135" t="s">
        <v>976</v>
      </c>
      <c r="U61" s="138"/>
      <c r="V61" s="138"/>
      <c r="W61" s="138"/>
      <c r="X61" s="138" t="s">
        <v>1007</v>
      </c>
      <c r="Y61" s="25"/>
      <c r="Z61" s="25"/>
      <c r="AA61" s="125"/>
      <c r="AB61" s="126" t="s">
        <v>913</v>
      </c>
    </row>
    <row r="62" spans="1:28" ht="186" x14ac:dyDescent="0.35">
      <c r="A62" s="187"/>
      <c r="B62" s="187"/>
      <c r="C62" s="210" t="s">
        <v>126</v>
      </c>
      <c r="D62" s="218" t="s">
        <v>1031</v>
      </c>
      <c r="E62" s="210"/>
      <c r="F62" s="210"/>
      <c r="G62" s="210"/>
      <c r="H62" s="69" t="s">
        <v>182</v>
      </c>
      <c r="I62" s="69">
        <v>50</v>
      </c>
      <c r="J62" s="69">
        <v>0</v>
      </c>
      <c r="K62" s="115">
        <f>VLOOKUP(H62,Hoja1!$B$2:$G$75,6,FALSE)</f>
        <v>0</v>
      </c>
      <c r="L62" s="69">
        <v>0</v>
      </c>
      <c r="M62" s="26"/>
      <c r="N62" s="69">
        <v>0</v>
      </c>
      <c r="O62" s="26"/>
      <c r="P62" s="69">
        <v>50</v>
      </c>
      <c r="Q62" s="26"/>
      <c r="R62" s="69">
        <f t="shared" si="0"/>
        <v>0</v>
      </c>
      <c r="S62" s="87">
        <f t="shared" si="1"/>
        <v>0</v>
      </c>
      <c r="T62" s="135" t="s">
        <v>974</v>
      </c>
      <c r="U62" s="138"/>
      <c r="V62" s="138"/>
      <c r="W62" s="138"/>
      <c r="X62" s="197" t="s">
        <v>1008</v>
      </c>
      <c r="Y62" s="25"/>
      <c r="Z62" s="25"/>
      <c r="AA62" s="125"/>
      <c r="AB62" s="149" t="s">
        <v>914</v>
      </c>
    </row>
    <row r="63" spans="1:28" ht="108.5" x14ac:dyDescent="0.35">
      <c r="A63" s="187"/>
      <c r="B63" s="187"/>
      <c r="C63" s="211"/>
      <c r="D63" s="219"/>
      <c r="E63" s="211"/>
      <c r="F63" s="211"/>
      <c r="G63" s="211"/>
      <c r="H63" s="69" t="s">
        <v>183</v>
      </c>
      <c r="I63" s="69">
        <v>50</v>
      </c>
      <c r="J63" s="69">
        <v>0</v>
      </c>
      <c r="K63" s="115">
        <f>VLOOKUP(H63,Hoja1!$B$2:$G$75,6,FALSE)</f>
        <v>0</v>
      </c>
      <c r="L63" s="69">
        <v>0</v>
      </c>
      <c r="M63" s="26"/>
      <c r="N63" s="69">
        <v>0</v>
      </c>
      <c r="O63" s="26"/>
      <c r="P63" s="69">
        <v>50</v>
      </c>
      <c r="Q63" s="26"/>
      <c r="R63" s="69">
        <f t="shared" si="0"/>
        <v>0</v>
      </c>
      <c r="S63" s="87">
        <f t="shared" si="1"/>
        <v>0</v>
      </c>
      <c r="T63" s="135" t="s">
        <v>959</v>
      </c>
      <c r="U63" s="138"/>
      <c r="V63" s="138"/>
      <c r="W63" s="138"/>
      <c r="X63" s="199"/>
      <c r="Y63" s="25"/>
      <c r="Z63" s="25"/>
      <c r="AA63" s="125"/>
      <c r="AB63" s="149"/>
    </row>
    <row r="64" spans="1:28" ht="294.5" x14ac:dyDescent="0.35">
      <c r="A64" s="187"/>
      <c r="B64" s="187"/>
      <c r="C64" s="68" t="s">
        <v>127</v>
      </c>
      <c r="D64" s="133" t="s">
        <v>1032</v>
      </c>
      <c r="E64" s="68"/>
      <c r="F64" s="68"/>
      <c r="G64" s="68"/>
      <c r="H64" s="84" t="s">
        <v>264</v>
      </c>
      <c r="I64" s="82">
        <v>140</v>
      </c>
      <c r="J64" s="82">
        <v>0</v>
      </c>
      <c r="K64" s="113">
        <f>VLOOKUP(H64,Hoja1!$B$2:$G$75,6,FALSE)</f>
        <v>0</v>
      </c>
      <c r="L64" s="82">
        <v>0</v>
      </c>
      <c r="M64" s="26"/>
      <c r="N64" s="82">
        <v>0</v>
      </c>
      <c r="O64" s="26"/>
      <c r="P64" s="82">
        <v>140</v>
      </c>
      <c r="Q64" s="26"/>
      <c r="R64" s="82">
        <f t="shared" si="0"/>
        <v>0</v>
      </c>
      <c r="S64" s="87">
        <f t="shared" si="1"/>
        <v>0</v>
      </c>
      <c r="T64" s="135" t="s">
        <v>960</v>
      </c>
      <c r="U64" s="138"/>
      <c r="V64" s="138"/>
      <c r="W64" s="138"/>
      <c r="X64" s="138" t="s">
        <v>1009</v>
      </c>
      <c r="Y64" s="25"/>
      <c r="Z64" s="25"/>
      <c r="AA64" s="125"/>
      <c r="AB64" s="149"/>
    </row>
    <row r="65" spans="1:28" ht="186" x14ac:dyDescent="0.35">
      <c r="A65" s="187"/>
      <c r="B65" s="187"/>
      <c r="C65" s="68" t="s">
        <v>128</v>
      </c>
      <c r="D65" s="133" t="s">
        <v>1033</v>
      </c>
      <c r="E65" s="68"/>
      <c r="F65" s="68"/>
      <c r="G65" s="68"/>
      <c r="H65" s="72" t="s">
        <v>87</v>
      </c>
      <c r="I65" s="68">
        <v>80</v>
      </c>
      <c r="J65" s="68">
        <v>0</v>
      </c>
      <c r="K65" s="113">
        <f>VLOOKUP(H65,Hoja1!$B$2:$G$75,6,FALSE)</f>
        <v>0</v>
      </c>
      <c r="L65" s="68">
        <v>0</v>
      </c>
      <c r="M65" s="26"/>
      <c r="N65" s="68">
        <v>25</v>
      </c>
      <c r="O65" s="26"/>
      <c r="P65" s="68">
        <v>80</v>
      </c>
      <c r="Q65" s="26"/>
      <c r="R65" s="68">
        <f t="shared" si="0"/>
        <v>0</v>
      </c>
      <c r="S65" s="87">
        <f t="shared" si="1"/>
        <v>0</v>
      </c>
      <c r="T65" s="135" t="s">
        <v>1018</v>
      </c>
      <c r="U65" s="138"/>
      <c r="V65" s="138"/>
      <c r="W65" s="138"/>
      <c r="X65" s="138" t="s">
        <v>1011</v>
      </c>
      <c r="Y65" s="25"/>
      <c r="Z65" s="25"/>
      <c r="AA65" s="125"/>
      <c r="AB65" s="126" t="s">
        <v>915</v>
      </c>
    </row>
    <row r="66" spans="1:28" ht="155" x14ac:dyDescent="0.35">
      <c r="A66" s="188"/>
      <c r="B66" s="188"/>
      <c r="C66" s="68" t="s">
        <v>129</v>
      </c>
      <c r="D66" s="133" t="s">
        <v>987</v>
      </c>
      <c r="E66" s="68"/>
      <c r="F66" s="68"/>
      <c r="G66" s="68"/>
      <c r="H66" s="72" t="s">
        <v>72</v>
      </c>
      <c r="I66" s="76">
        <v>6</v>
      </c>
      <c r="J66" s="76">
        <v>0</v>
      </c>
      <c r="K66" s="109">
        <f>VLOOKUP(H66,Hoja1!$B$2:$G$75,6,FALSE)</f>
        <v>0</v>
      </c>
      <c r="L66" s="76">
        <v>0</v>
      </c>
      <c r="M66" s="26"/>
      <c r="N66" s="76">
        <v>2</v>
      </c>
      <c r="O66" s="26"/>
      <c r="P66" s="76">
        <v>6</v>
      </c>
      <c r="Q66" s="26"/>
      <c r="R66" s="76">
        <f t="shared" si="0"/>
        <v>0</v>
      </c>
      <c r="S66" s="87">
        <f t="shared" si="1"/>
        <v>0</v>
      </c>
      <c r="T66" s="135" t="s">
        <v>1034</v>
      </c>
      <c r="U66" s="138"/>
      <c r="V66" s="138"/>
      <c r="W66" s="138"/>
      <c r="X66" s="138" t="s">
        <v>1012</v>
      </c>
      <c r="Y66" s="25"/>
      <c r="Z66" s="25"/>
      <c r="AA66" s="125"/>
      <c r="AB66" s="126" t="s">
        <v>916</v>
      </c>
    </row>
    <row r="67" spans="1:28" ht="291.64999999999998" customHeight="1" x14ac:dyDescent="0.35">
      <c r="A67" s="186" t="s">
        <v>130</v>
      </c>
      <c r="B67" s="186" t="s">
        <v>131</v>
      </c>
      <c r="C67" s="68" t="s">
        <v>132</v>
      </c>
      <c r="D67" s="133" t="s">
        <v>988</v>
      </c>
      <c r="E67" s="68"/>
      <c r="F67" s="68"/>
      <c r="G67" s="68"/>
      <c r="H67" s="80" t="s">
        <v>88</v>
      </c>
      <c r="I67" s="85">
        <v>1</v>
      </c>
      <c r="J67" s="85">
        <v>0.1</v>
      </c>
      <c r="K67" s="106">
        <f>VLOOKUP(H67,Hoja1!$B$2:$G$75,6,FALSE)/100</f>
        <v>0.17</v>
      </c>
      <c r="L67" s="85">
        <v>0.3</v>
      </c>
      <c r="M67" s="26"/>
      <c r="N67" s="85">
        <v>0.4</v>
      </c>
      <c r="O67" s="26"/>
      <c r="P67" s="85">
        <v>1</v>
      </c>
      <c r="Q67" s="26"/>
      <c r="R67" s="85">
        <f t="shared" si="0"/>
        <v>0.17</v>
      </c>
      <c r="S67" s="87">
        <f t="shared" si="1"/>
        <v>0.17</v>
      </c>
      <c r="T67" s="135" t="s">
        <v>961</v>
      </c>
      <c r="U67" s="138"/>
      <c r="V67" s="138"/>
      <c r="W67" s="138"/>
      <c r="X67" s="138" t="s">
        <v>1013</v>
      </c>
      <c r="Y67" s="25"/>
      <c r="Z67" s="25"/>
      <c r="AA67" s="125"/>
      <c r="AB67" s="149" t="s">
        <v>917</v>
      </c>
    </row>
    <row r="68" spans="1:28" ht="150" customHeight="1" x14ac:dyDescent="0.35">
      <c r="A68" s="188"/>
      <c r="B68" s="188"/>
      <c r="C68" s="68" t="s">
        <v>133</v>
      </c>
      <c r="D68" s="133" t="s">
        <v>989</v>
      </c>
      <c r="E68" s="68"/>
      <c r="F68" s="68"/>
      <c r="G68" s="68"/>
      <c r="H68" s="72" t="s">
        <v>91</v>
      </c>
      <c r="I68" s="70">
        <v>0.6</v>
      </c>
      <c r="J68" s="70">
        <v>0.1</v>
      </c>
      <c r="K68" s="106">
        <f>VLOOKUP(H68,Hoja1!$B$2:$G$75,6,FALSE)/100</f>
        <v>0.1</v>
      </c>
      <c r="L68" s="70">
        <v>0.2</v>
      </c>
      <c r="M68" s="26"/>
      <c r="N68" s="70">
        <v>0.3</v>
      </c>
      <c r="O68" s="26"/>
      <c r="P68" s="70">
        <v>0.6</v>
      </c>
      <c r="Q68" s="26"/>
      <c r="R68" s="70">
        <f t="shared" si="0"/>
        <v>0.1</v>
      </c>
      <c r="S68" s="87">
        <f t="shared" si="1"/>
        <v>0.16666666666666669</v>
      </c>
      <c r="T68" s="135" t="s">
        <v>975</v>
      </c>
      <c r="U68" s="138"/>
      <c r="V68" s="138"/>
      <c r="W68" s="138"/>
      <c r="X68" s="138" t="s">
        <v>1013</v>
      </c>
      <c r="Y68" s="25"/>
      <c r="Z68" s="25"/>
      <c r="AA68" s="125"/>
      <c r="AB68" s="149"/>
    </row>
    <row r="69" spans="1:28" ht="313.5" customHeight="1" x14ac:dyDescent="0.35">
      <c r="A69" s="186" t="s">
        <v>134</v>
      </c>
      <c r="B69" s="212" t="s">
        <v>135</v>
      </c>
      <c r="C69" s="186" t="s">
        <v>136</v>
      </c>
      <c r="D69" s="215" t="s">
        <v>990</v>
      </c>
      <c r="E69" s="186"/>
      <c r="F69" s="186"/>
      <c r="G69" s="186"/>
      <c r="H69" s="72" t="s">
        <v>270</v>
      </c>
      <c r="I69" s="69">
        <v>1</v>
      </c>
      <c r="J69" s="69">
        <v>0</v>
      </c>
      <c r="K69" s="115">
        <f>VLOOKUP(H69,Hoja1!$B$2:$G$75,6,FALSE)</f>
        <v>0</v>
      </c>
      <c r="L69" s="69">
        <v>0</v>
      </c>
      <c r="M69" s="26"/>
      <c r="N69" s="69">
        <v>0</v>
      </c>
      <c r="O69" s="26"/>
      <c r="P69" s="69">
        <v>1</v>
      </c>
      <c r="Q69" s="26"/>
      <c r="R69" s="69">
        <f t="shared" si="0"/>
        <v>0</v>
      </c>
      <c r="S69" s="87">
        <f t="shared" si="1"/>
        <v>0</v>
      </c>
      <c r="T69" s="135" t="s">
        <v>962</v>
      </c>
      <c r="U69" s="138"/>
      <c r="V69" s="138"/>
      <c r="W69" s="138"/>
      <c r="X69" s="197" t="s">
        <v>1014</v>
      </c>
      <c r="Y69" s="25"/>
      <c r="Z69" s="25"/>
      <c r="AA69" s="125"/>
      <c r="AB69" s="149" t="s">
        <v>918</v>
      </c>
    </row>
    <row r="70" spans="1:28" ht="323.14999999999998" customHeight="1" x14ac:dyDescent="0.35">
      <c r="A70" s="187"/>
      <c r="B70" s="213"/>
      <c r="C70" s="188"/>
      <c r="D70" s="217"/>
      <c r="E70" s="188"/>
      <c r="F70" s="188"/>
      <c r="G70" s="188"/>
      <c r="H70" s="72" t="s">
        <v>184</v>
      </c>
      <c r="I70" s="69">
        <v>1</v>
      </c>
      <c r="J70" s="69">
        <v>0</v>
      </c>
      <c r="K70" s="115">
        <f>VLOOKUP(H70,Hoja1!$B$2:$G$75,6,FALSE)</f>
        <v>0</v>
      </c>
      <c r="L70" s="69">
        <v>0</v>
      </c>
      <c r="M70" s="26"/>
      <c r="N70" s="69">
        <v>0</v>
      </c>
      <c r="O70" s="26"/>
      <c r="P70" s="69">
        <v>1</v>
      </c>
      <c r="Q70" s="26"/>
      <c r="R70" s="69">
        <f t="shared" si="0"/>
        <v>0</v>
      </c>
      <c r="S70" s="87">
        <f t="shared" si="1"/>
        <v>0</v>
      </c>
      <c r="T70" s="135" t="s">
        <v>963</v>
      </c>
      <c r="U70" s="138"/>
      <c r="V70" s="138"/>
      <c r="W70" s="138"/>
      <c r="X70" s="199"/>
      <c r="Y70" s="25"/>
      <c r="Z70" s="25"/>
      <c r="AA70" s="125"/>
      <c r="AB70" s="149"/>
    </row>
    <row r="71" spans="1:28" ht="59.5" customHeight="1" x14ac:dyDescent="0.35">
      <c r="A71" s="187"/>
      <c r="B71" s="213"/>
      <c r="C71" s="186" t="s">
        <v>137</v>
      </c>
      <c r="D71" s="215" t="s">
        <v>991</v>
      </c>
      <c r="E71" s="186"/>
      <c r="F71" s="186"/>
      <c r="G71" s="186"/>
      <c r="H71" s="68" t="s">
        <v>185</v>
      </c>
      <c r="I71" s="68">
        <v>1</v>
      </c>
      <c r="J71" s="68" t="s">
        <v>888</v>
      </c>
      <c r="K71" s="113" t="str">
        <f>VLOOKUP(H71,Hoja1!$B$2:$G$75,6,FALSE)</f>
        <v>No aplica</v>
      </c>
      <c r="L71" s="68" t="s">
        <v>888</v>
      </c>
      <c r="M71" s="26"/>
      <c r="N71" s="68" t="s">
        <v>888</v>
      </c>
      <c r="O71" s="26"/>
      <c r="P71" s="68" t="s">
        <v>888</v>
      </c>
      <c r="Q71" s="26"/>
      <c r="R71" s="103" t="s">
        <v>888</v>
      </c>
      <c r="S71" s="103" t="s">
        <v>888</v>
      </c>
      <c r="T71" s="136" t="s">
        <v>888</v>
      </c>
      <c r="U71" s="138"/>
      <c r="V71" s="138"/>
      <c r="W71" s="138"/>
      <c r="X71" s="197" t="s">
        <v>1015</v>
      </c>
      <c r="Y71" s="25"/>
      <c r="Z71" s="25"/>
      <c r="AA71" s="125"/>
      <c r="AB71" s="149" t="s">
        <v>919</v>
      </c>
    </row>
    <row r="72" spans="1:28" ht="59.5" customHeight="1" x14ac:dyDescent="0.35">
      <c r="A72" s="187"/>
      <c r="B72" s="213"/>
      <c r="C72" s="187"/>
      <c r="D72" s="216"/>
      <c r="E72" s="187"/>
      <c r="F72" s="187"/>
      <c r="G72" s="187"/>
      <c r="H72" s="82" t="s">
        <v>186</v>
      </c>
      <c r="I72" s="82">
        <v>50</v>
      </c>
      <c r="J72" s="82" t="s">
        <v>888</v>
      </c>
      <c r="K72" s="113" t="str">
        <f>VLOOKUP(H72,Hoja1!$B$2:$G$75,6,FALSE)</f>
        <v>No aplica</v>
      </c>
      <c r="L72" s="82" t="s">
        <v>888</v>
      </c>
      <c r="M72" s="26"/>
      <c r="N72" s="82" t="s">
        <v>888</v>
      </c>
      <c r="O72" s="26"/>
      <c r="P72" s="82" t="s">
        <v>888</v>
      </c>
      <c r="Q72" s="26"/>
      <c r="R72" s="103" t="s">
        <v>888</v>
      </c>
      <c r="S72" s="103" t="s">
        <v>888</v>
      </c>
      <c r="T72" s="136" t="s">
        <v>888</v>
      </c>
      <c r="U72" s="138"/>
      <c r="V72" s="138"/>
      <c r="W72" s="138"/>
      <c r="X72" s="198"/>
      <c r="Y72" s="25"/>
      <c r="Z72" s="25"/>
      <c r="AA72" s="125"/>
      <c r="AB72" s="149"/>
    </row>
    <row r="73" spans="1:28" ht="34.75" customHeight="1" x14ac:dyDescent="0.35">
      <c r="A73" s="187"/>
      <c r="B73" s="213"/>
      <c r="C73" s="187"/>
      <c r="D73" s="216"/>
      <c r="E73" s="187"/>
      <c r="F73" s="187"/>
      <c r="G73" s="187"/>
      <c r="H73" s="82" t="s">
        <v>187</v>
      </c>
      <c r="I73" s="82">
        <v>1</v>
      </c>
      <c r="J73" s="82" t="s">
        <v>888</v>
      </c>
      <c r="K73" s="113" t="str">
        <f>VLOOKUP(H73,Hoja1!$B$2:$G$75,6,FALSE)</f>
        <v>No aplica</v>
      </c>
      <c r="L73" s="82" t="s">
        <v>888</v>
      </c>
      <c r="M73" s="26"/>
      <c r="N73" s="82" t="s">
        <v>888</v>
      </c>
      <c r="O73" s="26"/>
      <c r="P73" s="82" t="s">
        <v>888</v>
      </c>
      <c r="Q73" s="26"/>
      <c r="R73" s="103" t="s">
        <v>888</v>
      </c>
      <c r="S73" s="103" t="s">
        <v>888</v>
      </c>
      <c r="T73" s="136" t="s">
        <v>888</v>
      </c>
      <c r="U73" s="138"/>
      <c r="V73" s="138"/>
      <c r="W73" s="138"/>
      <c r="X73" s="198"/>
      <c r="Y73" s="25"/>
      <c r="Z73" s="25"/>
      <c r="AA73" s="125"/>
      <c r="AB73" s="149"/>
    </row>
    <row r="74" spans="1:28" ht="118" customHeight="1" x14ac:dyDescent="0.35">
      <c r="A74" s="187"/>
      <c r="B74" s="213"/>
      <c r="C74" s="187"/>
      <c r="D74" s="216"/>
      <c r="E74" s="187"/>
      <c r="F74" s="187"/>
      <c r="G74" s="187"/>
      <c r="H74" s="80" t="s">
        <v>188</v>
      </c>
      <c r="I74" s="86">
        <v>1</v>
      </c>
      <c r="J74" s="86">
        <v>0</v>
      </c>
      <c r="K74" s="116">
        <f>VLOOKUP(H74,Hoja1!$B$2:$G$75,6,FALSE)</f>
        <v>0</v>
      </c>
      <c r="L74" s="86">
        <v>0</v>
      </c>
      <c r="M74" s="26"/>
      <c r="N74" s="86">
        <v>0</v>
      </c>
      <c r="O74" s="26"/>
      <c r="P74" s="86">
        <v>0.01</v>
      </c>
      <c r="Q74" s="26"/>
      <c r="R74" s="86">
        <f t="shared" si="0"/>
        <v>0</v>
      </c>
      <c r="S74" s="87">
        <f t="shared" si="1"/>
        <v>0</v>
      </c>
      <c r="T74" s="135" t="s">
        <v>1021</v>
      </c>
      <c r="U74" s="138"/>
      <c r="V74" s="138"/>
      <c r="W74" s="138"/>
      <c r="X74" s="198"/>
      <c r="Y74" s="25"/>
      <c r="Z74" s="25"/>
      <c r="AA74" s="125"/>
      <c r="AB74" s="149"/>
    </row>
    <row r="75" spans="1:28" ht="114.65" customHeight="1" x14ac:dyDescent="0.35">
      <c r="A75" s="187"/>
      <c r="B75" s="213"/>
      <c r="C75" s="187"/>
      <c r="D75" s="216"/>
      <c r="E75" s="187"/>
      <c r="F75" s="187"/>
      <c r="G75" s="187"/>
      <c r="H75" s="80" t="s">
        <v>277</v>
      </c>
      <c r="I75" s="86">
        <v>1</v>
      </c>
      <c r="J75" s="86">
        <v>0</v>
      </c>
      <c r="K75" s="116">
        <f>VLOOKUP(H75,Hoja1!$B$2:$G$75,6,FALSE)</f>
        <v>0</v>
      </c>
      <c r="L75" s="86">
        <v>0</v>
      </c>
      <c r="M75" s="26"/>
      <c r="N75" s="86">
        <v>0</v>
      </c>
      <c r="O75" s="26"/>
      <c r="P75" s="86">
        <v>0.01</v>
      </c>
      <c r="Q75" s="26"/>
      <c r="R75" s="86">
        <f t="shared" si="0"/>
        <v>0</v>
      </c>
      <c r="S75" s="87">
        <f t="shared" si="1"/>
        <v>0</v>
      </c>
      <c r="T75" s="135" t="s">
        <v>1019</v>
      </c>
      <c r="U75" s="138"/>
      <c r="V75" s="138"/>
      <c r="W75" s="138"/>
      <c r="X75" s="198"/>
      <c r="Y75" s="25"/>
      <c r="Z75" s="25"/>
      <c r="AA75" s="125"/>
      <c r="AB75" s="149"/>
    </row>
    <row r="76" spans="1:28" ht="107.5" customHeight="1" x14ac:dyDescent="0.35">
      <c r="A76" s="188"/>
      <c r="B76" s="214"/>
      <c r="C76" s="188"/>
      <c r="D76" s="217"/>
      <c r="E76" s="188"/>
      <c r="F76" s="188"/>
      <c r="G76" s="188"/>
      <c r="H76" s="80" t="s">
        <v>189</v>
      </c>
      <c r="I76" s="86">
        <v>1</v>
      </c>
      <c r="J76" s="86">
        <v>0</v>
      </c>
      <c r="K76" s="116">
        <f>VLOOKUP(H76,Hoja1!$B$2:$G$75,6,FALSE)</f>
        <v>0</v>
      </c>
      <c r="L76" s="86">
        <v>0</v>
      </c>
      <c r="M76" s="26"/>
      <c r="N76" s="86">
        <v>0</v>
      </c>
      <c r="O76" s="26"/>
      <c r="P76" s="86">
        <v>0.01</v>
      </c>
      <c r="Q76" s="26"/>
      <c r="R76" s="86">
        <f t="shared" ref="R76:R82" si="2">MAX(K76,M76,O76,Q76)</f>
        <v>0</v>
      </c>
      <c r="S76" s="87">
        <f t="shared" ref="S76:S82" si="3">IF(R76/I76&gt;100%,100%,IFERROR(R76/I76,0))</f>
        <v>0</v>
      </c>
      <c r="T76" s="135" t="s">
        <v>1020</v>
      </c>
      <c r="U76" s="138"/>
      <c r="V76" s="138"/>
      <c r="W76" s="138"/>
      <c r="X76" s="199"/>
      <c r="Y76" s="25"/>
      <c r="Z76" s="25"/>
      <c r="AA76" s="125"/>
      <c r="AB76" s="149"/>
    </row>
    <row r="77" spans="1:28" ht="120.65" customHeight="1" x14ac:dyDescent="0.35">
      <c r="A77" s="186" t="s">
        <v>138</v>
      </c>
      <c r="B77" s="186" t="s">
        <v>139</v>
      </c>
      <c r="C77" s="186" t="s">
        <v>140</v>
      </c>
      <c r="D77" s="215" t="s">
        <v>992</v>
      </c>
      <c r="E77" s="186"/>
      <c r="F77" s="186"/>
      <c r="G77" s="186"/>
      <c r="H77" s="68" t="s">
        <v>190</v>
      </c>
      <c r="I77" s="68">
        <v>12</v>
      </c>
      <c r="J77" s="68">
        <v>0</v>
      </c>
      <c r="K77" s="113">
        <f>VLOOKUP(H77,Hoja1!$B$2:$G$75,6,FALSE)</f>
        <v>1</v>
      </c>
      <c r="L77" s="68">
        <v>1</v>
      </c>
      <c r="M77" s="26"/>
      <c r="N77" s="68">
        <v>4</v>
      </c>
      <c r="O77" s="26"/>
      <c r="P77" s="68">
        <v>12</v>
      </c>
      <c r="Q77" s="26"/>
      <c r="R77" s="68">
        <f t="shared" si="2"/>
        <v>1</v>
      </c>
      <c r="S77" s="87">
        <f t="shared" si="3"/>
        <v>8.3333333333333329E-2</v>
      </c>
      <c r="T77" s="135" t="s">
        <v>964</v>
      </c>
      <c r="U77" s="138"/>
      <c r="V77" s="138"/>
      <c r="W77" s="138"/>
      <c r="X77" s="197" t="s">
        <v>1013</v>
      </c>
      <c r="Y77" s="25"/>
      <c r="Z77" s="25"/>
      <c r="AA77" s="125"/>
      <c r="AB77" s="149" t="s">
        <v>920</v>
      </c>
    </row>
    <row r="78" spans="1:28" ht="106" customHeight="1" x14ac:dyDescent="0.35">
      <c r="A78" s="187"/>
      <c r="B78" s="187"/>
      <c r="C78" s="187"/>
      <c r="D78" s="216"/>
      <c r="E78" s="187"/>
      <c r="F78" s="187"/>
      <c r="G78" s="187"/>
      <c r="H78" s="68" t="s">
        <v>281</v>
      </c>
      <c r="I78" s="70">
        <v>1</v>
      </c>
      <c r="J78" s="70">
        <v>7.0000000000000007E-2</v>
      </c>
      <c r="K78" s="106">
        <f>VLOOKUP(H78,Hoja1!$B$2:$G$75,6,FALSE)/100</f>
        <v>7.0000000000000007E-2</v>
      </c>
      <c r="L78" s="70">
        <v>0.75</v>
      </c>
      <c r="M78" s="26"/>
      <c r="N78" s="70">
        <v>0.79</v>
      </c>
      <c r="O78" s="26"/>
      <c r="P78" s="70">
        <v>1</v>
      </c>
      <c r="Q78" s="26"/>
      <c r="R78" s="70">
        <f t="shared" si="2"/>
        <v>7.0000000000000007E-2</v>
      </c>
      <c r="S78" s="87">
        <f t="shared" si="3"/>
        <v>7.0000000000000007E-2</v>
      </c>
      <c r="T78" s="135" t="s">
        <v>965</v>
      </c>
      <c r="U78" s="138"/>
      <c r="V78" s="138"/>
      <c r="W78" s="138"/>
      <c r="X78" s="198"/>
      <c r="Y78" s="25"/>
      <c r="Z78" s="25"/>
      <c r="AA78" s="125"/>
      <c r="AB78" s="149"/>
    </row>
    <row r="79" spans="1:28" ht="146.5" customHeight="1" x14ac:dyDescent="0.35">
      <c r="A79" s="188"/>
      <c r="B79" s="188"/>
      <c r="C79" s="188"/>
      <c r="D79" s="217"/>
      <c r="E79" s="188"/>
      <c r="F79" s="188"/>
      <c r="G79" s="188"/>
      <c r="H79" s="72" t="s">
        <v>191</v>
      </c>
      <c r="I79" s="69">
        <v>2</v>
      </c>
      <c r="J79" s="69">
        <v>0</v>
      </c>
      <c r="K79" s="115">
        <f>VLOOKUP(H79,Hoja1!$B$2:$G$75,6,FALSE)</f>
        <v>0</v>
      </c>
      <c r="L79" s="69">
        <v>0</v>
      </c>
      <c r="M79" s="26"/>
      <c r="N79" s="69">
        <v>0</v>
      </c>
      <c r="O79" s="26"/>
      <c r="P79" s="69">
        <v>2</v>
      </c>
      <c r="Q79" s="26"/>
      <c r="R79" s="69">
        <f t="shared" si="2"/>
        <v>0</v>
      </c>
      <c r="S79" s="87">
        <f t="shared" si="3"/>
        <v>0</v>
      </c>
      <c r="T79" s="135" t="s">
        <v>966</v>
      </c>
      <c r="U79" s="138"/>
      <c r="V79" s="138"/>
      <c r="W79" s="138"/>
      <c r="X79" s="199"/>
      <c r="Y79" s="25"/>
      <c r="Z79" s="25"/>
      <c r="AA79" s="125"/>
      <c r="AB79" s="126" t="s">
        <v>921</v>
      </c>
    </row>
    <row r="80" spans="1:28" ht="183" customHeight="1" x14ac:dyDescent="0.35">
      <c r="A80" s="186" t="s">
        <v>141</v>
      </c>
      <c r="B80" s="186" t="s">
        <v>142</v>
      </c>
      <c r="C80" s="186" t="s">
        <v>143</v>
      </c>
      <c r="D80" s="215" t="s">
        <v>1035</v>
      </c>
      <c r="E80" s="186"/>
      <c r="F80" s="186"/>
      <c r="G80" s="186"/>
      <c r="H80" s="72" t="s">
        <v>96</v>
      </c>
      <c r="I80" s="70" t="s">
        <v>192</v>
      </c>
      <c r="J80" s="70" t="s">
        <v>888</v>
      </c>
      <c r="K80" s="106" t="s">
        <v>888</v>
      </c>
      <c r="L80" s="70" t="s">
        <v>888</v>
      </c>
      <c r="M80" s="105"/>
      <c r="N80" s="101">
        <v>7</v>
      </c>
      <c r="O80" s="105"/>
      <c r="P80" s="101">
        <v>7</v>
      </c>
      <c r="Q80" s="105"/>
      <c r="R80" s="70">
        <f t="shared" si="2"/>
        <v>0</v>
      </c>
      <c r="S80" s="87">
        <v>0</v>
      </c>
      <c r="T80" s="135" t="s">
        <v>888</v>
      </c>
      <c r="U80" s="138"/>
      <c r="V80" s="138"/>
      <c r="W80" s="138"/>
      <c r="X80" s="138" t="s">
        <v>996</v>
      </c>
      <c r="Y80" s="25"/>
      <c r="Z80" s="25"/>
      <c r="AA80" s="125"/>
      <c r="AB80" s="149" t="s">
        <v>922</v>
      </c>
    </row>
    <row r="81" spans="1:28" ht="183" customHeight="1" x14ac:dyDescent="0.35">
      <c r="A81" s="187"/>
      <c r="B81" s="187"/>
      <c r="C81" s="187"/>
      <c r="D81" s="216"/>
      <c r="E81" s="187"/>
      <c r="F81" s="187"/>
      <c r="G81" s="187"/>
      <c r="H81" s="68" t="s">
        <v>193</v>
      </c>
      <c r="I81" s="70">
        <v>1</v>
      </c>
      <c r="J81" s="70">
        <v>0.25</v>
      </c>
      <c r="K81" s="106">
        <f>VLOOKUP(H81,Hoja1!$B$2:$G$75,6,FALSE)/100</f>
        <v>0.25</v>
      </c>
      <c r="L81" s="70">
        <v>0.5</v>
      </c>
      <c r="M81" s="26"/>
      <c r="N81" s="70">
        <v>0.75</v>
      </c>
      <c r="O81" s="26"/>
      <c r="P81" s="70">
        <v>1</v>
      </c>
      <c r="Q81" s="26"/>
      <c r="R81" s="70">
        <f t="shared" si="2"/>
        <v>0.25</v>
      </c>
      <c r="S81" s="87">
        <f t="shared" si="3"/>
        <v>0.25</v>
      </c>
      <c r="T81" s="135" t="s">
        <v>925</v>
      </c>
      <c r="U81" s="138"/>
      <c r="V81" s="138"/>
      <c r="W81" s="138"/>
      <c r="X81" s="197" t="s">
        <v>1013</v>
      </c>
      <c r="Y81" s="25"/>
      <c r="Z81" s="25"/>
      <c r="AA81" s="125"/>
      <c r="AB81" s="149"/>
    </row>
    <row r="82" spans="1:28" ht="183" customHeight="1" x14ac:dyDescent="0.35">
      <c r="A82" s="188"/>
      <c r="B82" s="188"/>
      <c r="C82" s="188"/>
      <c r="D82" s="217"/>
      <c r="E82" s="188"/>
      <c r="F82" s="188"/>
      <c r="G82" s="188"/>
      <c r="H82" s="68" t="s">
        <v>194</v>
      </c>
      <c r="I82" s="70">
        <v>1</v>
      </c>
      <c r="J82" s="70">
        <v>0.25</v>
      </c>
      <c r="K82" s="106">
        <f>VLOOKUP(H82,Hoja1!$B$2:$G$75,6,FALSE)/100</f>
        <v>0.25</v>
      </c>
      <c r="L82" s="70">
        <v>0.5</v>
      </c>
      <c r="M82" s="26"/>
      <c r="N82" s="70">
        <v>0.75</v>
      </c>
      <c r="O82" s="26"/>
      <c r="P82" s="70">
        <v>1</v>
      </c>
      <c r="Q82" s="26"/>
      <c r="R82" s="70">
        <f t="shared" si="2"/>
        <v>0.25</v>
      </c>
      <c r="S82" s="87">
        <f t="shared" si="3"/>
        <v>0.25</v>
      </c>
      <c r="T82" s="135" t="s">
        <v>1016</v>
      </c>
      <c r="U82" s="138"/>
      <c r="V82" s="138"/>
      <c r="W82" s="138"/>
      <c r="X82" s="199"/>
      <c r="Y82" s="25"/>
      <c r="Z82" s="25"/>
      <c r="AA82" s="125"/>
      <c r="AB82" s="149"/>
    </row>
  </sheetData>
  <autoFilter ref="A10:AB82" xr:uid="{00000000-0001-0000-0500-000000000000}"/>
  <mergeCells count="152">
    <mergeCell ref="X32:X33"/>
    <mergeCell ref="X37:X39"/>
    <mergeCell ref="X44:X53"/>
    <mergeCell ref="X62:X63"/>
    <mergeCell ref="X69:X70"/>
    <mergeCell ref="X77:X79"/>
    <mergeCell ref="X81:X82"/>
    <mergeCell ref="X34:X35"/>
    <mergeCell ref="X40:X41"/>
    <mergeCell ref="X54:X60"/>
    <mergeCell ref="X71:X76"/>
    <mergeCell ref="AB67:AB68"/>
    <mergeCell ref="AB69:AB70"/>
    <mergeCell ref="AB71:AB76"/>
    <mergeCell ref="AB77:AB78"/>
    <mergeCell ref="AB80:AB82"/>
    <mergeCell ref="AB40:AB41"/>
    <mergeCell ref="AB42:AB43"/>
    <mergeCell ref="AB44:AB53"/>
    <mergeCell ref="AB54:AB60"/>
    <mergeCell ref="AB62:AB64"/>
    <mergeCell ref="F80:F82"/>
    <mergeCell ref="G80:G82"/>
    <mergeCell ref="B2:T4"/>
    <mergeCell ref="X2:AA2"/>
    <mergeCell ref="X3:AA3"/>
    <mergeCell ref="X4:AA4"/>
    <mergeCell ref="F71:F76"/>
    <mergeCell ref="G71:G76"/>
    <mergeCell ref="E77:E79"/>
    <mergeCell ref="F77:F79"/>
    <mergeCell ref="G77:G79"/>
    <mergeCell ref="F62:F63"/>
    <mergeCell ref="G62:G63"/>
    <mergeCell ref="E69:E70"/>
    <mergeCell ref="F69:F70"/>
    <mergeCell ref="G69:G70"/>
    <mergeCell ref="F44:F53"/>
    <mergeCell ref="G44:G53"/>
    <mergeCell ref="E54:E60"/>
    <mergeCell ref="F54:F60"/>
    <mergeCell ref="G54:G60"/>
    <mergeCell ref="F37:F39"/>
    <mergeCell ref="G37:G39"/>
    <mergeCell ref="E40:E41"/>
    <mergeCell ref="F40:F41"/>
    <mergeCell ref="G40:G41"/>
    <mergeCell ref="G25:G31"/>
    <mergeCell ref="E32:E33"/>
    <mergeCell ref="F32:F33"/>
    <mergeCell ref="G32:G33"/>
    <mergeCell ref="E34:E35"/>
    <mergeCell ref="F34:F35"/>
    <mergeCell ref="G34:G35"/>
    <mergeCell ref="D77:D79"/>
    <mergeCell ref="D80:D82"/>
    <mergeCell ref="E11:E12"/>
    <mergeCell ref="E25:E31"/>
    <mergeCell ref="E37:E39"/>
    <mergeCell ref="E44:E53"/>
    <mergeCell ref="E62:E63"/>
    <mergeCell ref="E71:E76"/>
    <mergeCell ref="E80:E82"/>
    <mergeCell ref="D37:D39"/>
    <mergeCell ref="D40:D41"/>
    <mergeCell ref="D44:D53"/>
    <mergeCell ref="D54:D60"/>
    <mergeCell ref="D62:D63"/>
    <mergeCell ref="D15:D16"/>
    <mergeCell ref="D18:D24"/>
    <mergeCell ref="D25:D31"/>
    <mergeCell ref="D32:D33"/>
    <mergeCell ref="D34:D35"/>
    <mergeCell ref="D11:D12"/>
    <mergeCell ref="E15:E16"/>
    <mergeCell ref="E18:E24"/>
    <mergeCell ref="D69:D70"/>
    <mergeCell ref="D71:D76"/>
    <mergeCell ref="A77:A79"/>
    <mergeCell ref="B77:B79"/>
    <mergeCell ref="C77:C79"/>
    <mergeCell ref="A80:A82"/>
    <mergeCell ref="B80:B82"/>
    <mergeCell ref="C80:C82"/>
    <mergeCell ref="A67:A68"/>
    <mergeCell ref="B67:B68"/>
    <mergeCell ref="A69:A76"/>
    <mergeCell ref="B69:B76"/>
    <mergeCell ref="C69:C70"/>
    <mergeCell ref="C71:C76"/>
    <mergeCell ref="A40:A43"/>
    <mergeCell ref="B40:B43"/>
    <mergeCell ref="C40:C41"/>
    <mergeCell ref="A44:A66"/>
    <mergeCell ref="B44:B66"/>
    <mergeCell ref="C44:C53"/>
    <mergeCell ref="C54:C60"/>
    <mergeCell ref="C62:C63"/>
    <mergeCell ref="C11:C12"/>
    <mergeCell ref="A15:A17"/>
    <mergeCell ref="B15:B17"/>
    <mergeCell ref="C15:C16"/>
    <mergeCell ref="A18:A39"/>
    <mergeCell ref="B18:B39"/>
    <mergeCell ref="C18:C24"/>
    <mergeCell ref="C25:C31"/>
    <mergeCell ref="C32:C33"/>
    <mergeCell ref="C34:C35"/>
    <mergeCell ref="C37:C39"/>
    <mergeCell ref="AB32:AB39"/>
    <mergeCell ref="A2:A4"/>
    <mergeCell ref="AB2:AB4"/>
    <mergeCell ref="V9:V10"/>
    <mergeCell ref="U9:U10"/>
    <mergeCell ref="W9:W10"/>
    <mergeCell ref="J9:Q9"/>
    <mergeCell ref="B9:B10"/>
    <mergeCell ref="C9:C10"/>
    <mergeCell ref="H9:H10"/>
    <mergeCell ref="I9:I10"/>
    <mergeCell ref="R9:R10"/>
    <mergeCell ref="S9:S10"/>
    <mergeCell ref="D9:D10"/>
    <mergeCell ref="E9:E10"/>
    <mergeCell ref="F9:F10"/>
    <mergeCell ref="X8:X10"/>
    <mergeCell ref="B7:AA7"/>
    <mergeCell ref="A8:A10"/>
    <mergeCell ref="Y8:Y10"/>
    <mergeCell ref="Z8:Z10"/>
    <mergeCell ref="AA8:AA10"/>
    <mergeCell ref="G9:G10"/>
    <mergeCell ref="H8:W8"/>
    <mergeCell ref="A6:AB6"/>
    <mergeCell ref="B8:G8"/>
    <mergeCell ref="A11:A14"/>
    <mergeCell ref="B11:B14"/>
    <mergeCell ref="AB8:AB10"/>
    <mergeCell ref="AB11:AB13"/>
    <mergeCell ref="AB15:AB17"/>
    <mergeCell ref="AB18:AB24"/>
    <mergeCell ref="AB25:AB31"/>
    <mergeCell ref="T9:T10"/>
    <mergeCell ref="G11:G12"/>
    <mergeCell ref="F15:F16"/>
    <mergeCell ref="G15:G16"/>
    <mergeCell ref="F18:F24"/>
    <mergeCell ref="G18:G24"/>
    <mergeCell ref="F11:F12"/>
    <mergeCell ref="F25:F31"/>
    <mergeCell ref="X18:X24"/>
    <mergeCell ref="X25:X31"/>
  </mergeCells>
  <printOptions horizontalCentered="1" verticalCentered="1"/>
  <pageMargins left="0.70866141732283472" right="0.70866141732283472" top="0.74803149606299213" bottom="0.74803149606299213" header="0" footer="0"/>
  <pageSetup scal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CAE1D-E713-44FE-BDF0-2EC486F7BA7D}">
  <dimension ref="A1:H75"/>
  <sheetViews>
    <sheetView workbookViewId="0">
      <selection activeCell="H2" sqref="H2:H75"/>
    </sheetView>
  </sheetViews>
  <sheetFormatPr baseColWidth="10" defaultRowHeight="14.5" x14ac:dyDescent="0.35"/>
  <cols>
    <col min="1" max="1" width="21.81640625" customWidth="1"/>
    <col min="2" max="2" width="36" customWidth="1"/>
  </cols>
  <sheetData>
    <row r="1" spans="1:8" ht="36.5" thickBot="1" x14ac:dyDescent="0.4">
      <c r="C1" s="32" t="s">
        <v>16</v>
      </c>
      <c r="D1" s="32" t="s">
        <v>18</v>
      </c>
      <c r="E1" s="32" t="s">
        <v>20</v>
      </c>
      <c r="F1" s="32" t="s">
        <v>22</v>
      </c>
      <c r="G1" s="127" t="s">
        <v>923</v>
      </c>
      <c r="H1" s="127" t="s">
        <v>924</v>
      </c>
    </row>
    <row r="2" spans="1:8" ht="47" thickBot="1" x14ac:dyDescent="0.4">
      <c r="A2" s="88" t="s">
        <v>205</v>
      </c>
      <c r="B2" s="89" t="s">
        <v>82</v>
      </c>
      <c r="C2">
        <f>VLOOKUP($A2,Hoja2!$B$2:$K$84,6,FALSE)</f>
        <v>0</v>
      </c>
      <c r="D2">
        <f>VLOOKUP($A2,Hoja2!$B$2:$K$84,7,FALSE)</f>
        <v>20</v>
      </c>
      <c r="E2">
        <f>VLOOKUP($A2,Hoja2!$B$2:$K$84,8,FALSE)</f>
        <v>60</v>
      </c>
      <c r="F2">
        <f>VLOOKUP($A2,Hoja2!$B$2:$K$84,9,FALSE)</f>
        <v>100</v>
      </c>
      <c r="G2">
        <f>VLOOKUP($A2,Hoja2!$B$2:$K$84,10,FALSE)</f>
        <v>0</v>
      </c>
      <c r="H2" t="str">
        <f>VLOOKUP($A2,Hoja2!$B$2:$V$84,21,FALSE)</f>
        <v xml:space="preserve">El 10/abr/2024 13:42 Cindy lorena Roa Ovalle comentó sobre el valor del 26/Mar/2024 00:01
    Durante el I trimestre de 2024 se realizó la estruccturación y definición de la Agenda de Política y en las etapas de diseño y formulación de las iniciativas aprobadas en la agenda: "Lineamientos de Política para la Equidad de Género en Ciencia, Tecnología e Innovación", "Política Pública Integral de Conocimientos Ancestrales y Tradicionales", Política de "Formación e Inserción Laboral de Capital Humano de Alto Nivel", "Conpes IA" y la "Política de niñas, jóvenes y mujeres en áreas STEM (Ley 2314)" . Así como, se evidenció avance en el Plan de evaluación de Políticas, Planes y Programas a través del seguimiento a las evaluaciones de impacto de los Programas: Ondas y Jóvenes Investigadores e Innovadores (2001-2021), Fondo de Investigación en Salud - FIS y Beneficios Tributarios.
</v>
      </c>
    </row>
    <row r="3" spans="1:8" ht="62.5" thickBot="1" x14ac:dyDescent="0.4">
      <c r="A3" s="88" t="s">
        <v>422</v>
      </c>
      <c r="B3" s="90" t="s">
        <v>66</v>
      </c>
      <c r="C3">
        <f>VLOOKUP(A3,Hoja2!$B$2:$K$84,6,FALSE)</f>
        <v>0</v>
      </c>
      <c r="D3">
        <f>VLOOKUP($A3,Hoja2!$B$2:$K$84,7,FALSE)</f>
        <v>0</v>
      </c>
      <c r="E3">
        <f>VLOOKUP($A3,Hoja2!$B$2:$K$84,8,FALSE)</f>
        <v>0</v>
      </c>
      <c r="F3">
        <f>VLOOKUP($A3,Hoja2!$B$2:$K$84,9,FALSE)</f>
        <v>1</v>
      </c>
      <c r="G3">
        <f>VLOOKUP($A3,Hoja2!$B$2:$K$84,10,FALSE)</f>
        <v>0</v>
      </c>
      <c r="H3">
        <f>VLOOKUP($A3,Hoja2!$B$2:$V$84,21,FALSE)</f>
        <v>0</v>
      </c>
    </row>
    <row r="4" spans="1:8" ht="47" thickBot="1" x14ac:dyDescent="0.4">
      <c r="A4" s="88" t="s">
        <v>206</v>
      </c>
      <c r="B4" s="90" t="s">
        <v>85</v>
      </c>
      <c r="C4">
        <f>VLOOKUP(A4,Hoja2!$B$2:$K$84,6,FALSE)</f>
        <v>0</v>
      </c>
      <c r="D4">
        <f>VLOOKUP($A4,Hoja2!$B$2:$K$84,7,FALSE)</f>
        <v>40</v>
      </c>
      <c r="E4">
        <f>VLOOKUP($A4,Hoja2!$B$2:$K$84,8,FALSE)</f>
        <v>40</v>
      </c>
      <c r="F4">
        <f>VLOOKUP($A4,Hoja2!$B$2:$K$84,9,FALSE)</f>
        <v>100</v>
      </c>
      <c r="G4">
        <f>VLOOKUP($A4,Hoja2!$B$2:$K$84,10,FALSE)</f>
        <v>0</v>
      </c>
      <c r="H4" t="str">
        <f>VLOOKUP($A4,Hoja2!$B$2:$V$84,21,FALSE)</f>
        <v xml:space="preserve">El 10/abr/2024 18:01 Jenny Katherin Martinez Nocove comentó sobre el valor 0.0 del 26/Mar/2024 00:01
    AVANCE DE LAS INICIATIVAS NORMATIVAS PARA FORTALECER LAS CAPACIDADES DE CTEIDe conformidad con la Agenda regulatoria del 2024 y las fechas planteadas para la reglamentación de las normas, para el 1er Trimestre de la vigencia 2024, no se tienen planeadas actividades para reportar, ya que de acuerdo con esta agenda, los proyectos normativos se pretenden elaborar a partir del 2do trimestre de 2024.Conforme lo anterior, no es necesario generar acción correctiva toda vez que, las actividades programadas serán reportadas del 2do al 4to trimestre de la vigencia 2024.Se adjunta agenda regulatoria 2024.
</v>
      </c>
    </row>
    <row r="5" spans="1:8" ht="98.5" customHeight="1" thickBot="1" x14ac:dyDescent="0.4">
      <c r="A5" s="88" t="s">
        <v>207</v>
      </c>
      <c r="B5" s="90" t="s">
        <v>208</v>
      </c>
      <c r="C5">
        <f>VLOOKUP(A5,Hoja2!$B$2:$K$84,6,FALSE)</f>
        <v>30</v>
      </c>
      <c r="D5">
        <f>VLOOKUP($A5,Hoja2!$B$2:$K$84,7,FALSE)</f>
        <v>62.5</v>
      </c>
      <c r="E5">
        <f>VLOOKUP($A5,Hoja2!$B$2:$K$84,8,FALSE)</f>
        <v>88.75</v>
      </c>
      <c r="F5">
        <f>VLOOKUP($A5,Hoja2!$B$2:$K$84,9,FALSE)</f>
        <v>100</v>
      </c>
      <c r="G5">
        <f>VLOOKUP($A5,Hoja2!$B$2:$K$84,10,FALSE)</f>
        <v>30</v>
      </c>
      <c r="H5" t="str">
        <f>VLOOKUP($A5,Hoja2!$B$2:$V$84,21,FALSE)</f>
        <v xml:space="preserve">El 26/abr/2024 15:20 Margareth Julieth Monsalve Silva comentó sobre el valor del 26/Mar/2024 00:01
    Seguimiento primer trimestre 2024:  Para el primer trimestre se cumplió con la meta de avance de 30%, a continuación se describen las acciones realizadas para la implementación de cada uno de los los artículos de CTeI en el marco de los compromisos adquiridos en la Ley 2294 de 2023 Plan Nacional de Desarrollo Colombia Potencial Mundial de la Vida a cargo de Minciencias: Artículos 107, 170 y 171. en el marco del Derecho a la Ciencia, la Democratización de la Ciencia y la Ciencia Abierta (responsables Dirección de Desarrollo Tecnológico e Innovación y Dirección de Capacidades): Avance del 15%, se estableció el cronograma de trabajo para el año 2024 y se organizaron mesas técnicas entre la DDTI y la DCAC Artículo 225. Fortalecimiento de la Institucionalidad para el Sector de Ciencia, Tecnología e Innovación (responsable Dirección de Talento Humano): Borrador de Ley de creación de la Agencia de CTeI con un 20% de avance y socialización y retroalimentación del proyecto de ley y del estudio justificativo del proyecto de ley con un 10% avance. Artículo 226. Políticas de Investigación e Innovación Orientadas por Misiones (responsable Dirección de Capacidades y Apropiación Social) se tiene un 50% de avance lo cual se sustenta en la Consulta del Documento de Política Preliminar con Actores del Sistema, en la cual se abrió un periodo para recibir comentarios, sugerencias o contribuciones adicionales de todos los grupos de interés respecto a los lineamientos consolidados en los documentos de política. Esta consulta se llevó a cabo del 29 de diciembre al 22 de enero de 2024.  Se solicitaban respuestas detalladas para cada parte del modelo de plantilla del documento de política, que incluía la introducción, antecedentes y justificación, marco conceptual, diagnóstico, definición de la política, objetivos, plan de acción, mecanismos de seguimiento y evaluación, y recursos relacionados.Luego del cierre de la consulta, los comentarios fueron remitidos a los equipos de misiones a través de un archivo Excel y también se recibió un documento con comentarios por vía ORFEO de la ANDI. Los equipos de misiones evaluaron la pertinencia de incorporar estos comentarios, siguiendo los requisitos establecidos en la "Estrategia Participación Ciudadana y Rendición de Cuentas" (código D101M01). Además, se realizaron ajustes de forma, como la uniformidad en las citas, revisión de estilo y corrección de ortografía, los cuales se reflejan en las versiones actuales de los documentos. Artículo 258. Marco de Inversión en Investigación y Desarrollo (responsable OAPII): Durante el primer trimestre se presenta una avance del 25% lo cual se sustenta en la realización de dos mesas de trabajo en conjunto con el DNP respecto a la reglamentación del artículo 258 Marco de Inversión en I+D. :La primera sesión se realizó el 13 de marzo en la cual se informó que desde el DNP se vienen analizando dos fuentes de información para analizar el posible marco de inversión donde por cada sector se informará el porcentaje de inversión que deberán destinar para investigación y desarrollo (I+D). En segunda instancia, desde el Ministerio de Ciencia, Tecnología e Innovación se deberá avanzar en la construcción de una metodología para la formulación de proyectos de investigación y desarrollo como insumo para el desarrollo de la agenda de sensibilización, capacitación a los sectores públicos para que conozcan cómo pueden desarrollar programas, proyectos de inversión en I+D que deberán financiar con los recursos que cada sector destine para inversión en I+D. En la reunión del 21 de marzo el DNP presentó los resultados de la revisión de la información de la inversión en I+D por entidad y sector y las proyecciones del marco. Estos resultados serán compartidos por la OAPII al VCIP y Dirección de Ciencia.   
</v>
      </c>
    </row>
    <row r="6" spans="1:8" ht="47" thickBot="1" x14ac:dyDescent="0.4">
      <c r="A6" s="88" t="s">
        <v>209</v>
      </c>
      <c r="B6" s="92" t="s">
        <v>93</v>
      </c>
      <c r="C6">
        <f>VLOOKUP(A6,Hoja2!$B$2:$K$84,6,FALSE)</f>
        <v>0.34</v>
      </c>
      <c r="D6">
        <f>VLOOKUP($A6,Hoja2!$B$2:$K$84,7,FALSE)</f>
        <v>0.34</v>
      </c>
      <c r="E6">
        <f>VLOOKUP($A6,Hoja2!$B$2:$K$84,8,FALSE)</f>
        <v>0.34</v>
      </c>
      <c r="F6">
        <f>VLOOKUP($A6,Hoja2!$B$2:$K$84,9,FALSE)</f>
        <v>0.39</v>
      </c>
      <c r="G6">
        <f>VLOOKUP($A6,Hoja2!$B$2:$K$84,10,FALSE)</f>
        <v>0</v>
      </c>
      <c r="H6">
        <f>VLOOKUP($A6,Hoja2!$B$2:$V$84,21,FALSE)</f>
        <v>0</v>
      </c>
    </row>
    <row r="7" spans="1:8" ht="27" thickBot="1" x14ac:dyDescent="0.4">
      <c r="A7" s="88" t="s">
        <v>210</v>
      </c>
      <c r="B7" s="92" t="s">
        <v>94</v>
      </c>
      <c r="C7">
        <f>VLOOKUP(A7,Hoja2!$B$2:$K$84,6,FALSE)</f>
        <v>0</v>
      </c>
      <c r="D7">
        <f>VLOOKUP($A7,Hoja2!$B$2:$K$84,7,FALSE)</f>
        <v>0</v>
      </c>
      <c r="E7">
        <f>VLOOKUP($A7,Hoja2!$B$2:$K$84,8,FALSE)</f>
        <v>12500</v>
      </c>
      <c r="F7">
        <f>VLOOKUP($A7,Hoja2!$B$2:$K$84,9,FALSE)</f>
        <v>125000</v>
      </c>
      <c r="G7">
        <f>VLOOKUP($A7,Hoja2!$B$2:$K$84,10,FALSE)</f>
        <v>0</v>
      </c>
      <c r="H7" t="str">
        <f>VLOOKUP($A7,Hoja2!$B$2:$V$84,21,FALSE)</f>
        <v xml:space="preserve">El 15/abr/2024 15:36 Fabio Alberto Botero Tabares comentó sobre el valor del 26/Mar/2024 00:01
    Se adjunta informe de actividades realizadas en el primer trimestre del año para buscar nuevos mecanismos de financiación para el CTeI. En esta etapa inicial se realizaron acercamientos con aliados estratégicos para la financiación de proyectos de Ciencia, Tecnología e Innovación
</v>
      </c>
    </row>
    <row r="8" spans="1:8" ht="47" thickBot="1" x14ac:dyDescent="0.4">
      <c r="A8" s="88" t="s">
        <v>211</v>
      </c>
      <c r="B8" s="90" t="s">
        <v>144</v>
      </c>
      <c r="C8">
        <f>VLOOKUP(A8,Hoja2!$B$2:$K$84,6,FALSE)</f>
        <v>0</v>
      </c>
      <c r="D8">
        <f>VLOOKUP($A8,Hoja2!$B$2:$K$84,7,FALSE)</f>
        <v>30</v>
      </c>
      <c r="E8">
        <f>VLOOKUP($A8,Hoja2!$B$2:$K$84,8,FALSE)</f>
        <v>60</v>
      </c>
      <c r="F8">
        <f>VLOOKUP($A8,Hoja2!$B$2:$K$84,9,FALSE)</f>
        <v>100</v>
      </c>
      <c r="G8">
        <f>VLOOKUP($A8,Hoja2!$B$2:$K$84,10,FALSE)</f>
        <v>0</v>
      </c>
      <c r="H8" t="str">
        <f>VLOOKUP($A8,Hoja2!$B$2:$V$84,21,FALSE)</f>
        <v xml:space="preserve">El 12/abr/2024 16:47 Irina Alexandra Arroyo Castilla comentó sobre el valor 0.0 del 26/Mar/2024 00:01
    Durante el primer trimestre del año 2024, no se encontraba contemplado que la Secretaría Técnica presentara proyectos al OCAD para que fueran viabilizados, priorizados y aprobados. Se informa que los cronogramas aprobados de las convocatorias en ejecución, no establecian para este periodo, que se realizara la actividad de verificación de requisitos de viabilidad del SGR a proyectos radicados en la Secretaría Técnica, por ello, no se estimó la presentación de proyectos al OCAD para su financiación.
</v>
      </c>
    </row>
    <row r="9" spans="1:8" ht="47" thickBot="1" x14ac:dyDescent="0.4">
      <c r="A9" s="88" t="s">
        <v>212</v>
      </c>
      <c r="B9" s="90" t="s">
        <v>145</v>
      </c>
      <c r="C9">
        <f>VLOOKUP(A9,Hoja2!$B$2:$K$84,6,FALSE)</f>
        <v>0</v>
      </c>
      <c r="D9">
        <f>VLOOKUP($A9,Hoja2!$B$2:$K$84,7,FALSE)</f>
        <v>0</v>
      </c>
      <c r="E9">
        <f>VLOOKUP($A9,Hoja2!$B$2:$K$84,8,FALSE)</f>
        <v>2</v>
      </c>
      <c r="F9">
        <f>VLOOKUP($A9,Hoja2!$B$2:$K$84,9,FALSE)</f>
        <v>4</v>
      </c>
      <c r="G9">
        <f>VLOOKUP($A9,Hoja2!$B$2:$K$84,10,FALSE)</f>
        <v>0</v>
      </c>
      <c r="H9" t="str">
        <f>VLOOKUP($A9,Hoja2!$B$2:$V$84,21,FALSE)</f>
        <v xml:space="preserve">El 14/abr/2024 18:11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4 campamentos STEAM desarrollados en el marco del programa Colombia Robótica para identificar las capacidades en CTeI en los territorios.
</v>
      </c>
    </row>
    <row r="10" spans="1:8" ht="62.5" thickBot="1" x14ac:dyDescent="0.4">
      <c r="A10" s="88" t="s">
        <v>213</v>
      </c>
      <c r="B10" s="92" t="s">
        <v>146</v>
      </c>
      <c r="C10">
        <f>VLOOKUP(A10,Hoja2!$B$2:$K$84,6,FALSE)</f>
        <v>0</v>
      </c>
      <c r="D10">
        <f>VLOOKUP($A10,Hoja2!$B$2:$K$84,7,FALSE)</f>
        <v>0</v>
      </c>
      <c r="E10">
        <f>VLOOKUP($A10,Hoja2!$B$2:$K$84,8,FALSE)</f>
        <v>1200</v>
      </c>
      <c r="F10">
        <f>VLOOKUP($A10,Hoja2!$B$2:$K$84,9,FALSE)</f>
        <v>1200</v>
      </c>
      <c r="G10">
        <f>VLOOKUP($A10,Hoja2!$B$2:$K$84,10,FALSE)</f>
        <v>0</v>
      </c>
      <c r="H10" t="str">
        <f>VLOOKUP($A10,Hoja2!$B$2:$V$84,21,FALSE)</f>
        <v xml:space="preserve">El 14/abr/2024 18:05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1200 niñas, niños y adolescentes que por su interés por la investigación y el desarrollo de aptitudes y habilidades se insertan activamente en una cultura de la ciencia, la tecnología y la innovación a través de los campamentos STEAM del programa Colombia Robótica.
</v>
      </c>
    </row>
    <row r="11" spans="1:8" ht="47" thickBot="1" x14ac:dyDescent="0.4">
      <c r="A11" s="88" t="s">
        <v>214</v>
      </c>
      <c r="B11" s="92" t="s">
        <v>147</v>
      </c>
      <c r="C11">
        <f>VLOOKUP(A11,Hoja2!$B$2:$K$84,6,FALSE)</f>
        <v>0</v>
      </c>
      <c r="D11">
        <f>VLOOKUP($A11,Hoja2!$B$2:$K$84,7,FALSE)</f>
        <v>0</v>
      </c>
      <c r="E11">
        <f>VLOOKUP($A11,Hoja2!$B$2:$K$84,8,FALSE)</f>
        <v>0</v>
      </c>
      <c r="F11">
        <f>VLOOKUP($A11,Hoja2!$B$2:$K$84,9,FALSE)</f>
        <v>1800</v>
      </c>
      <c r="G11">
        <f>VLOOKUP($A11,Hoja2!$B$2:$K$84,10,FALSE)</f>
        <v>0</v>
      </c>
      <c r="H11" t="str">
        <f>VLOOKUP($A11,Hoja2!$B$2:$V$84,21,FALSE)</f>
        <v xml:space="preserve">El 14/abr/2024 18:08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1800 niñas, niños y adolescentes que por su interés por la investigación y el desarrollo de aptitudes y habilidades se insertan activamente en una cultura de la ciencia, la tecnología y la innovación a través de su participación en proyectos de investigación siguiendo la ruta pedagógica y metodológica del programa Colombia Robótica.
</v>
      </c>
    </row>
    <row r="12" spans="1:8" ht="47" thickBot="1" x14ac:dyDescent="0.4">
      <c r="A12" s="88" t="s">
        <v>215</v>
      </c>
      <c r="B12" s="90" t="s">
        <v>148</v>
      </c>
      <c r="C12">
        <f>VLOOKUP(A12,Hoja2!$B$2:$K$84,6,FALSE)</f>
        <v>0</v>
      </c>
      <c r="D12">
        <f>VLOOKUP($A12,Hoja2!$B$2:$K$84,7,FALSE)</f>
        <v>0</v>
      </c>
      <c r="E12">
        <f>VLOOKUP($A12,Hoja2!$B$2:$K$84,8,FALSE)</f>
        <v>0</v>
      </c>
      <c r="F12">
        <f>VLOOKUP($A12,Hoja2!$B$2:$K$84,9,FALSE)</f>
        <v>7</v>
      </c>
      <c r="G12">
        <f>VLOOKUP($A12,Hoja2!$B$2:$K$84,10,FALSE)</f>
        <v>0</v>
      </c>
      <c r="H12" t="str">
        <f>VLOOKUP($A12,Hoja2!$B$2:$V$84,21,FALSE)</f>
        <v xml:space="preserve">El 14/abr/2024 18:13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8 Laboratorios dotados para el desarrollo de pensamiento científico y habilidades en CTeI.
</v>
      </c>
    </row>
    <row r="13" spans="1:8" ht="47" thickBot="1" x14ac:dyDescent="0.4">
      <c r="A13" s="88" t="s">
        <v>216</v>
      </c>
      <c r="B13" s="90" t="s">
        <v>149</v>
      </c>
      <c r="C13">
        <f>VLOOKUP(A13,Hoja2!$B$2:$K$84,6,FALSE)</f>
        <v>0</v>
      </c>
      <c r="D13">
        <f>VLOOKUP($A13,Hoja2!$B$2:$K$84,7,FALSE)</f>
        <v>0</v>
      </c>
      <c r="E13">
        <f>VLOOKUP($A13,Hoja2!$B$2:$K$84,8,FALSE)</f>
        <v>0</v>
      </c>
      <c r="F13">
        <f>VLOOKUP($A13,Hoja2!$B$2:$K$84,9,FALSE)</f>
        <v>6</v>
      </c>
      <c r="G13">
        <f>VLOOKUP($A13,Hoja2!$B$2:$K$84,10,FALSE)</f>
        <v>0</v>
      </c>
      <c r="H13" t="str">
        <f>VLOOKUP($A13,Hoja2!$B$2:$V$84,21,FALSE)</f>
        <v xml:space="preserve">El 14/abr/2024 18:14 Carlos Daniel Acuna Caldera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6 Redes generadas para dinamizar los ecosistemas regionales de CTeI en torno a las habilidades STEAM.
</v>
      </c>
    </row>
    <row r="14" spans="1:8" ht="109" thickBot="1" x14ac:dyDescent="0.4">
      <c r="A14" s="88" t="s">
        <v>217</v>
      </c>
      <c r="B14" s="92" t="s">
        <v>218</v>
      </c>
      <c r="C14">
        <f>VLOOKUP(A14,Hoja2!$B$2:$K$84,6,FALSE)</f>
        <v>0</v>
      </c>
      <c r="D14">
        <f>VLOOKUP($A14,Hoja2!$B$2:$K$84,7,FALSE)</f>
        <v>0</v>
      </c>
      <c r="E14">
        <f>VLOOKUP($A14,Hoja2!$B$2:$K$84,8,FALSE)</f>
        <v>0</v>
      </c>
      <c r="F14">
        <f>VLOOKUP($A14,Hoja2!$B$2:$K$84,9,FALSE)</f>
        <v>1</v>
      </c>
      <c r="G14">
        <f>VLOOKUP($A14,Hoja2!$B$2:$K$84,10,FALSE)</f>
        <v>0</v>
      </c>
      <c r="H14" t="str">
        <f>VLOOKUP($A14,Hoja2!$B$2:$V$84,21,FALSE)</f>
        <v xml:space="preserve">El 16/abr/2024 08:05 Pedro Pablo Zambrano Sabogal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programa para el cierre de brechas de un territorio en conflicto.
</v>
      </c>
    </row>
    <row r="15" spans="1:8" ht="78" thickBot="1" x14ac:dyDescent="0.4">
      <c r="A15" s="88" t="s">
        <v>219</v>
      </c>
      <c r="B15" s="92" t="s">
        <v>150</v>
      </c>
      <c r="C15">
        <f>VLOOKUP(A15,Hoja2!$B$2:$K$84,6,FALSE)</f>
        <v>0</v>
      </c>
      <c r="D15">
        <f>VLOOKUP($A15,Hoja2!$B$2:$K$84,7,FALSE)</f>
        <v>0</v>
      </c>
      <c r="E15">
        <f>VLOOKUP($A15,Hoja2!$B$2:$K$84,8,FALSE)</f>
        <v>0</v>
      </c>
      <c r="F15">
        <f>VLOOKUP($A15,Hoja2!$B$2:$K$84,9,FALSE)</f>
        <v>1</v>
      </c>
      <c r="G15">
        <f>VLOOKUP($A15,Hoja2!$B$2:$K$84,10,FALSE)</f>
        <v>0</v>
      </c>
      <c r="H15" t="str">
        <f>VLOOKUP($A15,Hoja2!$B$2:$V$84,21,FALSE)</f>
        <v xml:space="preserve">El 16/abr/2024 08:04 Pedro Pablo Zambrano Sabogal comentó sobre el valor 0.0 del 26/Mar/2024 00:01
    Para la ejecución del proyecto especial “Colombia Robótica” el ministerio de Ciencia, Tecnología e Innovación cuenta con una hoja de ruta para cumplir con el objetivo de fomentar vocaciones científicas de niñas, niños, adolescentes haciendo uso de la metodología del programa Ondas y de herramientas de la programación, las ciencias computacionales y/o la robótica, que les permita involucrarse activamente en la 4ta y 5ta revolución industrial y ampliar sus posibilidades de proyecto de vida, y así alcanzar la meta de un territorio que permita aportar al cierre de brechas territoriales.
</v>
      </c>
    </row>
    <row r="16" spans="1:8" ht="62.5" thickBot="1" x14ac:dyDescent="0.4">
      <c r="A16" s="88" t="s">
        <v>220</v>
      </c>
      <c r="B16" s="92" t="s">
        <v>151</v>
      </c>
      <c r="C16">
        <f>VLOOKUP(A16,Hoja2!$B$2:$K$84,6,FALSE)</f>
        <v>0</v>
      </c>
      <c r="D16">
        <f>VLOOKUP($A16,Hoja2!$B$2:$K$84,7,FALSE)</f>
        <v>0</v>
      </c>
      <c r="E16">
        <f>VLOOKUP($A16,Hoja2!$B$2:$K$84,8,FALSE)</f>
        <v>119</v>
      </c>
      <c r="F16">
        <f>VLOOKUP($A16,Hoja2!$B$2:$K$84,9,FALSE)</f>
        <v>119</v>
      </c>
      <c r="G16">
        <f>VLOOKUP($A16,Hoja2!$B$2:$K$84,10,FALSE)</f>
        <v>0</v>
      </c>
      <c r="H16" t="str">
        <f>VLOOKUP($A16,Hoja2!$B$2:$V$84,21,FALSE)</f>
        <v xml:space="preserve">El 11/abr/2024 19:18 Sandra Lorena Goméz Reyes comentó sobre el valor 0.0 del 26/Mar/2024 00:01
    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una mujeres con estudios doctorales. Con esta convocatoria, se busca fomentar la inserción laboral de 119 Mujeres Doctoras. La convocatoria cerrará el día de 12 abril, para contar con un primer listado de elegibles para el 19 de junio. Se adjuntan términos de referencia, Resolución de la convocatoria y captura de pantalla de la publicación de la misma.
</v>
      </c>
    </row>
    <row r="17" spans="1:8" ht="62.5" thickBot="1" x14ac:dyDescent="0.4">
      <c r="A17" s="88" t="s">
        <v>221</v>
      </c>
      <c r="B17" s="92" t="s">
        <v>152</v>
      </c>
      <c r="C17">
        <f>VLOOKUP(A17,Hoja2!$B$2:$K$84,6,FALSE)</f>
        <v>0</v>
      </c>
      <c r="D17">
        <f>VLOOKUP($A17,Hoja2!$B$2:$K$84,7,FALSE)</f>
        <v>0</v>
      </c>
      <c r="E17">
        <f>VLOOKUP($A17,Hoja2!$B$2:$K$84,8,FALSE)</f>
        <v>119</v>
      </c>
      <c r="F17">
        <f>VLOOKUP($A17,Hoja2!$B$2:$K$84,9,FALSE)</f>
        <v>119</v>
      </c>
      <c r="G17">
        <f>VLOOKUP($A17,Hoja2!$B$2:$K$84,10,FALSE)</f>
        <v>0</v>
      </c>
      <c r="H17" t="str">
        <f>VLOOKUP($A17,Hoja2!$B$2:$V$84,21,FALSE)</f>
        <v xml:space="preserve">El 10/abr/2024 21:20 Sandra Lorena Goméz Reyes comentó sobre el valor 0.0 del 26/Mar/2024 00:01
    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una Joven Investigadora e Innovadora, en calidad de estudiante de pregrado o recién graduada de un programa técnico, tecnológico o profesional. Con esta convocatoria, se busca fomentar la vocación, formación e inserción laboral de 119 Jóvenes Investigadoras e Innovadoras. Se adjuntan: los términos de referencia, la Resolución, la captura de pantalla de la publicación de la convocatoria. La convocatoria cerrará el día de 12 abril, para contar con un primer listado de elegibles para el 19 de junio.
</v>
      </c>
    </row>
    <row r="18" spans="1:8" ht="78" thickBot="1" x14ac:dyDescent="0.4">
      <c r="A18" s="88" t="s">
        <v>222</v>
      </c>
      <c r="B18" s="90" t="s">
        <v>153</v>
      </c>
      <c r="C18">
        <f>VLOOKUP(A18,Hoja2!$B$2:$K$84,6,FALSE)</f>
        <v>0</v>
      </c>
      <c r="D18">
        <f>VLOOKUP($A18,Hoja2!$B$2:$K$84,7,FALSE)</f>
        <v>0</v>
      </c>
      <c r="E18">
        <f>VLOOKUP($A18,Hoja2!$B$2:$K$84,8,FALSE)</f>
        <v>119</v>
      </c>
      <c r="F18">
        <f>VLOOKUP($A18,Hoja2!$B$2:$K$84,9,FALSE)</f>
        <v>119</v>
      </c>
      <c r="G18">
        <f>VLOOKUP($A18,Hoja2!$B$2:$K$84,10,FALSE)</f>
        <v>0</v>
      </c>
      <c r="H18" t="str">
        <f>VLOOKUP($A18,Hoja2!$B$2:$V$84,21,FALSE)</f>
        <v xml:space="preserve">El 10/abr/2024 20:40 Sandra Lorena Goméz Reyes comentó sobre el valor 35.0 del 26/Mar/2024 00:01
    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Se adjunta términos de referencia, Resolución y captura de pantalla de la publicación de convocatoria.
</v>
      </c>
    </row>
    <row r="19" spans="1:8" ht="78" thickBot="1" x14ac:dyDescent="0.4">
      <c r="A19" s="88" t="s">
        <v>223</v>
      </c>
      <c r="B19" s="90" t="s">
        <v>154</v>
      </c>
      <c r="C19">
        <f>VLOOKUP(A19,Hoja2!$B$2:$K$84,6,FALSE)</f>
        <v>0</v>
      </c>
      <c r="D19">
        <f>VLOOKUP($A19,Hoja2!$B$2:$K$84,7,FALSE)</f>
        <v>0</v>
      </c>
      <c r="E19">
        <f>VLOOKUP($A19,Hoja2!$B$2:$K$84,8,FALSE)</f>
        <v>119</v>
      </c>
      <c r="F19">
        <f>VLOOKUP($A19,Hoja2!$B$2:$K$84,9,FALSE)</f>
        <v>119</v>
      </c>
      <c r="G19">
        <f>VLOOKUP($A19,Hoja2!$B$2:$K$84,10,FALSE)</f>
        <v>0</v>
      </c>
      <c r="H19" t="str">
        <f>VLOOKUP($A19,Hoja2!$B$2:$V$84,21,FALSE)</f>
        <v xml:space="preserve">El 10/abr/2024 20:40 Sandra Lorena Goméz Reyes comentó sobre el valor 35.0 del 26/Mar/2024 00:01
    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a través de los productos esperados. Entre ellos, productos relacionados con la generación de conocimiento, la apropiación social del conocimiento mediante acciones de socialización del mismo, acciones de formación de talento humano y productos tecnológicos e innovadores. Se adjuntan: Resolución, términos de referencia, captura de pantalla de la publicación de la convocatoria y el anexo 4 - Productos esperados
</v>
      </c>
    </row>
    <row r="20" spans="1:8" ht="62.5" thickBot="1" x14ac:dyDescent="0.4">
      <c r="A20" s="88" t="s">
        <v>224</v>
      </c>
      <c r="B20" s="90" t="s">
        <v>155</v>
      </c>
      <c r="C20">
        <f>VLOOKUP(A20,Hoja2!$B$2:$K$84,6,FALSE)</f>
        <v>0</v>
      </c>
      <c r="D20">
        <f>VLOOKUP($A20,Hoja2!$B$2:$K$84,7,FALSE)</f>
        <v>0</v>
      </c>
      <c r="E20">
        <f>VLOOKUP($A20,Hoja2!$B$2:$K$84,8,FALSE)</f>
        <v>1</v>
      </c>
      <c r="F20">
        <f>VLOOKUP($A20,Hoja2!$B$2:$K$84,9,FALSE)</f>
        <v>1</v>
      </c>
      <c r="G20">
        <f>VLOOKUP($A20,Hoja2!$B$2:$K$84,10,FALSE)</f>
        <v>0</v>
      </c>
      <c r="H20" t="str">
        <f>VLOOKUP($A20,Hoja2!$B$2:$V$84,21,FALSE)</f>
        <v xml:space="preserve">El 10/abr/2024 20:40 Sandra Lorena Goméz Reyes comentó sobre el valor 10.0 del 26/Mar/2024 00:01
    Desde la Dirección de Vocaciones y Formación se elaboró la primera propuesta de plan de trabajo de la Red orquídeas de mujeres científicas, el cual busca articularse a las acciones del Viceministerio de Apropiación del Conocimiento, sobre la reglamentación de la Ley 2314 de 2023. Se adjunta el avance del plan de trabajo.
</v>
      </c>
    </row>
    <row r="21" spans="1:8" ht="93.5" thickBot="1" x14ac:dyDescent="0.4">
      <c r="A21" s="88" t="s">
        <v>225</v>
      </c>
      <c r="B21" s="93" t="s">
        <v>156</v>
      </c>
      <c r="C21">
        <f>VLOOKUP(A21,Hoja2!$B$2:$K$84,6,FALSE)</f>
        <v>0</v>
      </c>
      <c r="D21">
        <f>VLOOKUP($A21,Hoja2!$B$2:$K$84,7,FALSE)</f>
        <v>0</v>
      </c>
      <c r="E21">
        <f>VLOOKUP($A21,Hoja2!$B$2:$K$84,8,FALSE)</f>
        <v>0</v>
      </c>
      <c r="F21">
        <f>VLOOKUP($A21,Hoja2!$B$2:$K$84,9,FALSE)</f>
        <v>11</v>
      </c>
      <c r="G21">
        <f>VLOOKUP($A21,Hoja2!$B$2:$K$84,10,FALSE)</f>
        <v>0</v>
      </c>
      <c r="H21" t="str">
        <f>VLOOKUP($A21,Hoja2!$B$2:$V$84,21,FALSE)</f>
        <v xml:space="preserve">El 11/abr/2024 19:15 Sandra Lorena Goméz Reyes comentó sobre el valor 0.0 del 26/Mar/2024 00:01
    Desde el equipo de Jóvenes Investigadores e Innovadores y Formación de Alto Nivel de la Dirección de Vocaciones y Formación, se realizó el diseño técnico de la Convocatoria Orquídeas: Mujeres en la Ciencia 2024, la cual fue publicada el día 12 de febrero de 2024, cuyas líneas temáticas son Bioeconomía, Ciencia para la Paz y Derecho Humano a la Alimentación. De manera que, las propuestas de proyectos que se seleccionen, aporten al desarrollo de las rutas en mención. Se adjuntan términos de referencia de la convocatoria, resolución de la misma y captura de pantalla de la publicación de la convocatoria.
</v>
      </c>
    </row>
    <row r="22" spans="1:8" ht="93.5" thickBot="1" x14ac:dyDescent="0.4">
      <c r="A22" s="88" t="s">
        <v>226</v>
      </c>
      <c r="B22" s="93" t="s">
        <v>157</v>
      </c>
      <c r="C22">
        <f>VLOOKUP(A22,Hoja2!$B$2:$K$84,6,FALSE)</f>
        <v>0</v>
      </c>
      <c r="D22">
        <f>VLOOKUP($A22,Hoja2!$B$2:$K$84,7,FALSE)</f>
        <v>0</v>
      </c>
      <c r="E22">
        <f>VLOOKUP($A22,Hoja2!$B$2:$K$84,8,FALSE)</f>
        <v>0</v>
      </c>
      <c r="F22">
        <f>VLOOKUP($A22,Hoja2!$B$2:$K$84,9,FALSE)</f>
        <v>10</v>
      </c>
      <c r="G22">
        <f>VLOOKUP($A22,Hoja2!$B$2:$K$84,10,FALSE)</f>
        <v>0</v>
      </c>
      <c r="H22" t="str">
        <f>VLOOKUP($A22,Hoja2!$B$2:$V$84,21,FALSE)</f>
        <v xml:space="preserve">El 11/abr/2024 19:20 Sandra Lorena Goméz Reyes comentó sobre el valor 0.0 del 26/Mar/2024 00:01
    Desde el equipo de Jóvenes Investigadores e Innovadores y Formación de Alto Nivel de la Dirección de Vocaciones y Formación, se realizó el diseño técnico de la Convocatoria Orquídeas: Mujeres en la Ciencia 2024, la cual busca la creación de un listado de alianzas elegibles para la selección de proyectos de investigación, desarrollo tecnológico, y/o innovación, que sean realizados como una estancia postdoctoral, vinculando a 119 mujeres con estudios doctorales y 119 Jóvenes Investigadoras e Innovadoras en calidad de pregrado o recién graduada. Con esta convocatoria, se busca fomentar la inserción laboral de 238 Mujeres. La convocatoria cerrará el día de 12 abril, para contar con un primer listado de elegibles para el 19 de junio. Se adjuntan términos de referencia, resolución y captura de pantalla de la publicación de la convocatoria.
</v>
      </c>
    </row>
    <row r="23" spans="1:8" ht="47" thickBot="1" x14ac:dyDescent="0.4">
      <c r="A23" s="88" t="s">
        <v>227</v>
      </c>
      <c r="B23" s="92" t="s">
        <v>158</v>
      </c>
      <c r="C23">
        <f>VLOOKUP(A23,Hoja2!$B$2:$K$84,6,FALSE)</f>
        <v>0</v>
      </c>
      <c r="D23">
        <f>VLOOKUP($A23,Hoja2!$B$2:$K$84,7,FALSE)</f>
        <v>1500</v>
      </c>
      <c r="E23">
        <f>VLOOKUP($A23,Hoja2!$B$2:$K$84,8,FALSE)</f>
        <v>3000</v>
      </c>
      <c r="F23">
        <f>VLOOKUP($A23,Hoja2!$B$2:$K$84,9,FALSE)</f>
        <v>6000</v>
      </c>
      <c r="G23">
        <f>VLOOKUP($A23,Hoja2!$B$2:$K$84,10,FALSE)</f>
        <v>0</v>
      </c>
      <c r="H23" t="str">
        <f>VLOOKUP($A23,Hoja2!$B$2:$V$84,21,FALSE)</f>
        <v xml:space="preserve">El 14/abr/2024 17:41 Carlos Daniel Acuna Caldera comentó sobre el valor 0.0 del 26/Mar/2024 00:01
    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el Fondo Francisco José de Caldas suscribió en 2023 los convenios 166, 167, 168, 169, 170, 171, 172, 176, 177, 178, 188, 350 y 479 para la implementación del programa Ondas en los departamentos de Arauca, Bolívar, Boyacá, Caldas, Cauca, Chocó, Cundinamarca, Guaviare, La Guajira, Meta, Quindío, Risaralda y Sucre. Adicionalmente, la Dirección de Vocaciones y Formación se avanza en la conformación de alianzas con Instituciones de Educación Superior, Centros / Institutos de Investigación, Centros de Desarrollo Tecnológico, Centros de Innovación y Productividad o Centros de Ciencia, con domicilio en los departamentos Caquetá, Casanare, Santander, Norte de Santander, Putumayo, Tolima, Valle del Cauca y el municipio de San Andrés de Tumaco a través de los cuales se alcanzará la meta de 6000 niñas, niños ya adolescentes apoyados den su vocación científica.
</v>
      </c>
    </row>
    <row r="24" spans="1:8" ht="47" thickBot="1" x14ac:dyDescent="0.4">
      <c r="A24" s="88" t="s">
        <v>228</v>
      </c>
      <c r="B24" s="92" t="s">
        <v>159</v>
      </c>
      <c r="C24">
        <f>VLOOKUP(A24,Hoja2!$B$2:$K$84,6,FALSE)</f>
        <v>0</v>
      </c>
      <c r="D24">
        <f>VLOOKUP($A24,Hoja2!$B$2:$K$84,7,FALSE)</f>
        <v>0</v>
      </c>
      <c r="E24">
        <f>VLOOKUP($A24,Hoja2!$B$2:$K$84,8,FALSE)</f>
        <v>3500</v>
      </c>
      <c r="F24">
        <f>VLOOKUP($A24,Hoja2!$B$2:$K$84,9,FALSE)</f>
        <v>7000</v>
      </c>
      <c r="G24">
        <f>VLOOKUP($A24,Hoja2!$B$2:$K$84,10,FALSE)</f>
        <v>0</v>
      </c>
      <c r="H24" t="str">
        <f>VLOOKUP($A24,Hoja2!$B$2:$V$84,21,FALSE)</f>
        <v xml:space="preserve">El 14/abr/2024 17:48 Carlos Daniel Acuna Caldera comentó sobre el valor 0.0 del 26/Mar/2024 00:01
    La ejecución de Ondas requiere de la articulación de actores territoriales para la implementación, seguimiento y evaluación del programa como estrategia para el desarrollo de una cultura de CTeI, que potencie las capacidades regionales de CTeI que promuevan el desarrollo social y productivo hacia una Colombia científica. En consecuencia, a través de la asignación para la CTeI del Sistema General de Regalías, se implementa el programa Ondas en los departamentos de Antioquia, Archipiélago de San Andrés, Providencia y Santa Catalina, Atlántico, Huila y Nariño, lo que permitirá alcanzar la meta de 7000 niñas, niños y adolescentes apoyados en su vocación científica.
</v>
      </c>
    </row>
    <row r="25" spans="1:8" ht="78" thickBot="1" x14ac:dyDescent="0.4">
      <c r="A25" s="88" t="s">
        <v>229</v>
      </c>
      <c r="B25" s="90" t="s">
        <v>160</v>
      </c>
      <c r="C25">
        <f>VLOOKUP(A25,Hoja2!$B$2:$K$84,6,FALSE)</f>
        <v>0</v>
      </c>
      <c r="D25">
        <f>VLOOKUP($A25,Hoja2!$B$2:$K$84,7,FALSE)</f>
        <v>0</v>
      </c>
      <c r="E25">
        <f>VLOOKUP($A25,Hoja2!$B$2:$K$84,8,FALSE)</f>
        <v>0</v>
      </c>
      <c r="F25">
        <f>VLOOKUP($A25,Hoja2!$B$2:$K$84,9,FALSE)</f>
        <v>5000</v>
      </c>
      <c r="G25">
        <f>VLOOKUP($A25,Hoja2!$B$2:$K$84,10,FALSE)</f>
        <v>0</v>
      </c>
      <c r="H25" t="str">
        <f>VLOOKUP($A25,Hoja2!$B$2:$V$84,21,FALSE)</f>
        <v xml:space="preserve">El 14/abr/2024 17:59 Carlos Daniel Acuna Caldera comentó sobre el valor 0.0 del 26/Mar/2024 00:01
    En el marco del Convenio 855/0005 de 2023 suscrito entre el Ministerio de Ciencia, Tecnología e Innovación y el Ministerio de Educación con el objeto de: “Anuar esfuerzos técnicos, administrativos y financieros para desarrollar estrategias orientadas a promover capacidades en innovación educativa, en la dinamización de vocaciones en CTI mediante el enfoque STEM, en la formación de capital humano de alto nivel y en la generación y apropiación de conocimiento del sector educativo para contribuir en la consolidación de la política de educación de calidad”, esta en proceso de adjudicación la convocatoria 947 “Conformar un listado de propuestas elegibles dirigida a diseñar e implementar Centros de Interés en CTeI con enfoque STEM+ mediante la metodología del Programa Ondas con el fin de promover el desarrollo de competencias y habilidades del Siglo XXI para la formación integral de niños, niñas y adolescentes de educación preescolar, básica y media en el marco de las estrategias de ampliación y resignificación del tiempo escolar en 90 establecimientos educativos domiciliados en seis departamentos: Antioquia, Bolívar, Tolima, Huila, Putumayo y Nariño” una vez adjudicada permitirá alcanzar la meta de 5000 niñas, niños y adolescentes que por su interés por la investigación y el desarrollo de aptitudes y habilidades se insertan activamente en una cultura de la ciencia, la tecnología y la innovación a través de su participación en los Centros de Interés de CTeI.
</v>
      </c>
    </row>
    <row r="26" spans="1:8" ht="47" thickBot="1" x14ac:dyDescent="0.4">
      <c r="A26" s="88" t="s">
        <v>230</v>
      </c>
      <c r="B26" s="93" t="s">
        <v>161</v>
      </c>
      <c r="C26">
        <f>VLOOKUP(A26,Hoja2!$B$2:$K$84,6,FALSE)</f>
        <v>0</v>
      </c>
      <c r="D26">
        <f>VLOOKUP($A26,Hoja2!$B$2:$K$84,7,FALSE)</f>
        <v>0</v>
      </c>
      <c r="E26">
        <f>VLOOKUP($A26,Hoja2!$B$2:$K$84,8,FALSE)</f>
        <v>0</v>
      </c>
      <c r="F26">
        <f>VLOOKUP($A26,Hoja2!$B$2:$K$84,9,FALSE)</f>
        <v>12</v>
      </c>
      <c r="G26">
        <f>VLOOKUP($A26,Hoja2!$B$2:$K$84,10,FALSE)</f>
        <v>0</v>
      </c>
      <c r="H26" t="str">
        <f>VLOOKUP($A26,Hoja2!$B$2:$V$84,21,FALSE)</f>
        <v xml:space="preserve">El 10/abr/2024 21:46 Juan Pablo Cuenca Mayorga comentó sobre el valor 0.0 del 26/Mar/2024 00:01
    La convocatoria 947 tiene como objetivo apoyar el desarrollo de expediciones científicas a través de proyectos de I+D+i que contribuyan a la búsqueda de nuevos usos potenciales de la biodiversidad por medio del aprovechamiento sostenible, intensivo en conocimiento e innovación, así como a la actualización y/o generación de conocimiento en biodiversidad. El componente de estancias posdoctorales se encuentra en el marco de que el talento humano de alto nivel, puedan contribuir al fortalecimiento de las competencias de los docentes en la orientación y gestión de procesos de CTeI y del enfoque STEM+, además de potenciar sus habilidades de investigación en el desarrollo de proyectos de investigación y en sus prácticas pedagógicas regulares, empleando herramientas y tecnologías de la Cuarta y Quinta Revolución Industrial (4RI y 5RI).Para el primer trimestre del año 2024, la convocatoria no presentó ganadores, tal cual como lo establece la resolución 0636 - 2024 (anexa como evidencia).
</v>
      </c>
    </row>
    <row r="27" spans="1:8" ht="53" thickBot="1" x14ac:dyDescent="0.4">
      <c r="A27" s="94" t="s">
        <v>231</v>
      </c>
      <c r="B27" s="95" t="s">
        <v>232</v>
      </c>
      <c r="C27">
        <f>+C28+C29</f>
        <v>19</v>
      </c>
      <c r="D27">
        <f t="shared" ref="D27:G27" si="0">+D28+D29</f>
        <v>19</v>
      </c>
      <c r="E27">
        <f t="shared" si="0"/>
        <v>139</v>
      </c>
      <c r="F27">
        <f t="shared" si="0"/>
        <v>139</v>
      </c>
      <c r="G27">
        <f t="shared" si="0"/>
        <v>19</v>
      </c>
      <c r="H27" t="e">
        <f>VLOOKUP($A27,Hoja2!$B$2:$V$84,21,FALSE)</f>
        <v>#N/A</v>
      </c>
    </row>
    <row r="28" spans="1:8" ht="27" thickBot="1" x14ac:dyDescent="0.4">
      <c r="A28" s="94" t="s">
        <v>514</v>
      </c>
      <c r="B28" s="95"/>
      <c r="C28">
        <f>VLOOKUP(A28,Hoja2!$B$2:$K$84,6,FALSE)</f>
        <v>0</v>
      </c>
      <c r="D28">
        <f>VLOOKUP($A28,Hoja2!$B$2:$K$84,7,FALSE)</f>
        <v>0</v>
      </c>
      <c r="E28">
        <f>VLOOKUP($A28,Hoja2!$B$2:$K$84,8,FALSE)</f>
        <v>120</v>
      </c>
      <c r="F28">
        <f>VLOOKUP($A28,Hoja2!$B$2:$K$84,9,FALSE)</f>
        <v>120</v>
      </c>
      <c r="G28">
        <f>VLOOKUP($A28,Hoja2!$B$2:$K$84,10,FALSE)</f>
        <v>0</v>
      </c>
      <c r="H28" t="str">
        <f>VLOOKUP($A28,Hoja2!$B$2:$V$84,21,FALSE)</f>
        <v xml:space="preserve">El 10/abr/2024 21:40 Juan Pablo Cuenca Mayorga comentó sobre el valor 0.0 del 26/Mar/2024 00:01
    Durante el primer trimestre, se avanzó en la identificación de necesidades y el análisis de convocatorias anteriores realizadas con la Agencia Nacional de Hidrocarburos. Este análisis servirá para desarrollar una nueva convocatoria en 2024 que esté alineada con la Política de Investigación e Innovación Orientada por Misiones y que aplique el Modelo para impulsar el cierre de brechas propuesto por la dirección de vocaciones y formación. Además, se han llevado a cabo mesas de trabajo internas para definir un cronograma de trabajo y comenzar la redacción del mecanismo, así como para planificar próximas reuniones con el aliado.Según el cronograma establecido para el mecanismo, se espera alcanzar la meta en el tercer trimestre del año 2024.
</v>
      </c>
    </row>
    <row r="29" spans="1:8" ht="27" thickBot="1" x14ac:dyDescent="0.4">
      <c r="A29" s="94" t="s">
        <v>527</v>
      </c>
      <c r="B29" s="95"/>
      <c r="C29">
        <f>VLOOKUP(A29,Hoja2!$B$2:$K$84,6,FALSE)</f>
        <v>19</v>
      </c>
      <c r="D29">
        <f>VLOOKUP($A29,Hoja2!$B$2:$K$84,7,FALSE)</f>
        <v>19</v>
      </c>
      <c r="E29">
        <f>VLOOKUP($A29,Hoja2!$B$2:$K$84,8,FALSE)</f>
        <v>19</v>
      </c>
      <c r="F29">
        <f>VLOOKUP($A29,Hoja2!$B$2:$K$84,9,FALSE)</f>
        <v>19</v>
      </c>
      <c r="G29">
        <f>VLOOKUP($A29,Hoja2!$B$2:$K$84,10,FALSE)</f>
        <v>19</v>
      </c>
      <c r="H29" t="str">
        <f>VLOOKUP($A29,Hoja2!$B$2:$V$84,21,FALSE)</f>
        <v xml:space="preserve">El 10/abr/2024 21:40 Juan Pablo Cuenca Mayorga comentó sobre el valor 19.0 del 26/Mar/2024 00:01
    En el marco de la invitación 1047 del 2023, resultaron elegibles 20 propuestas de la cuales inicialmente se financiaron 13 propuestas con la vinculación de 40 jóvenes investigadores e innovadores. Tras una adición presupuestal al convenio especial de cooperación No. 666 de 2022, se logró financiar las 7 propuestas restantes, alcanzando un total de 20 propuestas elegibles y financiadas, con una vinculación adicional de 19 jóvenes investigadores e innovadores.Esta invitación garantiza la participación de los jóvenes en la solución de desafíos de innovación en la gestión del catastro multipropósito. Con un reconocimiento de un millón quinientos tres mil quinientos pesos M/CTE ($1,503,500) por persona, cada joven, ya sea estudiante de pregrado o recién graduado, se vincula a entidades del SNCTeI para implementar proyectos de investigación, desarrollo tecnológico y/o innovación, basados en los desafíos de innovación identificados por el Instituto Geográfico Agustín Codazzi (IGAC), logrando impactar positivamente en las vocaciones científicas de la población juvenil y permitiendonos fortalecer el capital humano en CTI del país. Es importante resaltar que, en este banco adicional, hubo una mayor participación de Mujeres, especificamente del 47%. En comparación al nivel global, el 37% son mujeres (22 en total) y el 63% son hombres (37 en total) y siguiendo el criterio de enfoque diferencial, 2 beneficiarios se identifican como indígenas y hay 4 personas que son víctimas del conflicto armado. Además, del total de Jóvenes investigadores e innovadores reportados, Centro Oriente representa el 41% de los beneficiarios, el Pacifico el 27%, el Caribe el 25%, y el Eje Cafetero el 7%. De esta manera, se alcanzó al 100% la meta estipulada para el primer trimestre. El formato de soporte del indicador detalla los 59 beneficiarios, resaltando en amarillo los 19 adicionales.
</v>
      </c>
    </row>
    <row r="30" spans="1:8" ht="62.5" thickBot="1" x14ac:dyDescent="0.4">
      <c r="A30" s="88" t="s">
        <v>233</v>
      </c>
      <c r="B30" s="92" t="s">
        <v>162</v>
      </c>
      <c r="C30">
        <f>VLOOKUP(A30,Hoja2!$B$2:$K$84,6,FALSE)</f>
        <v>0</v>
      </c>
      <c r="D30">
        <f>VLOOKUP($A30,Hoja2!$B$2:$K$84,7,FALSE)</f>
        <v>852</v>
      </c>
      <c r="E30">
        <f>VLOOKUP($A30,Hoja2!$B$2:$K$84,8,FALSE)</f>
        <v>852</v>
      </c>
      <c r="F30">
        <f>VLOOKUP($A30,Hoja2!$B$2:$K$84,9,FALSE)</f>
        <v>852</v>
      </c>
      <c r="G30">
        <f>VLOOKUP($A30,Hoja2!$B$2:$K$84,10,FALSE)</f>
        <v>0</v>
      </c>
      <c r="H30" t="str">
        <f>VLOOKUP($A30,Hoja2!$B$2:$V$84,21,FALSE)</f>
        <v xml:space="preserve">El 10/abr/2024 21:40 Juan Pablo Cuenca Mayorga comentó sobre el valor 0.0 del 26/Mar/2024 00:01
    Durante el primer trimestre del 2024 se establecieron diferentes mesas de trabajo para conocer el proceso que lleva la convocatoria. En especial para organizar el acompañamiento que se tendrá en los resultados de encuesta para conocer el estado del enfoque diferencial de los participantes, y los próximos comités de selección de participantes a paritr del 15 de Abril del 2024. De acuerdo a su cronograma, la convocatoria cerró el pasado 29 de febrero del 2024, recibiendo 4.811 solicitudes. Ssegún el cronograma establecido para el mecanismo, se espera conocer el banco de financiables en el segundo trimestre del año 2024.
</v>
      </c>
    </row>
    <row r="31" spans="1:8" ht="78" thickBot="1" x14ac:dyDescent="0.4">
      <c r="A31" s="94" t="s">
        <v>234</v>
      </c>
      <c r="B31" s="95" t="s">
        <v>163</v>
      </c>
      <c r="C31">
        <f>VLOOKUP(A31,Hoja2!$B$2:$K$84,6,FALSE)</f>
        <v>0</v>
      </c>
      <c r="D31">
        <f>VLOOKUP($A31,Hoja2!$B$2:$K$84,7,FALSE)</f>
        <v>150</v>
      </c>
      <c r="E31">
        <f>VLOOKUP($A31,Hoja2!$B$2:$K$84,8,FALSE)</f>
        <v>190</v>
      </c>
      <c r="F31">
        <f>VLOOKUP($A31,Hoja2!$B$2:$K$84,9,FALSE)</f>
        <v>1190</v>
      </c>
      <c r="G31">
        <f>VLOOKUP($A31,Hoja2!$B$2:$K$84,10,FALSE)</f>
        <v>0</v>
      </c>
      <c r="H31" t="str">
        <f>VLOOKUP($A31,Hoja2!$B$2:$V$84,21,FALSE)</f>
        <v xml:space="preserve">El 10/abr/2024 21:40 Juan Pablo Cuenca Mayorga comentó sobre el valor 0.0 del 26/Mar/2024 00:01
    En el primer trimestre no se encuentran vinculados personas que hayan sido seleccionadas para recibir apoyo económico por Minciencias y aliados para su formación en programas de doctorado.
</v>
      </c>
    </row>
    <row r="32" spans="1:8" ht="62.5" thickBot="1" x14ac:dyDescent="0.4">
      <c r="A32" s="88" t="s">
        <v>235</v>
      </c>
      <c r="B32" s="92" t="s">
        <v>164</v>
      </c>
      <c r="C32">
        <f>VLOOKUP(A32,Hoja2!$B$2:$K$84,6,FALSE)</f>
        <v>41</v>
      </c>
      <c r="D32">
        <f>VLOOKUP($A32,Hoja2!$B$2:$K$84,7,FALSE)</f>
        <v>41</v>
      </c>
      <c r="E32">
        <f>VLOOKUP($A32,Hoja2!$B$2:$K$84,8,FALSE)</f>
        <v>41</v>
      </c>
      <c r="F32">
        <f>VLOOKUP($A32,Hoja2!$B$2:$K$84,9,FALSE)</f>
        <v>41</v>
      </c>
      <c r="G32">
        <f>VLOOKUP($A32,Hoja2!$B$2:$K$84,10,FALSE)</f>
        <v>46</v>
      </c>
      <c r="H32" t="str">
        <f>VLOOKUP($A32,Hoja2!$B$2:$V$84,21,FALSE)</f>
        <v xml:space="preserve">El 10/abr/2024 21:46 Juan Pablo Cuenca Mayorga comentó sobre el valor 46.0 del 26/Mar/2024 00:01
    La convocatoria de Estancias Posdoctorales Orientadas por Misiones - 2023 resultó en la conformación de un banco de 156 financiables, según la Resolución 2053-2023, complementado por un banco adicional de 46 beneficiarios, de acuerdo con la Resolución 0584-2024.Con el objetivo de contribuir al fortalecimiento del talento humano en ciencia, tecnología e innovación del país y aumentar la inserción y demanda de doctores en el sector productivo, la convocatoria se alinea a las Políticas de Investigación e Innovación Orientada por Misiones (PIIOM) e incluye un enfoque territorial y diferencial con la intención de democratizar la ciencia, promover la inclusión y la diversidad, y trabajar hacia la reducción de brechas territoriales y de participación en el ámbito de CTI, logrando los siguientes resultados:De los 202 beneficiarios totales, el 47% son mujeres (95 en total) y el 53% son hombres (107 en total). Siguiendo el criterio de enfoque diferencial, 10 beneficiarios se identifican como indígenas, 22 como población negra/afrocolombiana/afrodescendiente y 2 como raizales. Además, hay 16 personas que son víctimas del conflicto armado y una persona que reconoce una discapacidad física.En este sentido, se superó la meta señalada para el primer trimestre. Esto se debe a que la disponibilidad del recurso permitió acoger a 5 beneficiarios más de lo estipulado, ya que el monto solicitado puede variar de acuerdo con las necesidades de la propuesta presentada por el postulante. El formato de soporte del indicador detalla los 202 beneficiarios, resaltando en amarillo los 46 adicionales.
</v>
      </c>
    </row>
    <row r="33" spans="1:8" ht="47" thickBot="1" x14ac:dyDescent="0.4">
      <c r="A33" s="88" t="s">
        <v>236</v>
      </c>
      <c r="B33" s="90" t="s">
        <v>165</v>
      </c>
      <c r="C33" s="99" t="s">
        <v>888</v>
      </c>
      <c r="D33" s="99" t="s">
        <v>888</v>
      </c>
      <c r="E33" s="99" t="s">
        <v>888</v>
      </c>
      <c r="F33" s="99" t="s">
        <v>888</v>
      </c>
      <c r="G33" s="99" t="s">
        <v>888</v>
      </c>
      <c r="H33" t="e">
        <f>VLOOKUP($A33,Hoja2!$B$2:$V$84,21,FALSE)</f>
        <v>#N/A</v>
      </c>
    </row>
    <row r="34" spans="1:8" ht="47" thickBot="1" x14ac:dyDescent="0.4">
      <c r="A34" s="88" t="s">
        <v>237</v>
      </c>
      <c r="B34" s="90" t="s">
        <v>166</v>
      </c>
      <c r="C34" s="99" t="s">
        <v>888</v>
      </c>
      <c r="D34" s="99" t="s">
        <v>888</v>
      </c>
      <c r="E34" s="99" t="s">
        <v>888</v>
      </c>
      <c r="F34" s="99" t="s">
        <v>888</v>
      </c>
      <c r="G34" s="99" t="s">
        <v>888</v>
      </c>
      <c r="H34" t="e">
        <f>VLOOKUP($A34,Hoja2!$B$2:$V$84,21,FALSE)</f>
        <v>#N/A</v>
      </c>
    </row>
    <row r="35" spans="1:8" ht="93.5" thickBot="1" x14ac:dyDescent="0.4">
      <c r="A35" s="88" t="s">
        <v>238</v>
      </c>
      <c r="B35" s="92" t="s">
        <v>73</v>
      </c>
      <c r="C35">
        <f>VLOOKUP(A35,Hoja2!$B$2:$K$84,6,FALSE)</f>
        <v>0</v>
      </c>
      <c r="D35">
        <f>VLOOKUP($A35,Hoja2!$B$2:$K$84,7,FALSE)</f>
        <v>1</v>
      </c>
      <c r="E35">
        <f>VLOOKUP($A35,Hoja2!$B$2:$K$84,8,FALSE)</f>
        <v>10</v>
      </c>
      <c r="F35">
        <f>VLOOKUP($A35,Hoja2!$B$2:$K$84,9,FALSE)</f>
        <v>10</v>
      </c>
      <c r="G35">
        <f>VLOOKUP($A35,Hoja2!$B$2:$K$84,10,FALSE)</f>
        <v>0</v>
      </c>
      <c r="H35" t="str">
        <f>VLOOKUP($A35,Hoja2!$B$2:$V$84,21,FALSE)</f>
        <v xml:space="preserve">El 08/abr/2024 09:53 Angelica Maria Moreno Mendieta comentó sobre el valor 0.0 del 26/Mar/2024 00:01
    Durante el primer trimestre del 2024, se adelantaron las siguientes actividades orientadas a dar cumplimiento con la meta anual del indicador: 1. La aprobación de los mecanismos en el Comité FIS2. Inscripción y aprobación en Comité Viceministerial de los mecanismos definidos.3. Se genera la mesa técnica de revisión con los equipos definidos en el procedimiento, en el cual se aprueba la documentación relacionada con la “CONVOCATORIA MISIÓN SOBERANÍA SANITARIA - TERRITORIOS GARANTES DE LA SALUD”. 4. Se aprueba en el Comité de la DGR la “CONVOCATORIA MISIÓN SOBERANÍA SANITARIA - TERRITORIOS GARANTES DE LA SALUD”. 5. Posteriormente se publica la convocatoria en la página del Ministerio de Ciencia, Tecnología e Innovación. 6. Se envía a VECOL S.A. los contenidos que debe tener el programa de I+D+i, junto con los contenidos que deben tener los proyectos asociados al mismo. 7. Se recibe la propuesta general de VECOL, junto con los 3 proyectos asociados al mismo y con esta información como insumo, se envía a los pares evaluadores (previamente seleccionados) la invitación a ser evaluador externo del Programa de I+D+i.
</v>
      </c>
    </row>
    <row r="36" spans="1:8" ht="47" thickBot="1" x14ac:dyDescent="0.4">
      <c r="A36" s="88" t="s">
        <v>239</v>
      </c>
      <c r="B36" s="96" t="s">
        <v>167</v>
      </c>
      <c r="C36">
        <f>VLOOKUP(A36,Hoja2!$B$2:$K$84,6,FALSE)</f>
        <v>6</v>
      </c>
      <c r="D36">
        <f>VLOOKUP($A36,Hoja2!$B$2:$K$84,7,FALSE)</f>
        <v>6</v>
      </c>
      <c r="E36">
        <f>VLOOKUP($A36,Hoja2!$B$2:$K$84,8,FALSE)</f>
        <v>6</v>
      </c>
      <c r="F36">
        <f>VLOOKUP($A36,Hoja2!$B$2:$K$84,9,FALSE)</f>
        <v>6</v>
      </c>
      <c r="G36">
        <f>VLOOKUP($A36,Hoja2!$B$2:$K$84,10,FALSE)</f>
        <v>6</v>
      </c>
      <c r="H36" t="str">
        <f>VLOOKUP($A36,Hoja2!$B$2:$V$84,21,FALSE)</f>
        <v xml:space="preserve">El 11/abr/2024 12:33 Monica Carolina Soto Tamayo comentó sobre el valor del 26/Mar/2024 00:01
    Los seis proyectos de la convocatoria 937-2023, a financiar en 2024, por valor un total de CUATRO MIL CIENTO NUEVE MILLONES DOSCIENTOS SESENTA Y SEIS MIL CIENTO OCHENTA Y NUEVE PESOS M/CTE ($4.109.266.189) discriminados así: TRES MIL NOVECIENTOS ONCE MILLONES DE PESOS M/CTE ($3.911.000.000) del Convenio 403-2024 amparados en el certificado de disponibilidad de recursos 19567 de 2024, corresponden a las areas de: Ingeniería Ambiental - Ciencias de la Salud - Ciencias Políticas - Ciencias Biológicas - Otras Ciencias Agrícolas y Arte. Los proyectos son los siguientes: 1. Inclusión de costos ambientales y de cierre de mina en el planeamiento estratégico de proyectos en la cuenca del Sinifaná y las regiones mineras del Nordeste y Bajo Cauca antioqueño. 2. Endofenotipos moleculares, neurofisiológicos, sociocognitivos e interaccionales de la Esquizofrenia y el Trastorno Bipolar 3. Educación para la Paz: participación política y movilización social de las mujeres afrodescendientes del Chocó, 2010-2020. 4. Avances Terapéuticos en Péptidos Antimicrobianos con Inteligencia Artificial (IA): Investigación de Interacciones de Membrana y Mecanismos Subyacentes 5. Efectos subletales de los tres pesticidas neonicotinoides más utilizados en la agricultura colombiana en la biología del abejorro polinizador Bombus pauloensis (Hymenoptera: Apidae) 6. La obra musical de Totó la Momposina en la construcción histórica de las músicas tradicionales del Caribe Colombiano.
</v>
      </c>
    </row>
    <row r="37" spans="1:8" ht="47" thickBot="1" x14ac:dyDescent="0.4">
      <c r="A37" s="88" t="s">
        <v>240</v>
      </c>
      <c r="B37" s="96" t="s">
        <v>168</v>
      </c>
      <c r="C37">
        <f>VLOOKUP(A37,Hoja2!$B$2:$K$84,6,FALSE)</f>
        <v>0</v>
      </c>
      <c r="D37">
        <f>VLOOKUP($A37,Hoja2!$B$2:$K$84,7,FALSE)</f>
        <v>4</v>
      </c>
      <c r="E37">
        <f>VLOOKUP($A37,Hoja2!$B$2:$K$84,8,FALSE)</f>
        <v>4</v>
      </c>
      <c r="F37">
        <f>VLOOKUP($A37,Hoja2!$B$2:$K$84,9,FALSE)</f>
        <v>4</v>
      </c>
      <c r="G37">
        <f>VLOOKUP($A37,Hoja2!$B$2:$K$84,10,FALSE)</f>
        <v>0</v>
      </c>
      <c r="H37" t="str">
        <f>VLOOKUP($A37,Hoja2!$B$2:$V$84,21,FALSE)</f>
        <v xml:space="preserve">El 12/abr/2024 15:36 Emiro Javier Tovar Martinez comentó sobre el valor 0.0 del 26/Mar/2024 00:01
    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11 junio 2024 se publicaran los resultados definitivos de la convocatoria, fecha para lo cual se reportara la variable.
</v>
      </c>
    </row>
    <row r="38" spans="1:8" ht="62.5" thickBot="1" x14ac:dyDescent="0.4">
      <c r="A38" s="88" t="s">
        <v>241</v>
      </c>
      <c r="B38" s="96" t="s">
        <v>169</v>
      </c>
      <c r="C38">
        <f>VLOOKUP(A38,Hoja2!$B$2:$K$84,6,FALSE)</f>
        <v>0</v>
      </c>
      <c r="D38">
        <f>VLOOKUP($A38,Hoja2!$B$2:$K$84,7,FALSE)</f>
        <v>0</v>
      </c>
      <c r="E38">
        <f>VLOOKUP($A38,Hoja2!$B$2:$K$84,8,FALSE)</f>
        <v>6</v>
      </c>
      <c r="F38">
        <f>VLOOKUP($A38,Hoja2!$B$2:$K$84,9,FALSE)</f>
        <v>6</v>
      </c>
      <c r="G38">
        <f>VLOOKUP($A38,Hoja2!$B$2:$K$84,10,FALSE)</f>
        <v>0</v>
      </c>
      <c r="H38" t="str">
        <f>VLOOKUP($A38,Hoja2!$B$2:$V$84,21,FALSE)</f>
        <v xml:space="preserve">El 10/abr/2024 21:40 Juan Pablo Cuenca Mayorga comentó sobre el valor 0.0 del 26/Mar/2024 00:01
    Durante el primer trimestre, se establecieron mesas de trabajo entre la Dirección de Vocaciones y Formación, la Dirección de Desarrollo Tecnológico e Innovación, y el Equipo de Mecanismos de la DGR. El objetivo de estas reuniones fue revisar y ajustar las observaciones hechas por el equipo de vocaciones a los términos de referencia de la convocatoria 950 "COLOMBIA INTELIGENTE: DESARROLLO E IMPLEMENTACIÓN DE SOLUCIONES MEDIANTE INTELIGENCIA ARTIFICIAL Y CIENCIAS DEL ESPACIO PARA LOS TERRITORIOS".Según el cronograma establecido para el mecanismo, se espera alcanzar la meta en el tercer trimestre del año 2024.
</v>
      </c>
    </row>
    <row r="39" spans="1:8" ht="47" thickBot="1" x14ac:dyDescent="0.4">
      <c r="A39" s="88" t="s">
        <v>242</v>
      </c>
      <c r="B39" s="96" t="s">
        <v>243</v>
      </c>
      <c r="C39">
        <f>VLOOKUP(A39,Hoja2!$B$2:$K$84,6,FALSE)</f>
        <v>0</v>
      </c>
      <c r="D39">
        <f>VLOOKUP($A39,Hoja2!$B$2:$K$84,7,FALSE)</f>
        <v>0</v>
      </c>
      <c r="E39">
        <f>VLOOKUP($A39,Hoja2!$B$2:$K$84,8,FALSE)</f>
        <v>36</v>
      </c>
      <c r="F39">
        <f>VLOOKUP($A39,Hoja2!$B$2:$K$84,9,FALSE)</f>
        <v>36</v>
      </c>
      <c r="G39">
        <f>VLOOKUP($A39,Hoja2!$B$2:$K$84,10,FALSE)</f>
        <v>0</v>
      </c>
      <c r="H39" t="str">
        <f>VLOOKUP($A39,Hoja2!$B$2:$V$84,21,FALSE)</f>
        <v xml:space="preserve">El 10/abr/2024 21:40 Juan Pablo Cuenca Mayorga comentó sobre el valor 0.0 del 26/Mar/2024 00:01
    Durante el primer trimestre, se establecieron mesas de trabajo entre la Dirección de Vocaciones y Formación, la Dirección de Desarrollo Tecnológico e Innovación, y el Equipo de Mecanismos de la DGR. El objetivo de estas reuniones fue revisar y ajustar las observaciones hechas por el equipo de vocaciones a los términos de referencia de la convocatoria "COLOMBIA INTELIGENTE: DESARROLLO E IMPLEMENTACIÓN DE SOLUCIONES MEDIANTE INTELIGENCIA ARTIFICIAL Y CIENCIAS DEL ESPACIO PARA LOS TERRITORIOS".Según el cronograma establecido para el mecanismo, se espera alcanzar la meta en el tercer trimestre del año 2024.
</v>
      </c>
    </row>
    <row r="40" spans="1:8" ht="31.5" thickBot="1" x14ac:dyDescent="0.4">
      <c r="A40" s="88" t="s">
        <v>244</v>
      </c>
      <c r="B40" s="96" t="s">
        <v>170</v>
      </c>
      <c r="C40">
        <f>VLOOKUP(A40,Hoja2!$B$2:$K$84,6,FALSE)</f>
        <v>0</v>
      </c>
      <c r="D40">
        <f>VLOOKUP($A40,Hoja2!$B$2:$K$84,7,FALSE)</f>
        <v>0</v>
      </c>
      <c r="E40">
        <f>VLOOKUP($A40,Hoja2!$B$2:$K$84,8,FALSE)</f>
        <v>3</v>
      </c>
      <c r="F40">
        <f>VLOOKUP($A40,Hoja2!$B$2:$K$84,9,FALSE)</f>
        <v>13</v>
      </c>
      <c r="G40">
        <f>VLOOKUP($A40,Hoja2!$B$2:$K$84,10,FALSE)</f>
        <v>0</v>
      </c>
      <c r="H40" t="str">
        <f>VLOOKUP($A40,Hoja2!$B$2:$V$84,21,FALSE)</f>
        <v xml:space="preserve">El 17/abr/2024 15:55 Emiro Javier Tovar Martinez comentó sobre el valor 0.0 del 26/Mar/2024 00:01
    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abril y cierra el 29 de mayo de 2024. Los resultados definitivos se publicaran el 11 junio 2024, fecha en la cual se podrá publicar la variable.
</v>
      </c>
    </row>
    <row r="41" spans="1:8" ht="93.5" thickBot="1" x14ac:dyDescent="0.4">
      <c r="A41" s="88" t="s">
        <v>245</v>
      </c>
      <c r="B41" s="96" t="s">
        <v>171</v>
      </c>
      <c r="C41">
        <f>VLOOKUP(A41,Hoja2!$B$2:$K$84,6,FALSE)</f>
        <v>0</v>
      </c>
      <c r="D41">
        <f>VLOOKUP($A41,Hoja2!$B$2:$K$84,7,FALSE)</f>
        <v>6</v>
      </c>
      <c r="E41">
        <f>VLOOKUP($A41,Hoja2!$B$2:$K$84,8,FALSE)</f>
        <v>6</v>
      </c>
      <c r="F41">
        <f>VLOOKUP($A41,Hoja2!$B$2:$K$84,9,FALSE)</f>
        <v>6</v>
      </c>
      <c r="G41">
        <f>VLOOKUP($A41,Hoja2!$B$2:$K$84,10,FALSE)</f>
        <v>0</v>
      </c>
      <c r="H41" t="str">
        <f>VLOOKUP($A41,Hoja2!$B$2:$V$84,21,FALSE)</f>
        <v xml:space="preserve">El 12/abr/2024 15:38 Emiro Javier Tovar Martinez comentó sobre el valor 0.0 del 26/Mar/2024 00:01
    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11 junio 2024 se publicaran los resultados definitivos de la convocatoria, fecha para lo cual se reportara la variable.
</v>
      </c>
    </row>
    <row r="42" spans="1:8" ht="31.5" thickBot="1" x14ac:dyDescent="0.4">
      <c r="A42" s="88" t="s">
        <v>246</v>
      </c>
      <c r="B42" s="96" t="s">
        <v>172</v>
      </c>
      <c r="C42">
        <f>VLOOKUP(A42,Hoja2!$B$2:$K$84,6,FALSE)</f>
        <v>0</v>
      </c>
      <c r="D42">
        <f>VLOOKUP($A42,Hoja2!$B$2:$K$84,7,FALSE)</f>
        <v>3</v>
      </c>
      <c r="E42">
        <f>VLOOKUP($A42,Hoja2!$B$2:$K$84,8,FALSE)</f>
        <v>3</v>
      </c>
      <c r="F42">
        <f>VLOOKUP($A42,Hoja2!$B$2:$K$84,9,FALSE)</f>
        <v>3</v>
      </c>
      <c r="G42">
        <f>VLOOKUP($A42,Hoja2!$B$2:$K$84,10,FALSE)</f>
        <v>0</v>
      </c>
      <c r="H42" t="str">
        <f>VLOOKUP($A42,Hoja2!$B$2:$V$84,21,FALSE)</f>
        <v xml:space="preserve">El 12/abr/2024 15:37 Emiro Javier Tovar Martinez comentó sobre el valor 0.0 del 26/Mar/2024 00:01
    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11 junio 2024 se publicaran los resultados definitivos de la convocatoria, fecha para lo cual se reportara la variable.
</v>
      </c>
    </row>
    <row r="43" spans="1:8" ht="31.5" thickBot="1" x14ac:dyDescent="0.4">
      <c r="A43" s="88" t="s">
        <v>247</v>
      </c>
      <c r="B43" s="96" t="s">
        <v>173</v>
      </c>
      <c r="C43">
        <f>VLOOKUP(A43,Hoja2!$B$2:$K$84,6,FALSE)</f>
        <v>0</v>
      </c>
      <c r="D43">
        <f>VLOOKUP($A43,Hoja2!$B$2:$K$84,7,FALSE)</f>
        <v>5</v>
      </c>
      <c r="E43">
        <f>VLOOKUP($A43,Hoja2!$B$2:$K$84,8,FALSE)</f>
        <v>5</v>
      </c>
      <c r="F43">
        <f>VLOOKUP($A43,Hoja2!$B$2:$K$84,9,FALSE)</f>
        <v>5</v>
      </c>
      <c r="G43">
        <f>VLOOKUP($A43,Hoja2!$B$2:$K$84,10,FALSE)</f>
        <v>0</v>
      </c>
      <c r="H43" t="str">
        <f>VLOOKUP($A43,Hoja2!$B$2:$V$84,21,FALSE)</f>
        <v xml:space="preserve">El 12/abr/2024 15:36 Emiro Javier Tovar Martinez comentó sobre el valor 0.0 del 26/Mar/2024 00:01
    Para el cumplimiento de esta variable, se diseñaron los Términos de Referencia de la convocatoria ColombIA Inteligente, la cual busca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El 11 junio 2024 se publicaran los resultados definitivos de la convocatoria, fecha para lo cual se reportara la variable.
</v>
      </c>
    </row>
    <row r="44" spans="1:8" ht="109" thickBot="1" x14ac:dyDescent="0.4">
      <c r="A44" s="88" t="s">
        <v>248</v>
      </c>
      <c r="B44" s="93" t="s">
        <v>249</v>
      </c>
      <c r="C44">
        <f>VLOOKUP(A44,Hoja2!$B$2:$K$84,6,FALSE)</f>
        <v>0</v>
      </c>
      <c r="D44">
        <f>VLOOKUP($A44,Hoja2!$B$2:$K$84,7,FALSE)</f>
        <v>0</v>
      </c>
      <c r="E44">
        <f>VLOOKUP($A44,Hoja2!$B$2:$K$84,8,FALSE)</f>
        <v>1</v>
      </c>
      <c r="F44">
        <f>VLOOKUP($A44,Hoja2!$B$2:$K$84,9,FALSE)</f>
        <v>1</v>
      </c>
      <c r="G44">
        <f>VLOOKUP($A44,Hoja2!$B$2:$K$84,10,FALSE)</f>
        <v>0</v>
      </c>
      <c r="H44" t="str">
        <f>VLOOKUP($A44,Hoja2!$B$2:$V$84,21,FALSE)</f>
        <v xml:space="preserve">El 17/abr/2024 15:55 Emiro Javier Tovar Martinez comentó sobre el valor 0.0 del 26/Mar/2024 00:01
    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abril y cierra el 29 de mayo de 2024. Los resultados definitivos se publicaran el 11 junio 2024, fecha en la cual se podrá publicar la variable.
</v>
      </c>
    </row>
    <row r="45" spans="1:8" ht="78" thickBot="1" x14ac:dyDescent="0.4">
      <c r="A45" s="88" t="s">
        <v>250</v>
      </c>
      <c r="B45" s="93" t="s">
        <v>174</v>
      </c>
      <c r="C45">
        <f>VLOOKUP(A45,Hoja2!$B$2:$K$84,6,FALSE)</f>
        <v>0</v>
      </c>
      <c r="D45">
        <f>VLOOKUP($A45,Hoja2!$B$2:$K$84,7,FALSE)</f>
        <v>0</v>
      </c>
      <c r="E45">
        <f>VLOOKUP($A45,Hoja2!$B$2:$K$84,8,FALSE)</f>
        <v>2</v>
      </c>
      <c r="F45">
        <f>VLOOKUP($A45,Hoja2!$B$2:$K$84,9,FALSE)</f>
        <v>2</v>
      </c>
      <c r="G45">
        <f>VLOOKUP($A45,Hoja2!$B$2:$K$84,10,FALSE)</f>
        <v>0</v>
      </c>
      <c r="H45" t="str">
        <f>VLOOKUP($A45,Hoja2!$B$2:$V$84,21,FALSE)</f>
        <v xml:space="preserve">El 17/abr/2024 15:55 Emiro Javier Tovar Martinez comentó sobre el valor 0.0 del 26/Mar/2024 00:01
    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abril y cierra el 29 de mayo de 2024. Los resultados definitivos se publicaran el 11 junio 2024, fecha en la cual se podrá publicar la variable.
</v>
      </c>
    </row>
    <row r="46" spans="1:8" ht="93.5" thickBot="1" x14ac:dyDescent="0.4">
      <c r="A46" s="88" t="s">
        <v>251</v>
      </c>
      <c r="B46" s="93" t="s">
        <v>175</v>
      </c>
      <c r="C46">
        <f>VLOOKUP(A46,Hoja2!$B$2:$K$84,6,FALSE)</f>
        <v>0</v>
      </c>
      <c r="D46">
        <f>VLOOKUP($A46,Hoja2!$B$2:$K$84,7,FALSE)</f>
        <v>0</v>
      </c>
      <c r="E46">
        <f>VLOOKUP($A46,Hoja2!$B$2:$K$84,8,FALSE)</f>
        <v>1</v>
      </c>
      <c r="F46">
        <f>VLOOKUP($A46,Hoja2!$B$2:$K$84,9,FALSE)</f>
        <v>1</v>
      </c>
      <c r="G46">
        <f>VLOOKUP($A46,Hoja2!$B$2:$K$84,10,FALSE)</f>
        <v>0</v>
      </c>
      <c r="H46" t="str">
        <f>VLOOKUP($A46,Hoja2!$B$2:$V$84,21,FALSE)</f>
        <v xml:space="preserve">El 17/abr/2024 15:54 Emiro Javier Tovar Martinez comentó sobre el valor 0.0 del 26/Mar/2024 00:01
    El ministerio dio apertura a la convocatoria ColombIA inteligente: desarrollo e implementación de soluciones mediante inteligencia artificial y ciencias del espacio para los territorio, con el objetivo de Fortalecer la Investigación Aplicada, el Desarrollo Tecnológico y la Innovación en Inteligencia Artificial y Tecnologías Aeroespaciales que contribuya al desarrollo ambiental, social y económico de las regiones en el marco de la Política de Investigación e Innovación Orientada por Misiones. Esta convocatoria dio apertura el pasado 26 de abril y cierra el 29 de mayo de 2024. Los resultados definitivos se publicaran el 11 junio 2024, fecha en la cual se podrá publicar la variable.
</v>
      </c>
    </row>
    <row r="47" spans="1:8" ht="78" thickBot="1" x14ac:dyDescent="0.4">
      <c r="A47" s="88" t="s">
        <v>252</v>
      </c>
      <c r="B47" s="96" t="s">
        <v>176</v>
      </c>
      <c r="C47" s="99" t="s">
        <v>888</v>
      </c>
      <c r="D47" s="99" t="s">
        <v>888</v>
      </c>
      <c r="E47" s="99" t="s">
        <v>888</v>
      </c>
      <c r="F47" s="99" t="s">
        <v>888</v>
      </c>
      <c r="G47" s="99" t="s">
        <v>888</v>
      </c>
      <c r="H47" t="e">
        <f>VLOOKUP($A47,Hoja2!$B$2:$V$84,21,FALSE)</f>
        <v>#N/A</v>
      </c>
    </row>
    <row r="48" spans="1:8" ht="47" thickBot="1" x14ac:dyDescent="0.4">
      <c r="A48" s="88" t="s">
        <v>253</v>
      </c>
      <c r="B48" s="90" t="s">
        <v>177</v>
      </c>
      <c r="C48" s="99" t="s">
        <v>888</v>
      </c>
      <c r="D48" s="99" t="s">
        <v>888</v>
      </c>
      <c r="E48" s="99" t="s">
        <v>888</v>
      </c>
      <c r="F48" s="99" t="s">
        <v>888</v>
      </c>
      <c r="G48" s="99" t="s">
        <v>888</v>
      </c>
      <c r="H48" t="e">
        <f>VLOOKUP($A48,Hoja2!$B$2:$V$84,21,FALSE)</f>
        <v>#N/A</v>
      </c>
    </row>
    <row r="49" spans="1:8" ht="47" thickBot="1" x14ac:dyDescent="0.4">
      <c r="A49" s="88" t="s">
        <v>254</v>
      </c>
      <c r="B49" s="90" t="s">
        <v>178</v>
      </c>
      <c r="C49" s="99" t="s">
        <v>888</v>
      </c>
      <c r="D49" s="99" t="s">
        <v>888</v>
      </c>
      <c r="E49" s="99" t="s">
        <v>888</v>
      </c>
      <c r="F49" s="99" t="s">
        <v>888</v>
      </c>
      <c r="G49" s="99" t="s">
        <v>888</v>
      </c>
      <c r="H49" t="e">
        <f>VLOOKUP($A49,Hoja2!$B$2:$V$84,21,FALSE)</f>
        <v>#N/A</v>
      </c>
    </row>
    <row r="50" spans="1:8" ht="47" thickBot="1" x14ac:dyDescent="0.4">
      <c r="A50" s="88" t="s">
        <v>255</v>
      </c>
      <c r="B50" s="96" t="s">
        <v>179</v>
      </c>
      <c r="C50">
        <f>VLOOKUP(A50,Hoja2!$B$2:$K$84,6,FALSE)</f>
        <v>0</v>
      </c>
      <c r="D50">
        <f>VLOOKUP($A50,Hoja2!$B$2:$K$84,7,FALSE)</f>
        <v>0</v>
      </c>
      <c r="E50">
        <f>VLOOKUP($A50,Hoja2!$B$2:$K$84,8,FALSE)</f>
        <v>1</v>
      </c>
      <c r="F50">
        <f>VLOOKUP($A50,Hoja2!$B$2:$K$84,9,FALSE)</f>
        <v>1</v>
      </c>
      <c r="G50">
        <f>VLOOKUP($A50,Hoja2!$B$2:$K$84,10,FALSE)</f>
        <v>0</v>
      </c>
      <c r="H50" t="str">
        <f>VLOOKUP($A50,Hoja2!$B$2:$V$84,21,FALSE)</f>
        <v xml:space="preserve">El 15/abr/2024 08:52 Alexis Andres Aguilera Alvear comentó sobre el valor 0.0 del 26/Mar/2024 00:01
    Durante el primer trimestre del 2024, el Programa Especial Pacífico Vital se formuló y estructuró. El mecanismo de operación se dará a través de alianza estratégica con actor reconocido del Sistema Nacional de Ciencia, Tecnología e Innovación. Esta conformación de esta alianza está programada para cumplir en el tercer trimestre del 2024
</v>
      </c>
    </row>
    <row r="51" spans="1:8" ht="78" thickBot="1" x14ac:dyDescent="0.4">
      <c r="A51" s="88" t="s">
        <v>256</v>
      </c>
      <c r="B51" s="92" t="s">
        <v>180</v>
      </c>
      <c r="C51">
        <f>VLOOKUP(A51,Hoja2!$B$2:$K$84,6,FALSE)</f>
        <v>0</v>
      </c>
      <c r="D51">
        <f>VLOOKUP($A51,Hoja2!$B$2:$K$84,7,FALSE)</f>
        <v>0</v>
      </c>
      <c r="E51">
        <f>VLOOKUP($A51,Hoja2!$B$2:$K$84,8,FALSE)</f>
        <v>0</v>
      </c>
      <c r="F51">
        <f>VLOOKUP($A51,Hoja2!$B$2:$K$84,9,FALSE)</f>
        <v>1</v>
      </c>
      <c r="G51">
        <f>VLOOKUP($A51,Hoja2!$B$2:$K$84,10,FALSE)</f>
        <v>0</v>
      </c>
      <c r="H51" t="str">
        <f>VLOOKUP($A51,Hoja2!$B$2:$V$84,21,FALSE)</f>
        <v xml:space="preserve">El 03/abr/2024 11:05 Alexis Andres Aguilera Alvear comentó sobre el valor 0.0 del 26/Mar/2024 00:01
    Durante el primer trimestre del 2024, se trabajó en la estructuración del Programa Pacífico Vital el cual está enfocado en la transformación de subproductos de la pesca a través de procesos de I+D+i para generar productos pesqueros con valor agregado. Este Programa hace parte de las acciones para dos Políticas de Investigación e Innovación Orientadas por Misiones (PIIOM), estas son: a) Bioeconomía y Territorio y b) Derecho Humano a la Alimentación.
</v>
      </c>
    </row>
    <row r="52" spans="1:8" ht="109" thickBot="1" x14ac:dyDescent="0.4">
      <c r="A52" s="88" t="s">
        <v>257</v>
      </c>
      <c r="B52" s="92" t="s">
        <v>258</v>
      </c>
      <c r="C52">
        <f>VLOOKUP(A52,Hoja2!$B$2:$K$84,6,FALSE)</f>
        <v>0</v>
      </c>
      <c r="D52">
        <f>VLOOKUP($A52,Hoja2!$B$2:$K$84,7,FALSE)</f>
        <v>0</v>
      </c>
      <c r="E52">
        <f>VLOOKUP($A52,Hoja2!$B$2:$K$84,8,FALSE)</f>
        <v>1</v>
      </c>
      <c r="F52">
        <f>VLOOKUP($A52,Hoja2!$B$2:$K$84,9,FALSE)</f>
        <v>1</v>
      </c>
      <c r="G52">
        <f>VLOOKUP($A52,Hoja2!$B$2:$K$84,10,FALSE)</f>
        <v>0</v>
      </c>
      <c r="H52" t="str">
        <f>VLOOKUP($A52,Hoja2!$B$2:$V$84,21,FALSE)</f>
        <v xml:space="preserve">El 03/abr/2024 11:05 Alexis Andres Aguilera Alvear comentó sobre el valor 0.0 del 26/Mar/2024 00:01
    Durante el primer trimestre del 2024, se trabajó en la estructuración del Programa Pacífico Vital el cual está enfocado en la transformación de subproductos de la pesca a través de procesos de I+D+i para generar productos pesqueros con valor agregado. Este programa se enmarca en el territorio de Tumaco (Nariño) y su área de influencia por lo cual se espera que los resultados del Programa permitan el mejoramiento de las condiciones sociales, económicas y productivas de las asociaciones de pescadores artesanales de está región.
</v>
      </c>
    </row>
    <row r="53" spans="1:8" ht="78" thickBot="1" x14ac:dyDescent="0.4">
      <c r="A53" s="88" t="s">
        <v>259</v>
      </c>
      <c r="B53" s="92" t="s">
        <v>181</v>
      </c>
      <c r="C53">
        <f>VLOOKUP(A53,Hoja2!$B$2:$K$84,6,FALSE)</f>
        <v>0</v>
      </c>
      <c r="D53">
        <f>VLOOKUP($A53,Hoja2!$B$2:$K$84,7,FALSE)</f>
        <v>0</v>
      </c>
      <c r="E53">
        <f>VLOOKUP($A53,Hoja2!$B$2:$K$84,8,FALSE)</f>
        <v>0</v>
      </c>
      <c r="F53">
        <f>VLOOKUP($A53,Hoja2!$B$2:$K$84,9,FALSE)</f>
        <v>1</v>
      </c>
      <c r="G53">
        <f>VLOOKUP($A53,Hoja2!$B$2:$K$84,10,FALSE)</f>
        <v>0</v>
      </c>
      <c r="H53" t="str">
        <f>VLOOKUP($A53,Hoja2!$B$2:$V$84,21,FALSE)</f>
        <v xml:space="preserve">El 03/abr/2024 11:05 Alexis Andres Aguilera Alvear comentó sobre el valor 0.0 del 26/Mar/2024 00:01
    Durante el primer trimestre del 2024, se trabajó en la estructuración del Programa Pacífico Vital el cual está enfocado en la transformación de subproductos de la pesca a través de procesos de I+D+i para generar productos pesqueros con valor agregado. Este Programa está en el marco del territorio de Tumaco, específicamente en la comunidad de pescadores y asociaciones de pescadores artesanales de esta región. Se espera que el Programa impacte entre 17 y 25 asociaciones de pescadores artesanales de Tumaco por medio de la producción y comercialización de bioproductos pesqueros
</v>
      </c>
    </row>
    <row r="54" spans="1:8" ht="62.5" thickBot="1" x14ac:dyDescent="0.4">
      <c r="A54" s="88" t="s">
        <v>260</v>
      </c>
      <c r="B54" s="92" t="s">
        <v>70</v>
      </c>
      <c r="C54">
        <f>VLOOKUP(A54,Hoja2!$B$2:$K$84,6,FALSE)</f>
        <v>0</v>
      </c>
      <c r="D54">
        <f>VLOOKUP($A54,Hoja2!$B$2:$K$84,7,FALSE)</f>
        <v>0</v>
      </c>
      <c r="E54">
        <f>VLOOKUP($A54,Hoja2!$B$2:$K$84,8,FALSE)</f>
        <v>0</v>
      </c>
      <c r="F54">
        <f>VLOOKUP($A54,Hoja2!$B$2:$K$84,9,FALSE)</f>
        <v>39</v>
      </c>
      <c r="G54">
        <f>VLOOKUP($A54,Hoja2!$B$2:$K$84,10,FALSE)</f>
        <v>0</v>
      </c>
      <c r="H54" t="str">
        <f>VLOOKUP($A54,Hoja2!$B$2:$V$84,21,FALSE)</f>
        <v xml:space="preserve">El 12/abr/2024 15:31 Emiro Javier Tovar Martinez comentó sobre el valor 0.0 del 26/Mar/2024 00:01
    Para el cumplimiento de la variable Prototipos de tecnologías para la soberanía alimentaria y el derecho a la alimentación en proceso de validación precomercial o comercial, la DDTI en conjunto con el SENA esta diseñando los TdR para dar apertuta a la convocatoria 2024. Se estan realizando mesas de trabajo a fin de adicionar el convenio 640 de 2023 a fin abrir una convocartoria mas robusta y con mayor impacto y en pararleo de estan construyendo los TdR 2024. Los cuales se adjuntan.
</v>
      </c>
    </row>
    <row r="55" spans="1:8" ht="31.5" thickBot="1" x14ac:dyDescent="0.4">
      <c r="A55" s="88" t="s">
        <v>261</v>
      </c>
      <c r="B55" s="90" t="s">
        <v>182</v>
      </c>
      <c r="C55">
        <f>VLOOKUP(A55,Hoja2!$B$2:$K$84,6,FALSE)</f>
        <v>0</v>
      </c>
      <c r="D55">
        <f>VLOOKUP($A55,Hoja2!$B$2:$K$84,7,FALSE)</f>
        <v>0</v>
      </c>
      <c r="E55">
        <f>VLOOKUP($A55,Hoja2!$B$2:$K$84,8,FALSE)</f>
        <v>0</v>
      </c>
      <c r="F55">
        <f>VLOOKUP($A55,Hoja2!$B$2:$K$84,9,FALSE)</f>
        <v>50</v>
      </c>
      <c r="G55">
        <f>VLOOKUP($A55,Hoja2!$B$2:$K$84,10,FALSE)</f>
        <v>0</v>
      </c>
      <c r="H55" t="str">
        <f>VLOOKUP($A55,Hoja2!$B$2:$V$84,21,FALSE)</f>
        <v xml:space="preserve">El 10/abr/2024 20:28 Eliana Marcela Charrupi Viveros comentó sobre el valor 0.0 del 26/Mar/2024 00:01
    En el primer trimestre de 2024 en el marco del programa Jóvenes en Ciencia para la Paz en los capítulos Buenaventura, Quibdó y Tumaco se llevaron a cabo actividades como el acompañamiento técnico de parte de Minciencias a la Cámara de Comercio de Buenaventura, del Chocó y de Tumaco para el diseño y apertura de nuevos mecanismos (Segundas convocatorias) para la selección de los beneficiarios en cada territorio. Adicionalmente, cada Cámara diseño y presentó un informe detallado de los resultados del mecanismo para la selección del actor que impartirá la formación a los jóvenes beneficiarios del programa ante el comité técnico de seguimiento a cada convenio (156-2023, 157-2023 y 158-2023). El objetivo de dicho informe fue recibir recomendaciones al proceso de preselección del o los actor(es)/consultor/es que brindarán el entrenamiento I +D + i. En ese orden de ideas en los territorios de Buenaventura inició el proceso de contratación al Centro Yunus, en Quibdó se contrataron dos consultores especializados y Tumaco se inició proceso de contratación con la Universidad Nacional de Colombia Sede Tumaco. Para el caso del Programa Jóvenes en Ciencia para la Paz capítulo San Andrés, Providencia y Santa Catalina se diseñó y aplicó un diagnóstico de necesidades productivas y comerciales al menos 150 jóvenes de San Andrés, Providencia y Santa Catalina. Asimismo, se acompañó a la Cámara de Comercio de San Andrés en el diseño de un mecanismo (Convocatoria) para la selección de los beneficiarios en el territorio.Por último, al cierre de trimestre se continúa en las actividades de seguimiento y orientación técnica para la selección de los jóvenes beneficiarios.
</v>
      </c>
    </row>
    <row r="56" spans="1:8" ht="31.5" thickBot="1" x14ac:dyDescent="0.4">
      <c r="A56" s="88" t="s">
        <v>262</v>
      </c>
      <c r="B56" s="90" t="s">
        <v>183</v>
      </c>
      <c r="C56">
        <f>VLOOKUP(A56,Hoja2!$B$2:$K$84,6,FALSE)</f>
        <v>0</v>
      </c>
      <c r="D56">
        <f>VLOOKUP($A56,Hoja2!$B$2:$K$84,7,FALSE)</f>
        <v>0</v>
      </c>
      <c r="E56">
        <f>VLOOKUP($A56,Hoja2!$B$2:$K$84,8,FALSE)</f>
        <v>0</v>
      </c>
      <c r="F56">
        <f>VLOOKUP($A56,Hoja2!$B$2:$K$84,9,FALSE)</f>
        <v>50</v>
      </c>
      <c r="G56">
        <f>VLOOKUP($A56,Hoja2!$B$2:$K$84,10,FALSE)</f>
        <v>0</v>
      </c>
      <c r="H56" t="str">
        <f>VLOOKUP($A56,Hoja2!$B$2:$V$84,21,FALSE)</f>
        <v xml:space="preserve">El 10/abr/2024 20:28 Eliana Marcela Charrupi Viveros comentó sobre el valor 0.0 del 26/Mar/2024 00:01
    En el primer trimestre de 2024 en el marco del programa Jóvenes en Ciencia para la Paz en los capítulos Buenaventura, Quibdó y Tumaco se cuentan con 42 ideas de negocio y/o prototipos innovadores presentados por los jóvenes que fueron seleccionados en la primera convocatoria, dichos jóvenes ya se encuentran listos para empezar el proceso de entrenamiento I+D+i y acompañamiento para que posteriormente puedan robustecer, formular y/o consolidar sus proyectos para que estos sean susceptibles de financiamiento. En ese sentido, se llevaron a cabo actividades como el acompañamiento técnico de parte de Minciencias a la Cámara de Comercio de Buenaventura, del Chocó y de Tumaco para el diseño y apertura de nuevos mecanismos (Segundas convocatorias) para la selección de las iniciativas restantes en cada territorio. Por lo cual, al cierre de trimestre se continúa en las actividades de seguimiento y orientación técnica para la selección de las iniciativas.
</v>
      </c>
    </row>
    <row r="57" spans="1:8" ht="62.5" thickBot="1" x14ac:dyDescent="0.4">
      <c r="A57" s="88" t="s">
        <v>263</v>
      </c>
      <c r="B57" s="96" t="s">
        <v>264</v>
      </c>
      <c r="C57">
        <f>VLOOKUP(A57,Hoja2!$B$2:$K$84,6,FALSE)</f>
        <v>0</v>
      </c>
      <c r="D57">
        <f>VLOOKUP($A57,Hoja2!$B$2:$K$84,7,FALSE)</f>
        <v>0</v>
      </c>
      <c r="E57">
        <f>VLOOKUP($A57,Hoja2!$B$2:$K$84,8,FALSE)</f>
        <v>0</v>
      </c>
      <c r="F57">
        <f>VLOOKUP($A57,Hoja2!$B$2:$K$84,9,FALSE)</f>
        <v>140</v>
      </c>
      <c r="G57">
        <f>VLOOKUP($A57,Hoja2!$B$2:$K$84,10,FALSE)</f>
        <v>0</v>
      </c>
      <c r="H57" t="str">
        <f>VLOOKUP($A57,Hoja2!$B$2:$V$84,21,FALSE)</f>
        <v xml:space="preserve">El 09/abr/2024 14:55 Laura Daniela Giraldo Hurtado comentó sobre el valor 0.0 del 26/Mar/2024 00:01
    Para el trimestre por reportar contamos con el resultado en 0, dado que la Secretaria Técnica del CNBT se encuentra realizando seguimiento y apoyo a la evaluación de impacto, la cual tiene como fin identificar la eficacia e impacto del sector productivo. Dicha evaluación ha sido solicita por el CONFIS toda vez que se requiere la medición para la aprobación del cupo de la vigencia 2024, es por tal motivo que se proyecta apertura la convocatoria para el segundo semestre del año fiscal y medir el número de empresas que ejecutan proyectos de investigación y desarrollo que son beneficiados por el cupo de inversión (Crédito fiscal y descuento) en la vigencia fiscal.
</v>
      </c>
    </row>
    <row r="58" spans="1:8" ht="31.5" thickBot="1" x14ac:dyDescent="0.4">
      <c r="A58" s="88" t="s">
        <v>265</v>
      </c>
      <c r="B58" s="92" t="s">
        <v>87</v>
      </c>
      <c r="C58">
        <f>VLOOKUP(A58,Hoja2!$B$2:$K$84,6,FALSE)</f>
        <v>0</v>
      </c>
      <c r="D58">
        <f>VLOOKUP($A58,Hoja2!$B$2:$K$84,7,FALSE)</f>
        <v>0</v>
      </c>
      <c r="E58">
        <f>VLOOKUP($A58,Hoja2!$B$2:$K$84,8,FALSE)</f>
        <v>25</v>
      </c>
      <c r="F58">
        <f>VLOOKUP($A58,Hoja2!$B$2:$K$84,9,FALSE)</f>
        <v>80</v>
      </c>
      <c r="G58">
        <f>VLOOKUP($A58,Hoja2!$B$2:$K$84,10,FALSE)</f>
        <v>0</v>
      </c>
      <c r="H58" t="str">
        <f>VLOOKUP($A58,Hoja2!$B$2:$V$84,21,FALSE)</f>
        <v xml:space="preserve">El 12/abr/2024 14:19 Guillermo Muñoz Avila comentó sobre el valor del 26/Mar/2024 00:01
    Para el primer trimestre del año se vienen adelantando acciones en el marco de la construcción de la convocatoria SENAINNOVA 2024 "Fomento a la innovación y desarrollo tecnológico para contribuir a los retos En definición de nuevos instrumentos para la estructuración y aprobación de los términos de referencia asociados al derecho a la alimentación", la cual se tiene como objetivo fomentar el Desarrollo Tecnológico y la Innovación en las Microempresas y Organizaciones Productivas Rurales, mediante la financiación de proyectos de CTeI que contribuyan a la disponibilidad, acceso, uso y estabilidad en la producción de alimentos, así como al fortalecimiento de capacidades regionales que permitan el desarrollo de un campo productivo y sostenible.
</v>
      </c>
    </row>
    <row r="59" spans="1:8" ht="47" thickBot="1" x14ac:dyDescent="0.4">
      <c r="A59" s="88" t="s">
        <v>266</v>
      </c>
      <c r="B59" s="92" t="s">
        <v>72</v>
      </c>
      <c r="C59">
        <f>VLOOKUP(A59,Hoja2!$B$2:$K$84,6,FALSE)</f>
        <v>0</v>
      </c>
      <c r="D59">
        <f>VLOOKUP($A59,Hoja2!$B$2:$K$84,7,FALSE)</f>
        <v>0</v>
      </c>
      <c r="E59">
        <f>VLOOKUP($A59,Hoja2!$B$2:$K$84,8,FALSE)</f>
        <v>2</v>
      </c>
      <c r="F59">
        <f>VLOOKUP($A59,Hoja2!$B$2:$K$84,9,FALSE)</f>
        <v>6</v>
      </c>
      <c r="G59">
        <f>VLOOKUP($A59,Hoja2!$B$2:$K$84,10,FALSE)</f>
        <v>0</v>
      </c>
      <c r="H59" t="str">
        <f>VLOOKUP($A59,Hoja2!$B$2:$V$84,21,FALSE)</f>
        <v xml:space="preserve">El 12/abr/2024 14:12 Guillermo Muñoz Avila comentó sobre el valor del 26/Mar/2024 00:01
    Con corte al primer trimestre del año 2024, la Dirección de Gestión de Recursos para la CTeI del Ministerio de Ciencia, Tecnología e Innovación abrió los siguientes mecanismos asociados a proyectos de investigación, desarrollo científico e innovación en transición Energética, con el objetivo de garantizar el acceso a una energía asequible, segura, sostenible y moderna: Energía Asequible y no Contaminante.
</v>
      </c>
    </row>
    <row r="60" spans="1:8" ht="47" thickBot="1" x14ac:dyDescent="0.4">
      <c r="A60" s="88" t="s">
        <v>267</v>
      </c>
      <c r="B60" s="93" t="s">
        <v>88</v>
      </c>
      <c r="C60">
        <f>VLOOKUP(A60,Hoja2!$B$2:$K$84,6,FALSE)</f>
        <v>10</v>
      </c>
      <c r="D60">
        <f>VLOOKUP($A60,Hoja2!$B$2:$K$84,7,FALSE)</f>
        <v>30</v>
      </c>
      <c r="E60">
        <f>VLOOKUP($A60,Hoja2!$B$2:$K$84,8,FALSE)</f>
        <v>40</v>
      </c>
      <c r="F60">
        <f>VLOOKUP($A60,Hoja2!$B$2:$K$84,9,FALSE)</f>
        <v>100</v>
      </c>
      <c r="G60">
        <f>VLOOKUP($A60,Hoja2!$B$2:$K$84,10,FALSE)</f>
        <v>17</v>
      </c>
      <c r="H60" t="str">
        <f>VLOOKUP($A60,Hoja2!$B$2:$V$84,21,FALSE)</f>
        <v xml:space="preserve">El 17/abr/2024 15:37 Raúl Ivan Clavijo comentó sobre el valor 17.0 del 26/Mar/2024 00:01
    Con el fin de dar cumplimiento a los hitos establecidos para el indicador “(EP-24) Avance en la gestión de mecanismos con el enfoque diferencial para pueblos indígenas”, en el primer trimestre del año, se diseñó y elaboró el instrumento de política pública llamado "Programa para el Fortalecimiento de Capacidades en Ciencia, Tecnología e Innovación (CTeI) y Reconocimiento de los Sistemas de Conocimientos Tradicionales y Ancestrales, así como de Innovaciones Sociales y Científicas de los Pueblos Étnicos en Colombia". Este instrumento, presentado ante comité viceministerial, se concibe como una apuesta de ajuste institucional para apoyar, financiar y acompañar proyectos de Ciencia, Tecnología e Innovación presentados y desarrollados por pueblos y comunidades étnicas en el país. Además, se llevó a cabo la construcción de la propuesta de términos de referencia del mecanismo de convocatoria para la lista de elegibles de proyectos de CTeI específicamente dirigidos a los pueblos indígenas. Esta iniciativa busca garantizar una participación equitativa y efectiva de dichas comunidades, organizaciones y pueblos, en el desarrollo científico y tecnológico del país, promoviendo la inclusión y el respeto de su cultura y prácticas. Asimismo, se desarrolló la propuesta metodológica para la socialización y el establecimiento de mesas técnicas participativas, con el fin de revisar y socializar participativamente los términos de referencia mencionados anteriormente. Estas mesas técnicas se conciben como espacios de diálogo y colaboración entre diferentes actores, especialmente las y los representantes de los pueblos étnicos, con el objetivo de garantizar la pertinencia, efectividad y relación con las necesidades territoriales de las convocatorias y proyectos a desarrollar.
</v>
      </c>
    </row>
    <row r="61" spans="1:8" ht="124.5" thickBot="1" x14ac:dyDescent="0.4">
      <c r="A61" s="88" t="s">
        <v>268</v>
      </c>
      <c r="B61" s="92" t="s">
        <v>91</v>
      </c>
      <c r="C61">
        <f>VLOOKUP(A61,Hoja2!$B$2:$K$84,6,FALSE)</f>
        <v>10</v>
      </c>
      <c r="D61">
        <f>VLOOKUP($A61,Hoja2!$B$2:$K$84,7,FALSE)</f>
        <v>20</v>
      </c>
      <c r="E61">
        <f>VLOOKUP($A61,Hoja2!$B$2:$K$84,8,FALSE)</f>
        <v>30</v>
      </c>
      <c r="F61">
        <f>VLOOKUP($A61,Hoja2!$B$2:$K$84,9,FALSE)</f>
        <v>40</v>
      </c>
      <c r="G61">
        <f>VLOOKUP($A61,Hoja2!$B$2:$K$84,10,FALSE)</f>
        <v>10</v>
      </c>
      <c r="H61" t="str">
        <f>VLOOKUP($A61,Hoja2!$B$2:$V$84,21,FALSE)</f>
        <v xml:space="preserve">El 25/abr/2024 11:57 Sofia Leon Oñate comentó sobre el valor 10.0 del 26/Mar/2024 00:01
    Durante el primer trimestre de la vigencia 2024, el Equipo Transversal Étnico y de Género(TEG) de la Dirección de Capacidades y Apropiación del Conocimiento, desarrolló lossiguientes avances con relación al trimestre:•Diseño y formulación de la ficha del instrumento de política pública “Programa para el fortalecimiento de capacidades en CTeI y reconocimiento de los sistemas de conocimientos tradicionales y ancestrales e innovaciones sociales y científicas de los pueblos étnicos en Colombia”.•Asistencia y participación en reuniones de articulación y retroalimentación del instrumento de política pública.•Elaboración de ajustes al instrumento de política pública “Programa para el fortalecimiento de capacidades en CTeI y reconocimiento de los sistemas de conocimientos tradicionales y ancestrales e innovaciones sociales y científicas de los pueblos étnicos en Colombia”.
</v>
      </c>
    </row>
    <row r="62" spans="1:8" ht="109" thickBot="1" x14ac:dyDescent="0.4">
      <c r="A62" s="88" t="s">
        <v>269</v>
      </c>
      <c r="B62" s="92" t="s">
        <v>270</v>
      </c>
      <c r="C62">
        <f>VLOOKUP(A62,Hoja2!$B$2:$K$84,6,FALSE)</f>
        <v>0</v>
      </c>
      <c r="D62">
        <f>VLOOKUP($A62,Hoja2!$B$2:$K$84,7,FALSE)</f>
        <v>0</v>
      </c>
      <c r="E62">
        <f>VLOOKUP($A62,Hoja2!$B$2:$K$84,8,FALSE)</f>
        <v>0</v>
      </c>
      <c r="F62">
        <f>VLOOKUP($A62,Hoja2!$B$2:$K$84,9,FALSE)</f>
        <v>1</v>
      </c>
      <c r="G62">
        <f>VLOOKUP($A62,Hoja2!$B$2:$K$84,10,FALSE)</f>
        <v>0</v>
      </c>
      <c r="H62" t="str">
        <f>VLOOKUP($A62,Hoja2!$B$2:$V$84,21,FALSE)</f>
        <v xml:space="preserve">El 15/abr/2024 11:23 Johana Regino Vergara comentó sobre el valor 0.0 del 26/Mar/2024 00:01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A continuación, se presenta una línea de tiempo detallada de los eventos y acciones clave llevadas a cabo:7 de febrero: Se llevó a cabo una reunión con la rectora de la Universidad de Nariño para explorar la viabilidad de implementar el centro de bioeconomía en la sede Mar Agrícola. Esta reunión inicial fue fundamental para sentar las bases de colaboración y apoyo institucional.6 y 7 de marzo: Se realizó una visita técnica a la sede Mar Agrícola para evaluar las condiciones del lugar y determinar su idoneidad para albergar el centro de bioeconomía. La observación directa de la infraestructura y las capacidades existentes fue crucial para la planificación futura.13 de marzo: Se presentó el primer concepto técnico, el cual se basó en los hallazgos de la visita técnica. Este documento incluyó escenarios propuestos para la implementación del centro, abarcando aspectos clave como la infraestructura necesaria y las potenciales áreas de enfoque.21 de marzo: Durante una reunión con la viceministra María Camila, se discutieron nuevos escenarios estratégicos, incluyendo la posibilidad de establecer alianzas con la Universidad Nacional, evaluar la viabilidad de utilizar un puerto pesquero para el desarrollo de bioproductos, y considerar la donación de un predio por parte de la Gobernación de Nariño. Estas discusiones ampliaron significativamente el alcance y las posibilidades del proyecto.
</v>
      </c>
    </row>
    <row r="63" spans="1:8" ht="78" thickBot="1" x14ac:dyDescent="0.4">
      <c r="A63" s="88" t="s">
        <v>271</v>
      </c>
      <c r="B63" s="92" t="s">
        <v>184</v>
      </c>
      <c r="C63">
        <f>VLOOKUP(A63,Hoja2!$B$2:$K$84,6,FALSE)</f>
        <v>0</v>
      </c>
      <c r="D63">
        <f>VLOOKUP($A63,Hoja2!$B$2:$K$84,7,FALSE)</f>
        <v>0</v>
      </c>
      <c r="E63">
        <f>VLOOKUP($A63,Hoja2!$B$2:$K$84,8,FALSE)</f>
        <v>0</v>
      </c>
      <c r="F63">
        <f>VLOOKUP($A63,Hoja2!$B$2:$K$84,9,FALSE)</f>
        <v>1</v>
      </c>
      <c r="G63">
        <f>VLOOKUP($A63,Hoja2!$B$2:$K$84,10,FALSE)</f>
        <v>0</v>
      </c>
      <c r="H63" t="str">
        <f>VLOOKUP($A63,Hoja2!$B$2:$V$84,21,FALSE)</f>
        <v xml:space="preserve">El 15/abr/2024 11:23 Johana Regino Vergara comentó sobre el valor 0.0 del 26/Mar/2024 00:01
    De manera permanente, se ha estado revisando y evaluando estrategias para la implementación efectiva del centro de bioeconomía. Este enfoque estratégico no solo busca optimizar el uso de recursos biológicos de manera sostenible sino también fortalecer las alianzas con instituciones académicas y gubernamentales para maximizar el impacto de las iniciativas en el pacífico colombiano. A continuación, se presenta una línea de tiempo detallada de los eventos y acciones clave llevadas a cabo:7 de febrero: Se llevó a cabo una reunión con la rectora de la Universidad de Nariño para explorar la viabilidad de implementar el centro de bioeconomía en la sede Mar Agrícola. Esta reunión inicial fue fundamental para sentar las bases de colaboración y apoyo institucional.6 y 7 de marzo: Se realizó una visita técnica a la sede Mar Agrícola para evaluar las condiciones del lugar y determinar su idoneidad para albergar el centro de bioeconomía. La observación directa de la infraestructura y las capacidades existentes fue crucial para la planificación futura.13 de marzo: Se presentó el primer concepto técnico, el cual se basó en los hallazgos de la visita técnica. Este documento incluyó escenarios propuestos para la implementación del centro, abarcando aspectos clave como la infraestructura necesaria y las potenciales áreas de enfoque.21 de marzo: Durante una reunión con la viceministra María Camila, se discutieron nuevos escenarios estratégicos, incluyendo la posibilidad de establecer alianzas con la Universidad Nacional, evaluar la viabilidad de utilizar un puerto pesquero para el desarrollo de bioproductos, y considerar la donación de un predio por parte de la Gobernación de Nariño. Estas discusiones ampliaron significativamente el alcance y las posibilidades del proyecto.
</v>
      </c>
    </row>
    <row r="64" spans="1:8" ht="47" thickBot="1" x14ac:dyDescent="0.4">
      <c r="A64" s="88" t="s">
        <v>272</v>
      </c>
      <c r="B64" s="90" t="s">
        <v>185</v>
      </c>
      <c r="C64" s="99" t="s">
        <v>888</v>
      </c>
      <c r="D64" s="99" t="s">
        <v>888</v>
      </c>
      <c r="E64" s="99" t="s">
        <v>888</v>
      </c>
      <c r="F64" s="99" t="s">
        <v>888</v>
      </c>
      <c r="G64" s="99" t="s">
        <v>888</v>
      </c>
      <c r="H64" t="e">
        <f>VLOOKUP($A64,Hoja2!$B$2:$V$84,21,FALSE)</f>
        <v>#N/A</v>
      </c>
    </row>
    <row r="65" spans="1:8" ht="47" thickBot="1" x14ac:dyDescent="0.4">
      <c r="A65" s="88" t="s">
        <v>273</v>
      </c>
      <c r="B65" s="96" t="s">
        <v>186</v>
      </c>
      <c r="C65" s="99" t="s">
        <v>888</v>
      </c>
      <c r="D65" s="99" t="s">
        <v>888</v>
      </c>
      <c r="E65" s="99" t="s">
        <v>888</v>
      </c>
      <c r="F65" s="99" t="s">
        <v>888</v>
      </c>
      <c r="G65" s="99" t="s">
        <v>888</v>
      </c>
      <c r="H65" t="e">
        <f>VLOOKUP($A65,Hoja2!$B$2:$V$84,21,FALSE)</f>
        <v>#N/A</v>
      </c>
    </row>
    <row r="66" spans="1:8" ht="47" thickBot="1" x14ac:dyDescent="0.4">
      <c r="A66" s="88" t="s">
        <v>274</v>
      </c>
      <c r="B66" s="96" t="s">
        <v>187</v>
      </c>
      <c r="C66" s="99" t="s">
        <v>888</v>
      </c>
      <c r="D66" s="99" t="s">
        <v>888</v>
      </c>
      <c r="E66" s="99" t="s">
        <v>888</v>
      </c>
      <c r="F66" s="99" t="s">
        <v>888</v>
      </c>
      <c r="G66" s="99" t="s">
        <v>888</v>
      </c>
      <c r="H66" t="e">
        <f>VLOOKUP($A66,Hoja2!$B$2:$V$84,21,FALSE)</f>
        <v>#N/A</v>
      </c>
    </row>
    <row r="67" spans="1:8" ht="93.5" thickBot="1" x14ac:dyDescent="0.4">
      <c r="A67" s="88" t="s">
        <v>275</v>
      </c>
      <c r="B67" s="93" t="s">
        <v>188</v>
      </c>
      <c r="C67">
        <f>VLOOKUP(A67,Hoja2!$B$2:$K$84,6,FALSE)</f>
        <v>0</v>
      </c>
      <c r="D67">
        <f>VLOOKUP($A67,Hoja2!$B$2:$K$84,7,FALSE)</f>
        <v>0</v>
      </c>
      <c r="E67">
        <f>VLOOKUP($A67,Hoja2!$B$2:$K$84,8,FALSE)</f>
        <v>0</v>
      </c>
      <c r="F67">
        <f>VLOOKUP($A67,Hoja2!$B$2:$K$84,9,FALSE)</f>
        <v>1</v>
      </c>
      <c r="G67">
        <f>VLOOKUP($A67,Hoja2!$B$2:$K$84,10,FALSE)</f>
        <v>0</v>
      </c>
      <c r="H67" t="str">
        <f>VLOOKUP($A67,Hoja2!$B$2:$V$84,21,FALSE)</f>
        <v xml:space="preserve">El 12/abr/2024 11:55 Fernando Germán Gonzalez Gonzalez comentó sobre el valor 0.0 del 26/Mar/2024 00:01
    Durante este primer trimestre de 2024 se realizaron diferentes reuniones de trabajo al interior del Ministerio, obteniendo los siguientes productos: (1) diseño y elaboración la ficha de proyecto especial tanto en PPT como en Excel (ver anexo); (2) avance en identificación de tres grandes subproductos: en cáñamo, en planta de coca, y, en patios agroecológicos, definiendo posibles: objetivos específicos, territorios, actividades, metas y monto presupuestal (se adjunta Excel).
</v>
      </c>
    </row>
    <row r="68" spans="1:8" ht="109" thickBot="1" x14ac:dyDescent="0.4">
      <c r="A68" s="88" t="s">
        <v>276</v>
      </c>
      <c r="B68" s="93" t="s">
        <v>277</v>
      </c>
      <c r="C68">
        <f>VLOOKUP(A68,Hoja2!$B$2:$K$84,6,FALSE)</f>
        <v>0</v>
      </c>
      <c r="D68">
        <f>VLOOKUP($A68,Hoja2!$B$2:$K$84,7,FALSE)</f>
        <v>0</v>
      </c>
      <c r="E68">
        <f>VLOOKUP($A68,Hoja2!$B$2:$K$84,8,FALSE)</f>
        <v>0</v>
      </c>
      <c r="F68">
        <f>VLOOKUP($A68,Hoja2!$B$2:$K$84,9,FALSE)</f>
        <v>1</v>
      </c>
      <c r="G68">
        <f>VLOOKUP($A68,Hoja2!$B$2:$K$84,10,FALSE)</f>
        <v>0</v>
      </c>
      <c r="H68" t="str">
        <f>VLOOKUP($A68,Hoja2!$B$2:$V$84,21,FALSE)</f>
        <v xml:space="preserve">El 12/abr/2024 11:55 Fernando Germán Gonzalez Gonzalez comentó sobre el valor 0.0 del 26/Mar/2024 00:01
    Durante este primer trimestre de 2024 se realizaron diferentes reuniones de trabajo al interior del Ministerio, obteniendo los siguientes productos: (1) diseño y elaboración la ficha de proyecto especial tanto en PPT como en Excel (ver anexo); (2) avance en identificación de tres grandes subproductos: en cáñamo, en planta de coca, y, en patios agroecológicos, definiendo posibles: objetivos específicos, territorios, actividades, metas y monto presupuestal (se adjunta Excel).
</v>
      </c>
    </row>
    <row r="69" spans="1:8" ht="78" thickBot="1" x14ac:dyDescent="0.4">
      <c r="A69" s="88" t="s">
        <v>278</v>
      </c>
      <c r="B69" s="93" t="s">
        <v>189</v>
      </c>
      <c r="C69">
        <f>VLOOKUP(A69,Hoja2!$B$2:$K$84,6,FALSE)</f>
        <v>0</v>
      </c>
      <c r="D69">
        <f>VLOOKUP($A69,Hoja2!$B$2:$K$84,7,FALSE)</f>
        <v>0</v>
      </c>
      <c r="E69">
        <f>VLOOKUP($A69,Hoja2!$B$2:$K$84,8,FALSE)</f>
        <v>0</v>
      </c>
      <c r="F69">
        <f>VLOOKUP($A69,Hoja2!$B$2:$K$84,9,FALSE)</f>
        <v>1</v>
      </c>
      <c r="G69">
        <f>VLOOKUP($A69,Hoja2!$B$2:$K$84,10,FALSE)</f>
        <v>0</v>
      </c>
      <c r="H69" t="str">
        <f>VLOOKUP($A69,Hoja2!$B$2:$V$84,21,FALSE)</f>
        <v xml:space="preserve">El 12/abr/2024 11:55 Fernando Germán Gonzalez Gonzalez comentó sobre el valor 0.0 del 26/Mar/2024 00:01
    Durante este primer trimestre de 2024 se realizaron diferentes reuniones de trabajo al interior del Ministerio, obteniendo los siguientes productos: (1) diseño y elaboración la ficha de proyecto especial tanto en PPT como en Excel (ver anexo); (2) avance en identificación de tres grandes subproductos: en cáñamo, en planta de coca, y, en patios agroecológicos, definiendo posibles: objetivos específicos, territorios, actividades, metas y monto presupuestal (se adjunta Excel).
</v>
      </c>
    </row>
    <row r="70" spans="1:8" ht="47" thickBot="1" x14ac:dyDescent="0.4">
      <c r="A70" s="88" t="s">
        <v>279</v>
      </c>
      <c r="B70" s="90" t="s">
        <v>190</v>
      </c>
      <c r="C70">
        <f>VLOOKUP(A70,Hoja2!$B$2:$K$84,6,FALSE)</f>
        <v>0</v>
      </c>
      <c r="D70">
        <f>VLOOKUP($A70,Hoja2!$B$2:$K$84,7,FALSE)</f>
        <v>1</v>
      </c>
      <c r="E70">
        <f>VLOOKUP($A70,Hoja2!$B$2:$K$84,8,FALSE)</f>
        <v>4</v>
      </c>
      <c r="F70">
        <f>VLOOKUP($A70,Hoja2!$B$2:$K$84,9,FALSE)</f>
        <v>12</v>
      </c>
      <c r="G70">
        <f>VLOOKUP($A70,Hoja2!$B$2:$K$84,10,FALSE)</f>
        <v>1</v>
      </c>
      <c r="H70" t="str">
        <f>VLOOKUP($A70,Hoja2!$B$2:$V$84,21,FALSE)</f>
        <v xml:space="preserve">El 13/abr/2024 23:36 Perla Jeanete Arrieta Ramírez comentó sobre el valor del 26/Mar/2024 00:01
    Se valida información reportada para el primer trimestre. 
</v>
      </c>
    </row>
    <row r="71" spans="1:8" ht="62.5" thickBot="1" x14ac:dyDescent="0.4">
      <c r="A71" s="88" t="s">
        <v>280</v>
      </c>
      <c r="B71" s="90" t="s">
        <v>281</v>
      </c>
      <c r="C71">
        <f>VLOOKUP(A71,Hoja2!$B$2:$K$84,6,FALSE)</f>
        <v>7</v>
      </c>
      <c r="D71">
        <f>VLOOKUP($A71,Hoja2!$B$2:$K$84,7,FALSE)</f>
        <v>75</v>
      </c>
      <c r="E71">
        <f>VLOOKUP($A71,Hoja2!$B$2:$K$84,8,FALSE)</f>
        <v>79</v>
      </c>
      <c r="F71">
        <f>VLOOKUP($A71,Hoja2!$B$2:$K$84,9,FALSE)</f>
        <v>100</v>
      </c>
      <c r="G71">
        <f>VLOOKUP($A71,Hoja2!$B$2:$K$84,10,FALSE)</f>
        <v>7</v>
      </c>
      <c r="H71" t="str">
        <f>VLOOKUP($A71,Hoja2!$B$2:$V$84,21,FALSE)</f>
        <v xml:space="preserve">El 10/abr/2024 16:44 Perla Jeanete Arrieta Ramírez comentó sobre el valor del 26/Mar/2024 00:01
    Se aprueba las evidencias aportadas en este indicador para el primer trimestre de 2024
</v>
      </c>
    </row>
    <row r="72" spans="1:8" ht="78" thickBot="1" x14ac:dyDescent="0.4">
      <c r="A72" s="88" t="s">
        <v>282</v>
      </c>
      <c r="B72" s="92" t="s">
        <v>191</v>
      </c>
      <c r="C72">
        <f>VLOOKUP(A72,Hoja2!$B$2:$K$84,6,FALSE)</f>
        <v>0</v>
      </c>
      <c r="D72">
        <f>VLOOKUP($A72,Hoja2!$B$2:$K$84,7,FALSE)</f>
        <v>0</v>
      </c>
      <c r="E72">
        <f>VLOOKUP($A72,Hoja2!$B$2:$K$84,8,FALSE)</f>
        <v>0</v>
      </c>
      <c r="F72">
        <f>VLOOKUP($A72,Hoja2!$B$2:$K$84,9,FALSE)</f>
        <v>2</v>
      </c>
      <c r="G72">
        <f>VLOOKUP($A72,Hoja2!$B$2:$K$84,10,FALSE)</f>
        <v>0</v>
      </c>
      <c r="H72" t="str">
        <f>VLOOKUP($A72,Hoja2!$B$2:$V$84,21,FALSE)</f>
        <v xml:space="preserve">El 10/abr/2024 16:23 Juan Camilo Hernández Sánchez comentó sobre el valor 0.0 del 26/Mar/2024 00:01
    -Para este primer trimestre de 2024, se esta avanzando en la metodología para la selección de los dos bioproductos que serán beneficiados con la aceleración a partir del Banco de Elegibles de la Convocatoria MapBio 3.0. -Al 31 de marzo de 2024, se ha iniciado la elaboración de los Términos de Referencia para la Convocatoria de Cursos CABBIO que se realizarán en Colombia.
</v>
      </c>
    </row>
    <row r="73" spans="1:8" ht="27" thickBot="1" x14ac:dyDescent="0.4">
      <c r="A73" s="88" t="s">
        <v>283</v>
      </c>
      <c r="B73" s="92" t="s">
        <v>96</v>
      </c>
      <c r="C73">
        <f>VLOOKUP(A73,Hoja2!$B$2:$K$84,6,FALSE)</f>
        <v>10</v>
      </c>
      <c r="D73">
        <f>VLOOKUP($A73,Hoja2!$B$2:$K$84,7,FALSE)</f>
        <v>10</v>
      </c>
      <c r="E73">
        <f>VLOOKUP($A73,Hoja2!$B$2:$K$84,8,FALSE)</f>
        <v>7</v>
      </c>
      <c r="F73">
        <f>VLOOKUP($A73,Hoja2!$B$2:$K$84,9,FALSE)</f>
        <v>7</v>
      </c>
      <c r="G73">
        <f>VLOOKUP($A73,Hoja2!$B$2:$K$84,10,FALSE)</f>
        <v>0</v>
      </c>
      <c r="H73">
        <f>VLOOKUP($A73,Hoja2!$B$2:$V$84,21,FALSE)</f>
        <v>0</v>
      </c>
    </row>
    <row r="74" spans="1:8" ht="47" thickBot="1" x14ac:dyDescent="0.4">
      <c r="A74" s="88" t="s">
        <v>284</v>
      </c>
      <c r="B74" s="90" t="s">
        <v>193</v>
      </c>
      <c r="C74">
        <f>VLOOKUP(A74,Hoja2!$B$2:$K$84,6,FALSE)</f>
        <v>25</v>
      </c>
      <c r="D74">
        <f>VLOOKUP($A74,Hoja2!$B$2:$K$84,7,FALSE)</f>
        <v>50</v>
      </c>
      <c r="E74">
        <f>VLOOKUP($A74,Hoja2!$B$2:$K$84,8,FALSE)</f>
        <v>75</v>
      </c>
      <c r="F74">
        <f>VLOOKUP($A74,Hoja2!$B$2:$K$84,9,FALSE)</f>
        <v>100</v>
      </c>
      <c r="G74">
        <f>VLOOKUP($A74,Hoja2!$B$2:$K$84,10,FALSE)</f>
        <v>25</v>
      </c>
      <c r="H74" t="str">
        <f>VLOOKUP($A74,Hoja2!$B$2:$V$84,21,FALSE)</f>
        <v xml:space="preserve">El 12/abr/2024 17:42 Erika Julieth Barragán Cabezas comentó sobre el valor 25.0 del 26/Mar/2024 00:01
    Se realiza cumplimiento del 25% de acuerdo con la meta planteada para el primer trimestre de la vigencia 2024, llevando a cabo las actividades asociadas a la etapa de alistamiento de la estrategia de cierre de brechas y mejora continua.
</v>
      </c>
    </row>
    <row r="75" spans="1:8" ht="62.5" thickBot="1" x14ac:dyDescent="0.4">
      <c r="A75" s="88" t="s">
        <v>285</v>
      </c>
      <c r="B75" s="90" t="s">
        <v>194</v>
      </c>
      <c r="C75">
        <f>VLOOKUP(A75,Hoja2!$B$2:$K$84,6,FALSE)</f>
        <v>25</v>
      </c>
      <c r="D75">
        <f>VLOOKUP($A75,Hoja2!$B$2:$K$84,7,FALSE)</f>
        <v>50</v>
      </c>
      <c r="E75">
        <f>VLOOKUP($A75,Hoja2!$B$2:$K$84,8,FALSE)</f>
        <v>75</v>
      </c>
      <c r="F75">
        <f>VLOOKUP($A75,Hoja2!$B$2:$K$84,9,FALSE)</f>
        <v>100</v>
      </c>
      <c r="G75">
        <f>VLOOKUP($A75,Hoja2!$B$2:$K$84,10,FALSE)</f>
        <v>25</v>
      </c>
      <c r="H75" t="str">
        <f>VLOOKUP($A75,Hoja2!$B$2:$V$84,21,FALSE)</f>
        <v xml:space="preserve">El 12/abr/2024 18:12 Erika Julieth Barragán Cabezas comentó sobre el valor 25.0 del 26/Mar/2024 00:01
    Se realiza cumplimiento del 25% de acuerdo con la meta establecida para el primer trimestre del 2024, llevando a cabo el total de las actividades contempladas para la fase de alistamiento.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8CE3-4266-4D49-B242-532852A72D87}">
  <dimension ref="A1:AA84"/>
  <sheetViews>
    <sheetView workbookViewId="0">
      <selection activeCell="H2" sqref="H2:H75"/>
    </sheetView>
  </sheetViews>
  <sheetFormatPr baseColWidth="10" defaultRowHeight="17.5" customHeight="1" x14ac:dyDescent="0.35"/>
  <cols>
    <col min="21" max="21" width="32.81640625" customWidth="1"/>
    <col min="22" max="22" width="46.1796875" customWidth="1"/>
    <col min="27" max="27" width="11.1796875" bestFit="1" customWidth="1"/>
  </cols>
  <sheetData>
    <row r="1" spans="1:27" ht="17.5" customHeight="1" x14ac:dyDescent="0.35">
      <c r="A1" t="s">
        <v>286</v>
      </c>
      <c r="B1" t="s">
        <v>287</v>
      </c>
      <c r="C1" t="s">
        <v>288</v>
      </c>
      <c r="D1" t="s">
        <v>3</v>
      </c>
      <c r="E1" t="s">
        <v>289</v>
      </c>
      <c r="F1" t="s">
        <v>290</v>
      </c>
      <c r="G1" t="s">
        <v>291</v>
      </c>
      <c r="H1" t="s">
        <v>292</v>
      </c>
      <c r="I1" t="s">
        <v>293</v>
      </c>
      <c r="J1" t="s">
        <v>294</v>
      </c>
      <c r="K1" t="s">
        <v>295</v>
      </c>
      <c r="L1" t="s">
        <v>296</v>
      </c>
      <c r="M1" t="s">
        <v>297</v>
      </c>
      <c r="N1" t="s">
        <v>298</v>
      </c>
      <c r="O1" t="s">
        <v>299</v>
      </c>
      <c r="P1" t="s">
        <v>300</v>
      </c>
      <c r="Q1" t="s">
        <v>301</v>
      </c>
      <c r="R1" t="s">
        <v>302</v>
      </c>
      <c r="S1" t="s">
        <v>303</v>
      </c>
      <c r="T1" t="s">
        <v>304</v>
      </c>
      <c r="U1" t="s">
        <v>305</v>
      </c>
      <c r="V1" t="s">
        <v>306</v>
      </c>
      <c r="W1" t="s">
        <v>307</v>
      </c>
      <c r="X1" t="s">
        <v>308</v>
      </c>
      <c r="Y1" t="s">
        <v>309</v>
      </c>
      <c r="Z1" t="s">
        <v>310</v>
      </c>
    </row>
    <row r="2" spans="1:27" ht="17.5" customHeight="1" x14ac:dyDescent="0.35">
      <c r="A2" t="s">
        <v>311</v>
      </c>
      <c r="B2" t="s">
        <v>312</v>
      </c>
      <c r="C2" t="s">
        <v>313</v>
      </c>
      <c r="D2" t="s">
        <v>314</v>
      </c>
      <c r="E2" t="s">
        <v>315</v>
      </c>
      <c r="F2" t="s">
        <v>316</v>
      </c>
      <c r="G2">
        <v>0</v>
      </c>
      <c r="H2">
        <v>0</v>
      </c>
      <c r="I2">
        <v>1</v>
      </c>
      <c r="J2">
        <v>16</v>
      </c>
      <c r="K2">
        <v>0</v>
      </c>
      <c r="O2" t="s">
        <v>317</v>
      </c>
      <c r="P2" t="s">
        <v>318</v>
      </c>
      <c r="Q2" t="s">
        <v>319</v>
      </c>
      <c r="R2" t="s">
        <v>320</v>
      </c>
      <c r="S2" t="s">
        <v>321</v>
      </c>
      <c r="T2" s="97">
        <v>45377.000694444447</v>
      </c>
      <c r="U2" s="128" t="s">
        <v>322</v>
      </c>
      <c r="V2" s="91" t="s">
        <v>322</v>
      </c>
      <c r="Z2">
        <v>100</v>
      </c>
      <c r="AA2" t="b">
        <f>V2=U2</f>
        <v>1</v>
      </c>
    </row>
    <row r="3" spans="1:27" ht="17.5" customHeight="1" x14ac:dyDescent="0.35">
      <c r="A3" t="s">
        <v>323</v>
      </c>
      <c r="B3" t="s">
        <v>324</v>
      </c>
      <c r="C3" t="s">
        <v>313</v>
      </c>
      <c r="D3" t="s">
        <v>314</v>
      </c>
      <c r="E3" t="s">
        <v>325</v>
      </c>
      <c r="F3" t="s">
        <v>326</v>
      </c>
      <c r="G3">
        <v>19</v>
      </c>
      <c r="H3">
        <v>19</v>
      </c>
      <c r="I3">
        <v>294</v>
      </c>
      <c r="J3">
        <v>294</v>
      </c>
      <c r="K3">
        <v>19</v>
      </c>
      <c r="O3" t="s">
        <v>327</v>
      </c>
      <c r="P3" t="s">
        <v>328</v>
      </c>
      <c r="Q3" t="s">
        <v>329</v>
      </c>
      <c r="R3" t="s">
        <v>330</v>
      </c>
      <c r="S3" t="s">
        <v>331</v>
      </c>
      <c r="T3" s="97">
        <v>45377.000694444447</v>
      </c>
      <c r="U3" s="91" t="s">
        <v>332</v>
      </c>
      <c r="V3" s="91" t="s">
        <v>332</v>
      </c>
      <c r="Z3">
        <v>100</v>
      </c>
      <c r="AA3" t="b">
        <f t="shared" ref="AA3:AA66" si="0">V3=U3</f>
        <v>1</v>
      </c>
    </row>
    <row r="4" spans="1:27" ht="17.5" customHeight="1" x14ac:dyDescent="0.35">
      <c r="A4" t="s">
        <v>333</v>
      </c>
      <c r="B4" t="s">
        <v>334</v>
      </c>
      <c r="C4" t="s">
        <v>313</v>
      </c>
      <c r="D4" t="s">
        <v>314</v>
      </c>
      <c r="E4" t="s">
        <v>335</v>
      </c>
      <c r="F4" t="s">
        <v>336</v>
      </c>
      <c r="G4">
        <v>0</v>
      </c>
      <c r="H4" s="98">
        <v>1500</v>
      </c>
      <c r="I4" s="98">
        <v>7700</v>
      </c>
      <c r="J4" s="98">
        <v>21000</v>
      </c>
      <c r="K4">
        <v>0</v>
      </c>
      <c r="O4" t="s">
        <v>327</v>
      </c>
      <c r="P4" t="s">
        <v>337</v>
      </c>
      <c r="Q4" t="s">
        <v>338</v>
      </c>
      <c r="R4" t="s">
        <v>339</v>
      </c>
      <c r="S4" t="s">
        <v>340</v>
      </c>
      <c r="T4" s="97">
        <v>45377.000694444447</v>
      </c>
      <c r="U4" s="91" t="s">
        <v>341</v>
      </c>
      <c r="V4" s="91" t="s">
        <v>341</v>
      </c>
      <c r="Z4">
        <v>100</v>
      </c>
      <c r="AA4" t="b">
        <f t="shared" si="0"/>
        <v>1</v>
      </c>
    </row>
    <row r="5" spans="1:27" ht="17.5" customHeight="1" x14ac:dyDescent="0.35">
      <c r="A5" t="s">
        <v>342</v>
      </c>
      <c r="B5" t="s">
        <v>343</v>
      </c>
      <c r="C5" t="s">
        <v>313</v>
      </c>
      <c r="D5" t="s">
        <v>314</v>
      </c>
      <c r="E5" t="s">
        <v>325</v>
      </c>
      <c r="F5" t="s">
        <v>326</v>
      </c>
      <c r="G5">
        <v>41</v>
      </c>
      <c r="H5">
        <v>41</v>
      </c>
      <c r="I5">
        <v>163</v>
      </c>
      <c r="J5">
        <v>185</v>
      </c>
      <c r="K5">
        <v>46</v>
      </c>
      <c r="O5" t="s">
        <v>327</v>
      </c>
      <c r="P5" t="s">
        <v>344</v>
      </c>
      <c r="Q5" t="s">
        <v>345</v>
      </c>
      <c r="R5" t="s">
        <v>346</v>
      </c>
      <c r="S5" t="s">
        <v>347</v>
      </c>
      <c r="T5" s="97">
        <v>45377.000694444447</v>
      </c>
      <c r="U5" s="91" t="s">
        <v>348</v>
      </c>
      <c r="V5" s="91" t="s">
        <v>348</v>
      </c>
      <c r="Z5">
        <v>100</v>
      </c>
      <c r="AA5" t="b">
        <f t="shared" si="0"/>
        <v>1</v>
      </c>
    </row>
    <row r="6" spans="1:27" ht="17.5" customHeight="1" x14ac:dyDescent="0.35">
      <c r="A6" t="s">
        <v>349</v>
      </c>
      <c r="B6" t="s">
        <v>234</v>
      </c>
      <c r="C6" t="s">
        <v>350</v>
      </c>
      <c r="D6" t="s">
        <v>314</v>
      </c>
      <c r="E6" t="s">
        <v>325</v>
      </c>
      <c r="F6" t="s">
        <v>326</v>
      </c>
      <c r="G6">
        <v>0</v>
      </c>
      <c r="H6">
        <v>150</v>
      </c>
      <c r="I6">
        <v>190</v>
      </c>
      <c r="J6" s="98">
        <v>1190</v>
      </c>
      <c r="K6">
        <v>0</v>
      </c>
      <c r="O6" t="s">
        <v>327</v>
      </c>
      <c r="P6" t="s">
        <v>351</v>
      </c>
      <c r="Q6" t="s">
        <v>352</v>
      </c>
      <c r="R6" t="s">
        <v>353</v>
      </c>
      <c r="S6" t="s">
        <v>354</v>
      </c>
      <c r="T6" s="97">
        <v>45377.000694444447</v>
      </c>
      <c r="U6" s="91" t="s">
        <v>355</v>
      </c>
      <c r="V6" s="91" t="s">
        <v>355</v>
      </c>
      <c r="Z6">
        <v>100</v>
      </c>
      <c r="AA6" t="b">
        <f t="shared" si="0"/>
        <v>1</v>
      </c>
    </row>
    <row r="7" spans="1:27" ht="17.5" customHeight="1" x14ac:dyDescent="0.35">
      <c r="A7" t="s">
        <v>356</v>
      </c>
      <c r="B7" t="s">
        <v>357</v>
      </c>
      <c r="C7" t="s">
        <v>313</v>
      </c>
      <c r="D7" t="s">
        <v>314</v>
      </c>
      <c r="E7" t="s">
        <v>325</v>
      </c>
      <c r="F7" t="s">
        <v>326</v>
      </c>
      <c r="G7">
        <v>0</v>
      </c>
      <c r="H7">
        <v>852</v>
      </c>
      <c r="I7">
        <v>858</v>
      </c>
      <c r="J7">
        <v>858</v>
      </c>
      <c r="K7">
        <v>0</v>
      </c>
      <c r="O7" t="s">
        <v>327</v>
      </c>
      <c r="P7" t="s">
        <v>358</v>
      </c>
      <c r="Q7" t="s">
        <v>359</v>
      </c>
      <c r="R7" t="s">
        <v>360</v>
      </c>
      <c r="S7" t="s">
        <v>361</v>
      </c>
      <c r="T7" s="97">
        <v>45377.000694444447</v>
      </c>
      <c r="U7" s="91" t="s">
        <v>362</v>
      </c>
      <c r="V7" s="91" t="s">
        <v>362</v>
      </c>
      <c r="Z7">
        <v>100</v>
      </c>
      <c r="AA7" t="b">
        <f t="shared" si="0"/>
        <v>1</v>
      </c>
    </row>
    <row r="8" spans="1:27" ht="17.5" customHeight="1" x14ac:dyDescent="0.35">
      <c r="A8" t="s">
        <v>363</v>
      </c>
      <c r="B8" t="s">
        <v>364</v>
      </c>
      <c r="C8" t="s">
        <v>313</v>
      </c>
      <c r="D8" t="s">
        <v>314</v>
      </c>
      <c r="E8" t="s">
        <v>315</v>
      </c>
      <c r="F8" t="s">
        <v>316</v>
      </c>
      <c r="G8">
        <v>0</v>
      </c>
      <c r="H8">
        <v>0</v>
      </c>
      <c r="I8">
        <v>2</v>
      </c>
      <c r="J8">
        <v>16</v>
      </c>
      <c r="K8">
        <v>0</v>
      </c>
      <c r="O8" t="s">
        <v>317</v>
      </c>
      <c r="P8" t="s">
        <v>365</v>
      </c>
      <c r="Q8" t="s">
        <v>366</v>
      </c>
      <c r="R8" t="s">
        <v>367</v>
      </c>
      <c r="S8" t="s">
        <v>368</v>
      </c>
      <c r="T8" s="97">
        <v>45377.000694444447</v>
      </c>
      <c r="U8" s="91" t="s">
        <v>369</v>
      </c>
      <c r="V8" s="91" t="s">
        <v>369</v>
      </c>
      <c r="Z8">
        <v>100</v>
      </c>
      <c r="AA8" t="b">
        <f t="shared" si="0"/>
        <v>1</v>
      </c>
    </row>
    <row r="9" spans="1:27" ht="17.5" customHeight="1" x14ac:dyDescent="0.35">
      <c r="A9" t="s">
        <v>370</v>
      </c>
      <c r="B9" t="s">
        <v>371</v>
      </c>
      <c r="C9" t="s">
        <v>313</v>
      </c>
      <c r="D9" t="s">
        <v>314</v>
      </c>
      <c r="E9" t="s">
        <v>315</v>
      </c>
      <c r="F9" t="s">
        <v>316</v>
      </c>
      <c r="G9">
        <v>0</v>
      </c>
      <c r="H9">
        <v>0</v>
      </c>
      <c r="I9">
        <v>2</v>
      </c>
      <c r="J9">
        <v>5</v>
      </c>
      <c r="K9">
        <v>0</v>
      </c>
      <c r="O9" t="s">
        <v>317</v>
      </c>
      <c r="P9" t="s">
        <v>372</v>
      </c>
      <c r="Q9" t="s">
        <v>373</v>
      </c>
      <c r="R9" t="s">
        <v>374</v>
      </c>
      <c r="S9" t="s">
        <v>375</v>
      </c>
      <c r="T9" s="97">
        <v>45377.000694444447</v>
      </c>
      <c r="U9" s="91" t="s">
        <v>376</v>
      </c>
      <c r="V9" s="91" t="s">
        <v>376</v>
      </c>
      <c r="Z9">
        <v>100</v>
      </c>
      <c r="AA9" t="b">
        <f t="shared" si="0"/>
        <v>1</v>
      </c>
    </row>
    <row r="10" spans="1:27" ht="17.5" customHeight="1" x14ac:dyDescent="0.35">
      <c r="A10" t="s">
        <v>377</v>
      </c>
      <c r="B10" t="s">
        <v>205</v>
      </c>
      <c r="C10" t="s">
        <v>350</v>
      </c>
      <c r="D10" t="s">
        <v>378</v>
      </c>
      <c r="E10" t="s">
        <v>379</v>
      </c>
      <c r="F10" t="s">
        <v>380</v>
      </c>
      <c r="G10">
        <v>0</v>
      </c>
      <c r="H10">
        <v>20</v>
      </c>
      <c r="I10">
        <v>60</v>
      </c>
      <c r="J10">
        <v>100</v>
      </c>
      <c r="K10">
        <v>0</v>
      </c>
      <c r="O10" t="s">
        <v>381</v>
      </c>
      <c r="P10" t="s">
        <v>382</v>
      </c>
      <c r="Q10" t="s">
        <v>383</v>
      </c>
      <c r="R10" t="s">
        <v>384</v>
      </c>
      <c r="S10" t="s">
        <v>385</v>
      </c>
      <c r="T10" s="97">
        <v>45377.000694444447</v>
      </c>
      <c r="U10" s="91" t="s">
        <v>386</v>
      </c>
      <c r="V10" s="91" t="s">
        <v>386</v>
      </c>
      <c r="Z10">
        <v>100</v>
      </c>
      <c r="AA10" t="b">
        <f t="shared" si="0"/>
        <v>1</v>
      </c>
    </row>
    <row r="11" spans="1:27" ht="17.5" customHeight="1" x14ac:dyDescent="0.35">
      <c r="A11" t="s">
        <v>387</v>
      </c>
      <c r="B11" t="s">
        <v>206</v>
      </c>
      <c r="C11" t="s">
        <v>350</v>
      </c>
      <c r="D11" t="s">
        <v>378</v>
      </c>
      <c r="E11" t="s">
        <v>388</v>
      </c>
      <c r="F11" t="s">
        <v>389</v>
      </c>
      <c r="G11">
        <v>0</v>
      </c>
      <c r="H11">
        <v>40</v>
      </c>
      <c r="I11">
        <v>40</v>
      </c>
      <c r="J11">
        <v>100</v>
      </c>
      <c r="K11">
        <v>0</v>
      </c>
      <c r="O11" t="s">
        <v>390</v>
      </c>
      <c r="P11" t="s">
        <v>391</v>
      </c>
      <c r="Q11" t="s">
        <v>392</v>
      </c>
      <c r="R11" t="s">
        <v>393</v>
      </c>
      <c r="S11" t="s">
        <v>394</v>
      </c>
      <c r="T11" s="97">
        <v>45377.000694444447</v>
      </c>
      <c r="U11" s="91" t="s">
        <v>395</v>
      </c>
      <c r="V11" s="91" t="s">
        <v>395</v>
      </c>
      <c r="Z11">
        <v>100</v>
      </c>
      <c r="AA11" t="b">
        <f t="shared" si="0"/>
        <v>1</v>
      </c>
    </row>
    <row r="12" spans="1:27" ht="17.5" customHeight="1" x14ac:dyDescent="0.35">
      <c r="A12" t="s">
        <v>396</v>
      </c>
      <c r="B12" t="s">
        <v>267</v>
      </c>
      <c r="C12" t="s">
        <v>350</v>
      </c>
      <c r="D12" t="s">
        <v>378</v>
      </c>
      <c r="E12" t="s">
        <v>397</v>
      </c>
      <c r="F12" t="s">
        <v>398</v>
      </c>
      <c r="G12">
        <v>10</v>
      </c>
      <c r="H12">
        <v>30</v>
      </c>
      <c r="I12">
        <v>40</v>
      </c>
      <c r="J12">
        <v>100</v>
      </c>
      <c r="K12">
        <v>17</v>
      </c>
      <c r="O12" t="s">
        <v>399</v>
      </c>
      <c r="P12" t="s">
        <v>400</v>
      </c>
      <c r="Q12" t="s">
        <v>401</v>
      </c>
      <c r="R12" t="s">
        <v>402</v>
      </c>
      <c r="S12" t="s">
        <v>403</v>
      </c>
      <c r="T12" s="97">
        <v>45377.000694444447</v>
      </c>
      <c r="U12" s="91" t="s">
        <v>404</v>
      </c>
      <c r="V12" s="91" t="s">
        <v>404</v>
      </c>
      <c r="Z12">
        <v>100</v>
      </c>
      <c r="AA12" t="b">
        <f t="shared" si="0"/>
        <v>1</v>
      </c>
    </row>
    <row r="13" spans="1:27" ht="17.5" customHeight="1" x14ac:dyDescent="0.35">
      <c r="A13" t="s">
        <v>405</v>
      </c>
      <c r="B13" t="s">
        <v>268</v>
      </c>
      <c r="C13" t="s">
        <v>350</v>
      </c>
      <c r="D13" t="s">
        <v>378</v>
      </c>
      <c r="E13" t="s">
        <v>406</v>
      </c>
      <c r="F13" t="s">
        <v>398</v>
      </c>
      <c r="G13">
        <v>10</v>
      </c>
      <c r="H13">
        <v>20</v>
      </c>
      <c r="I13">
        <v>30</v>
      </c>
      <c r="J13">
        <v>40</v>
      </c>
      <c r="K13">
        <v>10</v>
      </c>
      <c r="O13" t="s">
        <v>399</v>
      </c>
      <c r="P13" t="s">
        <v>407</v>
      </c>
      <c r="Q13" t="s">
        <v>408</v>
      </c>
      <c r="R13" t="s">
        <v>409</v>
      </c>
      <c r="S13" t="s">
        <v>410</v>
      </c>
      <c r="T13" s="97">
        <v>45377.000694444447</v>
      </c>
      <c r="U13" s="91" t="s">
        <v>411</v>
      </c>
      <c r="V13" s="91" t="s">
        <v>411</v>
      </c>
      <c r="Z13">
        <v>100</v>
      </c>
      <c r="AA13" t="b">
        <f t="shared" si="0"/>
        <v>1</v>
      </c>
    </row>
    <row r="14" spans="1:27" ht="17.5" customHeight="1" x14ac:dyDescent="0.35">
      <c r="A14" t="s">
        <v>412</v>
      </c>
      <c r="B14" t="s">
        <v>283</v>
      </c>
      <c r="C14" t="s">
        <v>350</v>
      </c>
      <c r="D14" t="s">
        <v>314</v>
      </c>
      <c r="E14" t="s">
        <v>413</v>
      </c>
      <c r="F14" t="s">
        <v>414</v>
      </c>
      <c r="G14">
        <v>10</v>
      </c>
      <c r="H14">
        <v>10</v>
      </c>
      <c r="I14">
        <v>7</v>
      </c>
      <c r="J14">
        <v>7</v>
      </c>
      <c r="O14" t="s">
        <v>415</v>
      </c>
      <c r="P14" t="s">
        <v>416</v>
      </c>
      <c r="Q14" t="s">
        <v>417</v>
      </c>
      <c r="R14" t="s">
        <v>418</v>
      </c>
      <c r="S14" t="s">
        <v>419</v>
      </c>
      <c r="T14" s="97">
        <v>45195.000694444447</v>
      </c>
      <c r="U14" s="91" t="s">
        <v>420</v>
      </c>
      <c r="Z14">
        <v>80</v>
      </c>
      <c r="AA14" t="b">
        <f t="shared" si="0"/>
        <v>0</v>
      </c>
    </row>
    <row r="15" spans="1:27" ht="17.5" customHeight="1" x14ac:dyDescent="0.35">
      <c r="A15" t="s">
        <v>421</v>
      </c>
      <c r="B15" t="s">
        <v>422</v>
      </c>
      <c r="C15" t="s">
        <v>350</v>
      </c>
      <c r="D15" t="s">
        <v>314</v>
      </c>
      <c r="E15" t="s">
        <v>423</v>
      </c>
      <c r="F15" t="s">
        <v>424</v>
      </c>
      <c r="H15">
        <v>0</v>
      </c>
      <c r="I15">
        <v>0</v>
      </c>
      <c r="J15">
        <v>1</v>
      </c>
      <c r="O15" t="s">
        <v>381</v>
      </c>
      <c r="P15" t="s">
        <v>425</v>
      </c>
      <c r="Q15" t="s">
        <v>426</v>
      </c>
      <c r="R15" t="s">
        <v>427</v>
      </c>
      <c r="S15" t="s">
        <v>428</v>
      </c>
      <c r="T15" s="97">
        <v>45469.000694444447</v>
      </c>
      <c r="AA15" t="b">
        <f t="shared" si="0"/>
        <v>1</v>
      </c>
    </row>
    <row r="16" spans="1:27" ht="17.5" customHeight="1" x14ac:dyDescent="0.35">
      <c r="A16" t="s">
        <v>429</v>
      </c>
      <c r="B16" t="s">
        <v>209</v>
      </c>
      <c r="C16" t="s">
        <v>350</v>
      </c>
      <c r="D16" t="s">
        <v>378</v>
      </c>
      <c r="E16" t="s">
        <v>424</v>
      </c>
      <c r="F16" t="s">
        <v>424</v>
      </c>
      <c r="G16">
        <v>0.34</v>
      </c>
      <c r="H16">
        <v>0.34</v>
      </c>
      <c r="I16">
        <v>0.34</v>
      </c>
      <c r="J16">
        <v>0.39</v>
      </c>
      <c r="P16" t="s">
        <v>430</v>
      </c>
      <c r="Q16" t="s">
        <v>431</v>
      </c>
      <c r="R16" t="s">
        <v>432</v>
      </c>
      <c r="S16" t="s">
        <v>433</v>
      </c>
      <c r="T16" s="97">
        <v>45286.000694444447</v>
      </c>
      <c r="U16" s="91" t="s">
        <v>434</v>
      </c>
      <c r="Z16">
        <v>61.76</v>
      </c>
      <c r="AA16" t="b">
        <f t="shared" si="0"/>
        <v>0</v>
      </c>
    </row>
    <row r="17" spans="1:27" ht="17.5" customHeight="1" x14ac:dyDescent="0.35">
      <c r="A17" t="s">
        <v>435</v>
      </c>
      <c r="B17" t="s">
        <v>260</v>
      </c>
      <c r="C17" t="s">
        <v>350</v>
      </c>
      <c r="D17" t="s">
        <v>314</v>
      </c>
      <c r="E17" t="s">
        <v>436</v>
      </c>
      <c r="F17" t="s">
        <v>437</v>
      </c>
      <c r="G17">
        <v>0</v>
      </c>
      <c r="H17">
        <v>0</v>
      </c>
      <c r="I17">
        <v>0</v>
      </c>
      <c r="J17">
        <v>39</v>
      </c>
      <c r="K17">
        <v>0</v>
      </c>
      <c r="O17" t="s">
        <v>438</v>
      </c>
      <c r="P17" t="s">
        <v>439</v>
      </c>
      <c r="Q17" t="s">
        <v>440</v>
      </c>
      <c r="R17" t="s">
        <v>441</v>
      </c>
      <c r="S17" t="s">
        <v>442</v>
      </c>
      <c r="T17" s="97">
        <v>45377.000694444447</v>
      </c>
      <c r="U17" s="91" t="s">
        <v>443</v>
      </c>
      <c r="V17" s="91" t="s">
        <v>443</v>
      </c>
      <c r="Z17">
        <v>100</v>
      </c>
      <c r="AA17" t="b">
        <f t="shared" si="0"/>
        <v>1</v>
      </c>
    </row>
    <row r="18" spans="1:27" ht="17.5" customHeight="1" x14ac:dyDescent="0.35">
      <c r="A18" t="s">
        <v>444</v>
      </c>
      <c r="B18" t="s">
        <v>266</v>
      </c>
      <c r="C18" t="s">
        <v>350</v>
      </c>
      <c r="D18" t="s">
        <v>314</v>
      </c>
      <c r="E18" t="s">
        <v>445</v>
      </c>
      <c r="F18" t="s">
        <v>316</v>
      </c>
      <c r="G18">
        <v>0</v>
      </c>
      <c r="H18">
        <v>0</v>
      </c>
      <c r="I18">
        <v>2</v>
      </c>
      <c r="J18">
        <v>6</v>
      </c>
      <c r="K18">
        <v>0</v>
      </c>
      <c r="O18" t="s">
        <v>317</v>
      </c>
      <c r="P18" t="s">
        <v>446</v>
      </c>
      <c r="Q18" t="s">
        <v>447</v>
      </c>
      <c r="R18" t="s">
        <v>448</v>
      </c>
      <c r="S18" t="s">
        <v>449</v>
      </c>
      <c r="T18" s="97">
        <v>45377.000694444447</v>
      </c>
      <c r="U18" s="91" t="s">
        <v>450</v>
      </c>
      <c r="V18" s="91" t="s">
        <v>450</v>
      </c>
      <c r="Z18">
        <v>100</v>
      </c>
      <c r="AA18" t="b">
        <f t="shared" si="0"/>
        <v>1</v>
      </c>
    </row>
    <row r="19" spans="1:27" ht="17.5" customHeight="1" x14ac:dyDescent="0.35">
      <c r="A19" t="s">
        <v>451</v>
      </c>
      <c r="B19" t="s">
        <v>238</v>
      </c>
      <c r="C19" t="s">
        <v>350</v>
      </c>
      <c r="D19" t="s">
        <v>314</v>
      </c>
      <c r="E19" t="s">
        <v>452</v>
      </c>
      <c r="F19" t="s">
        <v>453</v>
      </c>
      <c r="G19">
        <v>0</v>
      </c>
      <c r="H19">
        <v>1</v>
      </c>
      <c r="I19">
        <v>10</v>
      </c>
      <c r="J19">
        <v>10</v>
      </c>
      <c r="K19">
        <v>0</v>
      </c>
      <c r="O19" t="s">
        <v>454</v>
      </c>
      <c r="P19" t="s">
        <v>455</v>
      </c>
      <c r="Q19" t="s">
        <v>456</v>
      </c>
      <c r="R19" t="s">
        <v>457</v>
      </c>
      <c r="S19" t="s">
        <v>458</v>
      </c>
      <c r="T19" s="97">
        <v>45377.000694444447</v>
      </c>
      <c r="U19" s="91" t="s">
        <v>459</v>
      </c>
      <c r="V19" s="91" t="s">
        <v>459</v>
      </c>
      <c r="Z19">
        <v>100</v>
      </c>
      <c r="AA19" t="b">
        <f t="shared" si="0"/>
        <v>1</v>
      </c>
    </row>
    <row r="20" spans="1:27" ht="17.5" customHeight="1" x14ac:dyDescent="0.35">
      <c r="A20" t="s">
        <v>460</v>
      </c>
      <c r="B20" t="s">
        <v>265</v>
      </c>
      <c r="C20" t="s">
        <v>350</v>
      </c>
      <c r="D20" t="s">
        <v>314</v>
      </c>
      <c r="E20" t="s">
        <v>445</v>
      </c>
      <c r="F20" t="s">
        <v>316</v>
      </c>
      <c r="G20">
        <v>0</v>
      </c>
      <c r="H20">
        <v>0</v>
      </c>
      <c r="I20">
        <v>25</v>
      </c>
      <c r="J20">
        <v>80</v>
      </c>
      <c r="K20">
        <v>0</v>
      </c>
      <c r="O20" t="s">
        <v>317</v>
      </c>
      <c r="P20" t="s">
        <v>461</v>
      </c>
      <c r="Q20" t="s">
        <v>462</v>
      </c>
      <c r="R20" t="s">
        <v>463</v>
      </c>
      <c r="S20" t="s">
        <v>464</v>
      </c>
      <c r="T20" s="97">
        <v>45377.000694444447</v>
      </c>
      <c r="U20" s="91" t="s">
        <v>465</v>
      </c>
      <c r="V20" s="91" t="s">
        <v>465</v>
      </c>
      <c r="Z20">
        <v>100</v>
      </c>
      <c r="AA20" t="b">
        <f t="shared" si="0"/>
        <v>1</v>
      </c>
    </row>
    <row r="21" spans="1:27" ht="17.5" customHeight="1" x14ac:dyDescent="0.35">
      <c r="A21" t="s">
        <v>466</v>
      </c>
      <c r="B21" t="s">
        <v>210</v>
      </c>
      <c r="C21" t="s">
        <v>350</v>
      </c>
      <c r="D21" t="s">
        <v>467</v>
      </c>
      <c r="E21" t="s">
        <v>468</v>
      </c>
      <c r="F21" t="s">
        <v>316</v>
      </c>
      <c r="G21">
        <v>0</v>
      </c>
      <c r="H21">
        <v>0</v>
      </c>
      <c r="I21" s="98">
        <v>12500</v>
      </c>
      <c r="J21" s="98">
        <v>125000</v>
      </c>
      <c r="K21">
        <v>0</v>
      </c>
      <c r="O21" t="s">
        <v>317</v>
      </c>
      <c r="P21" t="s">
        <v>469</v>
      </c>
      <c r="Q21" t="s">
        <v>470</v>
      </c>
      <c r="R21" t="s">
        <v>471</v>
      </c>
      <c r="S21" t="s">
        <v>472</v>
      </c>
      <c r="T21" s="97">
        <v>45377.000694444447</v>
      </c>
      <c r="U21" s="91" t="s">
        <v>473</v>
      </c>
      <c r="V21" s="91" t="s">
        <v>473</v>
      </c>
      <c r="Z21">
        <v>100</v>
      </c>
      <c r="AA21" t="b">
        <f t="shared" si="0"/>
        <v>1</v>
      </c>
    </row>
    <row r="22" spans="1:27" ht="17.5" customHeight="1" x14ac:dyDescent="0.35">
      <c r="A22" t="s">
        <v>474</v>
      </c>
      <c r="B22" t="s">
        <v>282</v>
      </c>
      <c r="C22" t="s">
        <v>475</v>
      </c>
      <c r="D22" t="s">
        <v>314</v>
      </c>
      <c r="E22" t="s">
        <v>476</v>
      </c>
      <c r="F22" t="s">
        <v>477</v>
      </c>
      <c r="G22">
        <v>0</v>
      </c>
      <c r="H22">
        <v>0</v>
      </c>
      <c r="I22">
        <v>0</v>
      </c>
      <c r="J22">
        <v>2</v>
      </c>
      <c r="K22">
        <v>0</v>
      </c>
      <c r="O22" t="s">
        <v>317</v>
      </c>
      <c r="P22" t="s">
        <v>478</v>
      </c>
      <c r="Q22" t="s">
        <v>479</v>
      </c>
      <c r="R22" t="s">
        <v>480</v>
      </c>
      <c r="S22" t="s">
        <v>481</v>
      </c>
      <c r="T22" s="97">
        <v>45377.000694444447</v>
      </c>
      <c r="U22" s="91" t="s">
        <v>482</v>
      </c>
      <c r="V22" s="91" t="s">
        <v>482</v>
      </c>
      <c r="Z22">
        <v>100</v>
      </c>
      <c r="AA22" t="b">
        <f t="shared" si="0"/>
        <v>1</v>
      </c>
    </row>
    <row r="23" spans="1:27" ht="17.5" customHeight="1" x14ac:dyDescent="0.35">
      <c r="A23" t="s">
        <v>483</v>
      </c>
      <c r="B23" t="s">
        <v>225</v>
      </c>
      <c r="C23" t="s">
        <v>475</v>
      </c>
      <c r="D23" t="s">
        <v>314</v>
      </c>
      <c r="E23" t="s">
        <v>484</v>
      </c>
      <c r="F23" t="s">
        <v>336</v>
      </c>
      <c r="G23">
        <v>0</v>
      </c>
      <c r="H23">
        <v>0</v>
      </c>
      <c r="I23">
        <v>0</v>
      </c>
      <c r="J23">
        <v>11</v>
      </c>
      <c r="K23">
        <v>0</v>
      </c>
      <c r="O23" t="s">
        <v>317</v>
      </c>
      <c r="P23" t="s">
        <v>485</v>
      </c>
      <c r="Q23" t="s">
        <v>486</v>
      </c>
      <c r="R23" t="s">
        <v>487</v>
      </c>
      <c r="S23" t="s">
        <v>488</v>
      </c>
      <c r="T23" s="97">
        <v>45377.000694444447</v>
      </c>
      <c r="U23" s="91" t="s">
        <v>489</v>
      </c>
      <c r="V23" s="91" t="s">
        <v>489</v>
      </c>
      <c r="Z23">
        <v>100</v>
      </c>
      <c r="AA23" t="b">
        <f t="shared" si="0"/>
        <v>1</v>
      </c>
    </row>
    <row r="24" spans="1:27" ht="17.5" customHeight="1" x14ac:dyDescent="0.35">
      <c r="A24" t="s">
        <v>490</v>
      </c>
      <c r="B24" t="s">
        <v>251</v>
      </c>
      <c r="C24" t="s">
        <v>475</v>
      </c>
      <c r="D24" t="s">
        <v>314</v>
      </c>
      <c r="E24" t="s">
        <v>436</v>
      </c>
      <c r="F24" t="s">
        <v>491</v>
      </c>
      <c r="G24">
        <v>0</v>
      </c>
      <c r="H24">
        <v>0</v>
      </c>
      <c r="I24">
        <v>1</v>
      </c>
      <c r="J24">
        <v>1</v>
      </c>
      <c r="K24">
        <v>0</v>
      </c>
      <c r="O24" t="s">
        <v>317</v>
      </c>
      <c r="P24" t="s">
        <v>492</v>
      </c>
      <c r="Q24" t="s">
        <v>493</v>
      </c>
      <c r="R24" t="s">
        <v>494</v>
      </c>
      <c r="S24" t="s">
        <v>495</v>
      </c>
      <c r="T24" s="97">
        <v>45377.000694444447</v>
      </c>
      <c r="U24" s="91" t="s">
        <v>496</v>
      </c>
      <c r="V24" s="91" t="s">
        <v>496</v>
      </c>
      <c r="Z24">
        <v>100</v>
      </c>
      <c r="AA24" t="b">
        <f t="shared" si="0"/>
        <v>1</v>
      </c>
    </row>
    <row r="25" spans="1:27" ht="17.5" customHeight="1" x14ac:dyDescent="0.35">
      <c r="A25" t="s">
        <v>497</v>
      </c>
      <c r="B25" t="s">
        <v>275</v>
      </c>
      <c r="C25" t="s">
        <v>475</v>
      </c>
      <c r="D25" t="s">
        <v>314</v>
      </c>
      <c r="E25" t="s">
        <v>498</v>
      </c>
      <c r="F25" t="s">
        <v>499</v>
      </c>
      <c r="G25">
        <v>0</v>
      </c>
      <c r="H25">
        <v>0</v>
      </c>
      <c r="I25">
        <v>0</v>
      </c>
      <c r="J25">
        <v>1</v>
      </c>
      <c r="K25">
        <v>0</v>
      </c>
      <c r="O25" t="s">
        <v>317</v>
      </c>
      <c r="P25" t="s">
        <v>500</v>
      </c>
      <c r="Q25" t="s">
        <v>501</v>
      </c>
      <c r="R25" t="s">
        <v>502</v>
      </c>
      <c r="S25" t="s">
        <v>503</v>
      </c>
      <c r="T25" s="97">
        <v>45377.000694444447</v>
      </c>
      <c r="U25" s="91" t="s">
        <v>504</v>
      </c>
      <c r="V25" s="91" t="s">
        <v>504</v>
      </c>
      <c r="Z25">
        <v>100</v>
      </c>
      <c r="AA25" t="b">
        <f t="shared" si="0"/>
        <v>1</v>
      </c>
    </row>
    <row r="26" spans="1:27" ht="17.5" customHeight="1" x14ac:dyDescent="0.35">
      <c r="A26" t="s">
        <v>505</v>
      </c>
      <c r="B26" t="s">
        <v>256</v>
      </c>
      <c r="C26" t="s">
        <v>475</v>
      </c>
      <c r="D26" t="s">
        <v>314</v>
      </c>
      <c r="E26" t="s">
        <v>506</v>
      </c>
      <c r="F26" t="s">
        <v>507</v>
      </c>
      <c r="G26">
        <v>0</v>
      </c>
      <c r="H26">
        <v>0</v>
      </c>
      <c r="I26">
        <v>0</v>
      </c>
      <c r="J26">
        <v>1</v>
      </c>
      <c r="K26">
        <v>0</v>
      </c>
      <c r="O26" t="s">
        <v>317</v>
      </c>
      <c r="P26" t="s">
        <v>508</v>
      </c>
      <c r="Q26" t="s">
        <v>509</v>
      </c>
      <c r="R26" t="s">
        <v>510</v>
      </c>
      <c r="S26" t="s">
        <v>511</v>
      </c>
      <c r="T26" s="97">
        <v>45377.000694444447</v>
      </c>
      <c r="U26" s="91" t="s">
        <v>512</v>
      </c>
      <c r="V26" s="91" t="s">
        <v>512</v>
      </c>
      <c r="Z26">
        <v>100</v>
      </c>
      <c r="AA26" t="b">
        <f t="shared" si="0"/>
        <v>1</v>
      </c>
    </row>
    <row r="27" spans="1:27" ht="17.5" customHeight="1" x14ac:dyDescent="0.35">
      <c r="A27" t="s">
        <v>513</v>
      </c>
      <c r="B27" t="s">
        <v>514</v>
      </c>
      <c r="C27" t="s">
        <v>475</v>
      </c>
      <c r="D27" t="s">
        <v>314</v>
      </c>
      <c r="E27" t="s">
        <v>325</v>
      </c>
      <c r="F27" t="s">
        <v>326</v>
      </c>
      <c r="G27">
        <v>0</v>
      </c>
      <c r="H27">
        <v>0</v>
      </c>
      <c r="I27">
        <v>120</v>
      </c>
      <c r="J27">
        <v>120</v>
      </c>
      <c r="K27">
        <v>0</v>
      </c>
      <c r="O27" t="s">
        <v>327</v>
      </c>
      <c r="P27" t="s">
        <v>515</v>
      </c>
      <c r="Q27" t="s">
        <v>516</v>
      </c>
      <c r="R27" t="s">
        <v>517</v>
      </c>
      <c r="S27" t="s">
        <v>518</v>
      </c>
      <c r="T27" s="97">
        <v>45377.000694444447</v>
      </c>
      <c r="U27" s="91" t="s">
        <v>519</v>
      </c>
      <c r="V27" s="91" t="s">
        <v>519</v>
      </c>
      <c r="Z27">
        <v>100</v>
      </c>
      <c r="AA27" t="b">
        <f t="shared" si="0"/>
        <v>1</v>
      </c>
    </row>
    <row r="28" spans="1:27" ht="17.5" customHeight="1" x14ac:dyDescent="0.35">
      <c r="A28" t="s">
        <v>520</v>
      </c>
      <c r="B28" t="s">
        <v>242</v>
      </c>
      <c r="C28" t="s">
        <v>475</v>
      </c>
      <c r="D28" t="s">
        <v>314</v>
      </c>
      <c r="E28" t="s">
        <v>325</v>
      </c>
      <c r="F28" t="s">
        <v>326</v>
      </c>
      <c r="G28">
        <v>0</v>
      </c>
      <c r="H28">
        <v>0</v>
      </c>
      <c r="I28">
        <v>36</v>
      </c>
      <c r="J28">
        <v>36</v>
      </c>
      <c r="K28">
        <v>0</v>
      </c>
      <c r="O28" t="s">
        <v>327</v>
      </c>
      <c r="P28" t="s">
        <v>521</v>
      </c>
      <c r="Q28" t="s">
        <v>522</v>
      </c>
      <c r="R28" t="s">
        <v>523</v>
      </c>
      <c r="S28" t="s">
        <v>524</v>
      </c>
      <c r="T28" s="97">
        <v>45377.000694444447</v>
      </c>
      <c r="U28" s="91" t="s">
        <v>525</v>
      </c>
      <c r="V28" s="91" t="s">
        <v>525</v>
      </c>
      <c r="Z28">
        <v>100</v>
      </c>
      <c r="AA28" t="b">
        <f t="shared" si="0"/>
        <v>1</v>
      </c>
    </row>
    <row r="29" spans="1:27" ht="17.5" customHeight="1" x14ac:dyDescent="0.35">
      <c r="A29" t="s">
        <v>526</v>
      </c>
      <c r="B29" t="s">
        <v>527</v>
      </c>
      <c r="C29" t="s">
        <v>475</v>
      </c>
      <c r="D29" t="s">
        <v>314</v>
      </c>
      <c r="E29" t="s">
        <v>325</v>
      </c>
      <c r="F29" t="s">
        <v>326</v>
      </c>
      <c r="G29">
        <v>19</v>
      </c>
      <c r="H29">
        <v>19</v>
      </c>
      <c r="I29">
        <v>19</v>
      </c>
      <c r="J29">
        <v>19</v>
      </c>
      <c r="K29">
        <v>19</v>
      </c>
      <c r="O29" t="s">
        <v>327</v>
      </c>
      <c r="P29" t="s">
        <v>528</v>
      </c>
      <c r="Q29" t="s">
        <v>529</v>
      </c>
      <c r="R29" t="s">
        <v>530</v>
      </c>
      <c r="S29" t="s">
        <v>531</v>
      </c>
      <c r="T29" s="97">
        <v>45377.000694444447</v>
      </c>
      <c r="U29" s="91" t="s">
        <v>532</v>
      </c>
      <c r="V29" s="91" t="s">
        <v>532</v>
      </c>
      <c r="Z29">
        <v>100</v>
      </c>
      <c r="AA29" t="b">
        <f t="shared" si="0"/>
        <v>1</v>
      </c>
    </row>
    <row r="30" spans="1:27" ht="17.5" customHeight="1" x14ac:dyDescent="0.35">
      <c r="A30" t="s">
        <v>533</v>
      </c>
      <c r="B30" t="s">
        <v>221</v>
      </c>
      <c r="C30" t="s">
        <v>475</v>
      </c>
      <c r="D30" t="s">
        <v>314</v>
      </c>
      <c r="E30" t="s">
        <v>484</v>
      </c>
      <c r="F30" t="s">
        <v>326</v>
      </c>
      <c r="G30">
        <v>0</v>
      </c>
      <c r="H30">
        <v>0</v>
      </c>
      <c r="I30">
        <v>119</v>
      </c>
      <c r="J30">
        <v>119</v>
      </c>
      <c r="K30">
        <v>0</v>
      </c>
      <c r="O30" t="s">
        <v>327</v>
      </c>
      <c r="P30" t="s">
        <v>534</v>
      </c>
      <c r="Q30" t="s">
        <v>535</v>
      </c>
      <c r="R30" t="s">
        <v>536</v>
      </c>
      <c r="S30" t="s">
        <v>537</v>
      </c>
      <c r="T30" s="97">
        <v>45377.000694444447</v>
      </c>
      <c r="U30" s="91" t="s">
        <v>538</v>
      </c>
      <c r="V30" s="91" t="s">
        <v>538</v>
      </c>
      <c r="Z30">
        <v>100</v>
      </c>
      <c r="AA30" t="b">
        <f t="shared" si="0"/>
        <v>1</v>
      </c>
    </row>
    <row r="31" spans="1:27" ht="17.5" customHeight="1" x14ac:dyDescent="0.35">
      <c r="A31" t="s">
        <v>539</v>
      </c>
      <c r="B31" t="s">
        <v>213</v>
      </c>
      <c r="C31" t="s">
        <v>475</v>
      </c>
      <c r="D31" t="s">
        <v>314</v>
      </c>
      <c r="E31" t="s">
        <v>335</v>
      </c>
      <c r="F31" t="s">
        <v>336</v>
      </c>
      <c r="G31">
        <v>0</v>
      </c>
      <c r="H31">
        <v>0</v>
      </c>
      <c r="I31" s="98">
        <v>1200</v>
      </c>
      <c r="J31" s="98">
        <v>1200</v>
      </c>
      <c r="K31">
        <v>0</v>
      </c>
      <c r="O31" t="s">
        <v>327</v>
      </c>
      <c r="P31" t="s">
        <v>540</v>
      </c>
      <c r="Q31" t="s">
        <v>541</v>
      </c>
      <c r="R31" t="s">
        <v>542</v>
      </c>
      <c r="S31" t="s">
        <v>543</v>
      </c>
      <c r="T31" s="97">
        <v>45377.000694444447</v>
      </c>
      <c r="U31" s="91" t="s">
        <v>544</v>
      </c>
      <c r="V31" s="91" t="s">
        <v>544</v>
      </c>
      <c r="Z31">
        <v>100</v>
      </c>
      <c r="AA31" t="b">
        <f t="shared" si="0"/>
        <v>1</v>
      </c>
    </row>
    <row r="32" spans="1:27" ht="17.5" customHeight="1" x14ac:dyDescent="0.35">
      <c r="A32" t="s">
        <v>545</v>
      </c>
      <c r="B32" t="s">
        <v>229</v>
      </c>
      <c r="C32" t="s">
        <v>475</v>
      </c>
      <c r="D32" t="s">
        <v>314</v>
      </c>
      <c r="E32" t="s">
        <v>335</v>
      </c>
      <c r="F32" t="s">
        <v>336</v>
      </c>
      <c r="G32">
        <v>0</v>
      </c>
      <c r="H32">
        <v>0</v>
      </c>
      <c r="I32">
        <v>0</v>
      </c>
      <c r="J32" s="98">
        <v>5000</v>
      </c>
      <c r="K32">
        <v>0</v>
      </c>
      <c r="O32" t="s">
        <v>327</v>
      </c>
      <c r="P32" t="s">
        <v>546</v>
      </c>
      <c r="Q32" t="s">
        <v>547</v>
      </c>
      <c r="R32" t="s">
        <v>548</v>
      </c>
      <c r="S32" t="s">
        <v>549</v>
      </c>
      <c r="T32" s="97">
        <v>45377.000694444447</v>
      </c>
      <c r="U32" s="91" t="s">
        <v>550</v>
      </c>
      <c r="V32" s="91" t="s">
        <v>550</v>
      </c>
      <c r="Z32">
        <v>100</v>
      </c>
      <c r="AA32" t="b">
        <f t="shared" si="0"/>
        <v>1</v>
      </c>
    </row>
    <row r="33" spans="1:27" ht="17.5" customHeight="1" x14ac:dyDescent="0.35">
      <c r="A33" t="s">
        <v>551</v>
      </c>
      <c r="B33" t="s">
        <v>228</v>
      </c>
      <c r="C33" t="s">
        <v>475</v>
      </c>
      <c r="D33" t="s">
        <v>314</v>
      </c>
      <c r="E33" t="s">
        <v>335</v>
      </c>
      <c r="F33" t="s">
        <v>336</v>
      </c>
      <c r="G33">
        <v>0</v>
      </c>
      <c r="H33">
        <v>0</v>
      </c>
      <c r="I33" s="98">
        <v>3500</v>
      </c>
      <c r="J33" s="98">
        <v>7000</v>
      </c>
      <c r="K33">
        <v>0</v>
      </c>
      <c r="O33" t="s">
        <v>327</v>
      </c>
      <c r="P33" t="s">
        <v>552</v>
      </c>
      <c r="Q33" t="s">
        <v>553</v>
      </c>
      <c r="R33" t="s">
        <v>554</v>
      </c>
      <c r="S33" t="s">
        <v>555</v>
      </c>
      <c r="T33" s="97">
        <v>45377.000694444447</v>
      </c>
      <c r="U33" s="91" t="s">
        <v>556</v>
      </c>
      <c r="V33" s="91" t="s">
        <v>556</v>
      </c>
      <c r="Z33">
        <v>100</v>
      </c>
      <c r="AA33" t="b">
        <f t="shared" si="0"/>
        <v>1</v>
      </c>
    </row>
    <row r="34" spans="1:27" ht="17.5" customHeight="1" x14ac:dyDescent="0.35">
      <c r="A34" t="s">
        <v>557</v>
      </c>
      <c r="B34" t="s">
        <v>227</v>
      </c>
      <c r="C34" t="s">
        <v>475</v>
      </c>
      <c r="D34" t="s">
        <v>314</v>
      </c>
      <c r="E34" t="s">
        <v>335</v>
      </c>
      <c r="F34" t="s">
        <v>336</v>
      </c>
      <c r="G34">
        <v>0</v>
      </c>
      <c r="H34" s="98">
        <v>1500</v>
      </c>
      <c r="I34" s="98">
        <v>3000</v>
      </c>
      <c r="J34" s="98">
        <v>6000</v>
      </c>
      <c r="K34">
        <v>0</v>
      </c>
      <c r="O34" t="s">
        <v>327</v>
      </c>
      <c r="P34" t="s">
        <v>552</v>
      </c>
      <c r="Q34" t="s">
        <v>553</v>
      </c>
      <c r="R34" t="s">
        <v>558</v>
      </c>
      <c r="S34" t="s">
        <v>559</v>
      </c>
      <c r="T34" s="97">
        <v>45377.000694444447</v>
      </c>
      <c r="U34" s="91" t="s">
        <v>560</v>
      </c>
      <c r="V34" s="91" t="s">
        <v>560</v>
      </c>
      <c r="Z34">
        <v>100</v>
      </c>
      <c r="AA34" t="b">
        <f t="shared" si="0"/>
        <v>1</v>
      </c>
    </row>
    <row r="35" spans="1:27" ht="17.5" customHeight="1" x14ac:dyDescent="0.35">
      <c r="A35" t="s">
        <v>561</v>
      </c>
      <c r="B35" t="s">
        <v>214</v>
      </c>
      <c r="C35" t="s">
        <v>475</v>
      </c>
      <c r="D35" t="s">
        <v>314</v>
      </c>
      <c r="E35" t="s">
        <v>335</v>
      </c>
      <c r="F35" t="s">
        <v>336</v>
      </c>
      <c r="G35">
        <v>0</v>
      </c>
      <c r="H35">
        <v>0</v>
      </c>
      <c r="I35">
        <v>0</v>
      </c>
      <c r="J35" s="98">
        <v>1800</v>
      </c>
      <c r="K35">
        <v>0</v>
      </c>
      <c r="O35" t="s">
        <v>327</v>
      </c>
      <c r="P35" t="s">
        <v>562</v>
      </c>
      <c r="Q35" t="s">
        <v>563</v>
      </c>
      <c r="R35" t="s">
        <v>564</v>
      </c>
      <c r="S35" t="s">
        <v>565</v>
      </c>
      <c r="T35" s="97">
        <v>45377.000694444447</v>
      </c>
      <c r="U35" s="91" t="s">
        <v>566</v>
      </c>
      <c r="V35" s="91" t="s">
        <v>566</v>
      </c>
      <c r="Z35">
        <v>100</v>
      </c>
      <c r="AA35" t="b">
        <f t="shared" si="0"/>
        <v>1</v>
      </c>
    </row>
    <row r="36" spans="1:27" ht="17.5" customHeight="1" x14ac:dyDescent="0.35">
      <c r="A36" t="s">
        <v>567</v>
      </c>
      <c r="B36" t="s">
        <v>235</v>
      </c>
      <c r="C36" t="s">
        <v>475</v>
      </c>
      <c r="D36" t="s">
        <v>314</v>
      </c>
      <c r="E36" t="s">
        <v>325</v>
      </c>
      <c r="F36" t="s">
        <v>326</v>
      </c>
      <c r="G36">
        <v>41</v>
      </c>
      <c r="H36">
        <v>41</v>
      </c>
      <c r="I36">
        <v>41</v>
      </c>
      <c r="J36">
        <v>41</v>
      </c>
      <c r="K36">
        <v>46</v>
      </c>
      <c r="O36" t="s">
        <v>327</v>
      </c>
      <c r="P36" t="s">
        <v>568</v>
      </c>
      <c r="Q36" t="s">
        <v>569</v>
      </c>
      <c r="R36" t="s">
        <v>570</v>
      </c>
      <c r="S36" t="s">
        <v>571</v>
      </c>
      <c r="T36" s="97">
        <v>45377.000694444447</v>
      </c>
      <c r="U36" s="91" t="s">
        <v>572</v>
      </c>
      <c r="V36" s="91" t="s">
        <v>572</v>
      </c>
      <c r="Z36">
        <v>100</v>
      </c>
      <c r="AA36" t="b">
        <f t="shared" si="0"/>
        <v>1</v>
      </c>
    </row>
    <row r="37" spans="1:27" ht="17.5" customHeight="1" x14ac:dyDescent="0.35">
      <c r="A37" t="s">
        <v>573</v>
      </c>
      <c r="B37" t="s">
        <v>230</v>
      </c>
      <c r="C37" t="s">
        <v>475</v>
      </c>
      <c r="D37" t="s">
        <v>314</v>
      </c>
      <c r="E37" t="s">
        <v>325</v>
      </c>
      <c r="F37" t="s">
        <v>335</v>
      </c>
      <c r="G37">
        <v>0</v>
      </c>
      <c r="H37">
        <v>0</v>
      </c>
      <c r="I37">
        <v>0</v>
      </c>
      <c r="J37">
        <v>12</v>
      </c>
      <c r="K37">
        <v>0</v>
      </c>
      <c r="O37" t="s">
        <v>327</v>
      </c>
      <c r="P37" t="s">
        <v>574</v>
      </c>
      <c r="Q37" t="s">
        <v>575</v>
      </c>
      <c r="R37" t="s">
        <v>576</v>
      </c>
      <c r="S37" t="s">
        <v>577</v>
      </c>
      <c r="T37" s="97">
        <v>45377.000694444447</v>
      </c>
      <c r="U37" s="91" t="s">
        <v>578</v>
      </c>
      <c r="V37" s="91" t="s">
        <v>578</v>
      </c>
      <c r="Z37">
        <v>100</v>
      </c>
      <c r="AA37" t="b">
        <f t="shared" si="0"/>
        <v>1</v>
      </c>
    </row>
    <row r="38" spans="1:27" ht="17.5" customHeight="1" x14ac:dyDescent="0.35">
      <c r="A38" t="s">
        <v>579</v>
      </c>
      <c r="B38" t="s">
        <v>244</v>
      </c>
      <c r="C38" t="s">
        <v>475</v>
      </c>
      <c r="D38" t="s">
        <v>314</v>
      </c>
      <c r="E38" t="s">
        <v>436</v>
      </c>
      <c r="F38" t="s">
        <v>491</v>
      </c>
      <c r="G38">
        <v>0</v>
      </c>
      <c r="H38">
        <v>0</v>
      </c>
      <c r="I38">
        <v>3</v>
      </c>
      <c r="J38">
        <v>13</v>
      </c>
      <c r="K38">
        <v>0</v>
      </c>
      <c r="O38" t="s">
        <v>580</v>
      </c>
      <c r="P38" t="s">
        <v>581</v>
      </c>
      <c r="Q38" t="s">
        <v>582</v>
      </c>
      <c r="R38" t="s">
        <v>583</v>
      </c>
      <c r="S38" t="s">
        <v>584</v>
      </c>
      <c r="T38" s="97">
        <v>45377.000694444447</v>
      </c>
      <c r="U38" s="91" t="s">
        <v>585</v>
      </c>
      <c r="V38" s="91" t="s">
        <v>585</v>
      </c>
      <c r="Z38">
        <v>100</v>
      </c>
      <c r="AA38" t="b">
        <f t="shared" si="0"/>
        <v>1</v>
      </c>
    </row>
    <row r="39" spans="1:27" ht="17.5" customHeight="1" x14ac:dyDescent="0.35">
      <c r="A39" t="s">
        <v>586</v>
      </c>
      <c r="B39" t="s">
        <v>220</v>
      </c>
      <c r="C39" t="s">
        <v>475</v>
      </c>
      <c r="D39" t="s">
        <v>314</v>
      </c>
      <c r="E39" t="s">
        <v>484</v>
      </c>
      <c r="F39" t="s">
        <v>326</v>
      </c>
      <c r="G39">
        <v>0</v>
      </c>
      <c r="H39">
        <v>0</v>
      </c>
      <c r="I39">
        <v>119</v>
      </c>
      <c r="J39">
        <v>119</v>
      </c>
      <c r="K39">
        <v>0</v>
      </c>
      <c r="O39" t="s">
        <v>327</v>
      </c>
      <c r="P39" t="s">
        <v>587</v>
      </c>
      <c r="Q39" t="s">
        <v>588</v>
      </c>
      <c r="R39" t="s">
        <v>589</v>
      </c>
      <c r="S39" t="s">
        <v>590</v>
      </c>
      <c r="T39" s="97">
        <v>45377.000694444447</v>
      </c>
      <c r="U39" s="91" t="s">
        <v>591</v>
      </c>
      <c r="V39" s="91" t="s">
        <v>591</v>
      </c>
      <c r="Z39">
        <v>100</v>
      </c>
      <c r="AA39" t="b">
        <f t="shared" si="0"/>
        <v>1</v>
      </c>
    </row>
    <row r="40" spans="1:27" ht="17.5" customHeight="1" x14ac:dyDescent="0.35">
      <c r="A40" t="s">
        <v>592</v>
      </c>
      <c r="B40" t="s">
        <v>233</v>
      </c>
      <c r="C40" t="s">
        <v>475</v>
      </c>
      <c r="D40" t="s">
        <v>314</v>
      </c>
      <c r="E40" t="s">
        <v>325</v>
      </c>
      <c r="F40" t="s">
        <v>326</v>
      </c>
      <c r="G40">
        <v>0</v>
      </c>
      <c r="H40">
        <v>852</v>
      </c>
      <c r="I40">
        <v>852</v>
      </c>
      <c r="J40">
        <v>852</v>
      </c>
      <c r="K40">
        <v>0</v>
      </c>
      <c r="O40" t="s">
        <v>327</v>
      </c>
      <c r="P40" t="s">
        <v>593</v>
      </c>
      <c r="Q40" t="s">
        <v>594</v>
      </c>
      <c r="R40" t="s">
        <v>595</v>
      </c>
      <c r="S40" t="s">
        <v>596</v>
      </c>
      <c r="T40" s="97">
        <v>45377.000694444447</v>
      </c>
      <c r="U40" s="91" t="s">
        <v>597</v>
      </c>
      <c r="V40" s="91" t="s">
        <v>597</v>
      </c>
      <c r="Z40">
        <v>100</v>
      </c>
      <c r="AA40" t="b">
        <f t="shared" si="0"/>
        <v>1</v>
      </c>
    </row>
    <row r="41" spans="1:27" ht="17.5" customHeight="1" x14ac:dyDescent="0.35">
      <c r="A41" t="s">
        <v>598</v>
      </c>
      <c r="B41" t="s">
        <v>241</v>
      </c>
      <c r="C41" t="s">
        <v>475</v>
      </c>
      <c r="D41" t="s">
        <v>314</v>
      </c>
      <c r="E41" t="s">
        <v>325</v>
      </c>
      <c r="F41" t="s">
        <v>326</v>
      </c>
      <c r="G41">
        <v>0</v>
      </c>
      <c r="H41">
        <v>0</v>
      </c>
      <c r="I41">
        <v>6</v>
      </c>
      <c r="J41">
        <v>6</v>
      </c>
      <c r="K41">
        <v>0</v>
      </c>
      <c r="O41" t="s">
        <v>327</v>
      </c>
      <c r="P41" t="s">
        <v>599</v>
      </c>
      <c r="Q41" t="s">
        <v>600</v>
      </c>
      <c r="R41" t="s">
        <v>601</v>
      </c>
      <c r="S41" t="s">
        <v>602</v>
      </c>
      <c r="T41" s="97">
        <v>45377.000694444447</v>
      </c>
      <c r="U41" s="91" t="s">
        <v>603</v>
      </c>
      <c r="V41" s="91" t="s">
        <v>603</v>
      </c>
      <c r="Z41">
        <v>100</v>
      </c>
      <c r="AA41" t="b">
        <f t="shared" si="0"/>
        <v>1</v>
      </c>
    </row>
    <row r="42" spans="1:27" ht="17.5" customHeight="1" x14ac:dyDescent="0.35">
      <c r="A42" t="s">
        <v>604</v>
      </c>
      <c r="B42" t="s">
        <v>271</v>
      </c>
      <c r="C42" t="s">
        <v>475</v>
      </c>
      <c r="D42" t="s">
        <v>314</v>
      </c>
      <c r="E42" t="s">
        <v>605</v>
      </c>
      <c r="F42" t="s">
        <v>499</v>
      </c>
      <c r="G42">
        <v>0</v>
      </c>
      <c r="H42">
        <v>0</v>
      </c>
      <c r="I42">
        <v>0</v>
      </c>
      <c r="J42">
        <v>1</v>
      </c>
      <c r="K42">
        <v>0</v>
      </c>
      <c r="O42" t="s">
        <v>317</v>
      </c>
      <c r="P42" t="s">
        <v>606</v>
      </c>
      <c r="Q42" t="s">
        <v>607</v>
      </c>
      <c r="R42" t="s">
        <v>608</v>
      </c>
      <c r="S42" t="s">
        <v>609</v>
      </c>
      <c r="T42" s="97">
        <v>45377.000694444447</v>
      </c>
      <c r="U42" s="91" t="s">
        <v>610</v>
      </c>
      <c r="V42" s="91" t="s">
        <v>610</v>
      </c>
      <c r="Z42">
        <v>100</v>
      </c>
      <c r="AA42" t="b">
        <f t="shared" si="0"/>
        <v>1</v>
      </c>
    </row>
    <row r="43" spans="1:27" ht="17.5" customHeight="1" x14ac:dyDescent="0.35">
      <c r="A43" t="s">
        <v>611</v>
      </c>
      <c r="B43" t="s">
        <v>219</v>
      </c>
      <c r="C43" t="s">
        <v>475</v>
      </c>
      <c r="D43" t="s">
        <v>314</v>
      </c>
      <c r="E43" t="s">
        <v>612</v>
      </c>
      <c r="F43" t="s">
        <v>336</v>
      </c>
      <c r="G43">
        <v>0</v>
      </c>
      <c r="H43">
        <v>0</v>
      </c>
      <c r="I43">
        <v>0</v>
      </c>
      <c r="J43">
        <v>1</v>
      </c>
      <c r="K43">
        <v>0</v>
      </c>
      <c r="O43" t="s">
        <v>317</v>
      </c>
      <c r="P43" t="s">
        <v>613</v>
      </c>
      <c r="Q43" t="s">
        <v>614</v>
      </c>
      <c r="R43" t="s">
        <v>615</v>
      </c>
      <c r="S43" t="s">
        <v>616</v>
      </c>
      <c r="T43" s="97">
        <v>45377.000694444447</v>
      </c>
      <c r="U43" s="91" t="s">
        <v>617</v>
      </c>
      <c r="V43" s="91" t="s">
        <v>617</v>
      </c>
      <c r="Z43">
        <v>100</v>
      </c>
      <c r="AA43" t="b">
        <f t="shared" si="0"/>
        <v>1</v>
      </c>
    </row>
    <row r="44" spans="1:27" ht="17.5" customHeight="1" x14ac:dyDescent="0.35">
      <c r="A44" t="s">
        <v>618</v>
      </c>
      <c r="B44" t="s">
        <v>226</v>
      </c>
      <c r="C44" t="s">
        <v>475</v>
      </c>
      <c r="D44" t="s">
        <v>314</v>
      </c>
      <c r="E44" t="s">
        <v>484</v>
      </c>
      <c r="F44" t="s">
        <v>336</v>
      </c>
      <c r="G44">
        <v>0</v>
      </c>
      <c r="H44">
        <v>0</v>
      </c>
      <c r="I44">
        <v>0</v>
      </c>
      <c r="J44">
        <v>10</v>
      </c>
      <c r="K44">
        <v>0</v>
      </c>
      <c r="O44" t="s">
        <v>317</v>
      </c>
      <c r="P44" t="s">
        <v>619</v>
      </c>
      <c r="Q44" t="s">
        <v>620</v>
      </c>
      <c r="R44" t="s">
        <v>621</v>
      </c>
      <c r="S44" t="s">
        <v>622</v>
      </c>
      <c r="T44" s="97">
        <v>45377.000694444447</v>
      </c>
      <c r="U44" s="91" t="s">
        <v>623</v>
      </c>
      <c r="V44" s="91" t="s">
        <v>623</v>
      </c>
      <c r="Z44">
        <v>100</v>
      </c>
      <c r="AA44" t="b">
        <f t="shared" si="0"/>
        <v>1</v>
      </c>
    </row>
    <row r="45" spans="1:27" ht="17.5" customHeight="1" x14ac:dyDescent="0.35">
      <c r="A45" t="s">
        <v>624</v>
      </c>
      <c r="B45" t="s">
        <v>250</v>
      </c>
      <c r="C45" t="s">
        <v>475</v>
      </c>
      <c r="D45" t="s">
        <v>314</v>
      </c>
      <c r="E45" t="s">
        <v>436</v>
      </c>
      <c r="F45" t="s">
        <v>491</v>
      </c>
      <c r="G45">
        <v>0</v>
      </c>
      <c r="H45">
        <v>0</v>
      </c>
      <c r="I45">
        <v>2</v>
      </c>
      <c r="J45">
        <v>2</v>
      </c>
      <c r="K45">
        <v>0</v>
      </c>
      <c r="O45" t="s">
        <v>317</v>
      </c>
      <c r="P45" t="s">
        <v>625</v>
      </c>
      <c r="Q45" t="s">
        <v>626</v>
      </c>
      <c r="R45" t="s">
        <v>627</v>
      </c>
      <c r="S45" t="s">
        <v>628</v>
      </c>
      <c r="T45" s="97">
        <v>45377.000694444447</v>
      </c>
      <c r="U45" s="91" t="s">
        <v>585</v>
      </c>
      <c r="V45" s="91" t="s">
        <v>585</v>
      </c>
      <c r="Z45">
        <v>100</v>
      </c>
      <c r="AA45" t="b">
        <f t="shared" si="0"/>
        <v>1</v>
      </c>
    </row>
    <row r="46" spans="1:27" ht="17.5" customHeight="1" x14ac:dyDescent="0.35">
      <c r="A46" t="s">
        <v>629</v>
      </c>
      <c r="B46" t="s">
        <v>278</v>
      </c>
      <c r="C46" t="s">
        <v>475</v>
      </c>
      <c r="D46" t="s">
        <v>314</v>
      </c>
      <c r="E46" t="s">
        <v>498</v>
      </c>
      <c r="F46" t="s">
        <v>499</v>
      </c>
      <c r="G46">
        <v>0</v>
      </c>
      <c r="H46">
        <v>0</v>
      </c>
      <c r="I46">
        <v>0</v>
      </c>
      <c r="J46">
        <v>1</v>
      </c>
      <c r="K46">
        <v>0</v>
      </c>
      <c r="O46" t="s">
        <v>317</v>
      </c>
      <c r="P46" t="s">
        <v>630</v>
      </c>
      <c r="Q46" t="s">
        <v>631</v>
      </c>
      <c r="R46" t="s">
        <v>632</v>
      </c>
      <c r="S46" t="s">
        <v>633</v>
      </c>
      <c r="T46" s="97">
        <v>45377.000694444447</v>
      </c>
      <c r="U46" s="91" t="s">
        <v>504</v>
      </c>
      <c r="V46" s="91" t="s">
        <v>504</v>
      </c>
      <c r="Z46">
        <v>100</v>
      </c>
      <c r="AA46" t="b">
        <f t="shared" si="0"/>
        <v>1</v>
      </c>
    </row>
    <row r="47" spans="1:27" ht="17.5" customHeight="1" x14ac:dyDescent="0.35">
      <c r="A47" t="s">
        <v>634</v>
      </c>
      <c r="B47" t="s">
        <v>259</v>
      </c>
      <c r="C47" t="s">
        <v>475</v>
      </c>
      <c r="D47" t="s">
        <v>314</v>
      </c>
      <c r="E47" t="s">
        <v>506</v>
      </c>
      <c r="F47" t="s">
        <v>507</v>
      </c>
      <c r="G47">
        <v>0</v>
      </c>
      <c r="H47">
        <v>0</v>
      </c>
      <c r="I47">
        <v>0</v>
      </c>
      <c r="J47">
        <v>1</v>
      </c>
      <c r="K47">
        <v>0</v>
      </c>
      <c r="O47" t="s">
        <v>317</v>
      </c>
      <c r="P47" t="s">
        <v>635</v>
      </c>
      <c r="Q47" t="s">
        <v>636</v>
      </c>
      <c r="R47" t="s">
        <v>637</v>
      </c>
      <c r="S47" t="s">
        <v>638</v>
      </c>
      <c r="T47" s="97">
        <v>45377.000694444447</v>
      </c>
      <c r="U47" s="91" t="s">
        <v>639</v>
      </c>
      <c r="V47" s="91" t="s">
        <v>639</v>
      </c>
      <c r="Z47">
        <v>100</v>
      </c>
      <c r="AA47" t="b">
        <f t="shared" si="0"/>
        <v>1</v>
      </c>
    </row>
    <row r="48" spans="1:27" ht="17.5" customHeight="1" x14ac:dyDescent="0.35">
      <c r="A48" t="s">
        <v>640</v>
      </c>
      <c r="B48" t="s">
        <v>269</v>
      </c>
      <c r="C48" t="s">
        <v>475</v>
      </c>
      <c r="D48" t="s">
        <v>314</v>
      </c>
      <c r="E48" t="s">
        <v>605</v>
      </c>
      <c r="F48" t="s">
        <v>499</v>
      </c>
      <c r="G48">
        <v>0</v>
      </c>
      <c r="H48">
        <v>0</v>
      </c>
      <c r="I48">
        <v>0</v>
      </c>
      <c r="J48">
        <v>1</v>
      </c>
      <c r="K48">
        <v>0</v>
      </c>
      <c r="O48" t="s">
        <v>317</v>
      </c>
      <c r="P48" t="s">
        <v>641</v>
      </c>
      <c r="Q48" t="s">
        <v>642</v>
      </c>
      <c r="R48" t="s">
        <v>643</v>
      </c>
      <c r="S48" t="s">
        <v>644</v>
      </c>
      <c r="T48" s="97">
        <v>45377.000694444447</v>
      </c>
      <c r="U48" s="91" t="s">
        <v>610</v>
      </c>
      <c r="V48" s="91" t="s">
        <v>610</v>
      </c>
      <c r="Z48">
        <v>100</v>
      </c>
      <c r="AA48" t="b">
        <f t="shared" si="0"/>
        <v>1</v>
      </c>
    </row>
    <row r="49" spans="1:27" ht="17.5" customHeight="1" x14ac:dyDescent="0.35">
      <c r="A49" t="s">
        <v>645</v>
      </c>
      <c r="B49" t="s">
        <v>217</v>
      </c>
      <c r="C49" t="s">
        <v>475</v>
      </c>
      <c r="D49" t="s">
        <v>314</v>
      </c>
      <c r="E49" t="s">
        <v>612</v>
      </c>
      <c r="F49" t="s">
        <v>336</v>
      </c>
      <c r="G49">
        <v>0</v>
      </c>
      <c r="H49">
        <v>0</v>
      </c>
      <c r="I49">
        <v>0</v>
      </c>
      <c r="J49">
        <v>1</v>
      </c>
      <c r="K49">
        <v>0</v>
      </c>
      <c r="O49" t="s">
        <v>317</v>
      </c>
      <c r="P49" t="s">
        <v>646</v>
      </c>
      <c r="Q49" t="s">
        <v>647</v>
      </c>
      <c r="R49" t="s">
        <v>648</v>
      </c>
      <c r="S49" t="s">
        <v>649</v>
      </c>
      <c r="T49" s="97">
        <v>45377.000694444447</v>
      </c>
      <c r="U49" s="91" t="s">
        <v>650</v>
      </c>
      <c r="V49" s="91" t="s">
        <v>650</v>
      </c>
      <c r="Z49">
        <v>100</v>
      </c>
      <c r="AA49" t="b">
        <f t="shared" si="0"/>
        <v>1</v>
      </c>
    </row>
    <row r="50" spans="1:27" ht="17.5" customHeight="1" x14ac:dyDescent="0.35">
      <c r="A50" t="s">
        <v>651</v>
      </c>
      <c r="B50" t="s">
        <v>248</v>
      </c>
      <c r="C50" t="s">
        <v>475</v>
      </c>
      <c r="D50" t="s">
        <v>314</v>
      </c>
      <c r="E50" t="s">
        <v>436</v>
      </c>
      <c r="F50" t="s">
        <v>491</v>
      </c>
      <c r="G50">
        <v>0</v>
      </c>
      <c r="H50">
        <v>0</v>
      </c>
      <c r="I50">
        <v>1</v>
      </c>
      <c r="J50">
        <v>1</v>
      </c>
      <c r="K50">
        <v>0</v>
      </c>
      <c r="O50" t="s">
        <v>317</v>
      </c>
      <c r="P50" t="s">
        <v>652</v>
      </c>
      <c r="Q50" t="s">
        <v>653</v>
      </c>
      <c r="R50" t="s">
        <v>654</v>
      </c>
      <c r="S50" t="s">
        <v>655</v>
      </c>
      <c r="T50" s="97">
        <v>45377.000694444447</v>
      </c>
      <c r="U50" s="91" t="s">
        <v>585</v>
      </c>
      <c r="V50" s="91" t="s">
        <v>585</v>
      </c>
      <c r="Z50">
        <v>100</v>
      </c>
      <c r="AA50" t="b">
        <f t="shared" si="0"/>
        <v>1</v>
      </c>
    </row>
    <row r="51" spans="1:27" ht="17.5" customHeight="1" x14ac:dyDescent="0.35">
      <c r="A51" t="s">
        <v>656</v>
      </c>
      <c r="B51" t="s">
        <v>276</v>
      </c>
      <c r="C51" t="s">
        <v>475</v>
      </c>
      <c r="D51" t="s">
        <v>314</v>
      </c>
      <c r="E51" t="s">
        <v>498</v>
      </c>
      <c r="F51" t="s">
        <v>499</v>
      </c>
      <c r="G51">
        <v>0</v>
      </c>
      <c r="H51">
        <v>0</v>
      </c>
      <c r="I51">
        <v>0</v>
      </c>
      <c r="J51">
        <v>1</v>
      </c>
      <c r="K51">
        <v>0</v>
      </c>
      <c r="O51" t="s">
        <v>317</v>
      </c>
      <c r="P51" t="s">
        <v>657</v>
      </c>
      <c r="Q51" t="s">
        <v>658</v>
      </c>
      <c r="R51" t="s">
        <v>659</v>
      </c>
      <c r="S51" t="s">
        <v>660</v>
      </c>
      <c r="T51" s="97">
        <v>45377.000694444447</v>
      </c>
      <c r="U51" s="91" t="s">
        <v>504</v>
      </c>
      <c r="V51" s="91" t="s">
        <v>504</v>
      </c>
      <c r="Z51">
        <v>100</v>
      </c>
      <c r="AA51" t="b">
        <f t="shared" si="0"/>
        <v>1</v>
      </c>
    </row>
    <row r="52" spans="1:27" ht="17.5" customHeight="1" x14ac:dyDescent="0.35">
      <c r="A52" t="s">
        <v>661</v>
      </c>
      <c r="B52" t="s">
        <v>257</v>
      </c>
      <c r="C52" t="s">
        <v>475</v>
      </c>
      <c r="D52" t="s">
        <v>314</v>
      </c>
      <c r="E52" t="s">
        <v>506</v>
      </c>
      <c r="F52" t="s">
        <v>507</v>
      </c>
      <c r="G52">
        <v>0</v>
      </c>
      <c r="H52">
        <v>0</v>
      </c>
      <c r="I52">
        <v>1</v>
      </c>
      <c r="J52">
        <v>1</v>
      </c>
      <c r="K52">
        <v>0</v>
      </c>
      <c r="O52" t="s">
        <v>317</v>
      </c>
      <c r="P52" t="s">
        <v>662</v>
      </c>
      <c r="Q52" t="s">
        <v>663</v>
      </c>
      <c r="R52" t="s">
        <v>664</v>
      </c>
      <c r="S52" t="s">
        <v>665</v>
      </c>
      <c r="T52" s="97">
        <v>45377.000694444447</v>
      </c>
      <c r="U52" s="91" t="s">
        <v>666</v>
      </c>
      <c r="V52" s="91" t="s">
        <v>666</v>
      </c>
      <c r="Z52">
        <v>100</v>
      </c>
      <c r="AA52" t="b">
        <f t="shared" si="0"/>
        <v>1</v>
      </c>
    </row>
    <row r="53" spans="1:27" ht="17.5" customHeight="1" x14ac:dyDescent="0.35">
      <c r="A53" t="s">
        <v>667</v>
      </c>
      <c r="B53" t="s">
        <v>255</v>
      </c>
      <c r="C53" t="s">
        <v>668</v>
      </c>
      <c r="D53" t="s">
        <v>314</v>
      </c>
      <c r="E53" t="s">
        <v>506</v>
      </c>
      <c r="F53" t="s">
        <v>669</v>
      </c>
      <c r="G53">
        <v>0</v>
      </c>
      <c r="H53">
        <v>0</v>
      </c>
      <c r="I53">
        <v>1</v>
      </c>
      <c r="J53">
        <v>1</v>
      </c>
      <c r="K53">
        <v>0</v>
      </c>
      <c r="O53" t="s">
        <v>580</v>
      </c>
      <c r="P53" t="s">
        <v>670</v>
      </c>
      <c r="Q53" t="s">
        <v>671</v>
      </c>
      <c r="R53" t="s">
        <v>672</v>
      </c>
      <c r="S53" t="s">
        <v>673</v>
      </c>
      <c r="T53" s="97">
        <v>45377.000694444447</v>
      </c>
      <c r="U53" s="91" t="s">
        <v>674</v>
      </c>
      <c r="V53" s="91" t="s">
        <v>674</v>
      </c>
      <c r="Z53">
        <v>100</v>
      </c>
      <c r="AA53" t="b">
        <f t="shared" si="0"/>
        <v>1</v>
      </c>
    </row>
    <row r="54" spans="1:27" ht="17.5" customHeight="1" x14ac:dyDescent="0.35">
      <c r="A54" t="s">
        <v>675</v>
      </c>
      <c r="B54" t="s">
        <v>240</v>
      </c>
      <c r="C54" t="s">
        <v>668</v>
      </c>
      <c r="D54" t="s">
        <v>314</v>
      </c>
      <c r="E54" t="s">
        <v>436</v>
      </c>
      <c r="F54" t="s">
        <v>491</v>
      </c>
      <c r="G54">
        <v>0</v>
      </c>
      <c r="H54">
        <v>4</v>
      </c>
      <c r="I54">
        <v>4</v>
      </c>
      <c r="J54">
        <v>4</v>
      </c>
      <c r="K54">
        <v>0</v>
      </c>
      <c r="O54" t="s">
        <v>580</v>
      </c>
      <c r="P54" t="s">
        <v>676</v>
      </c>
      <c r="Q54" t="s">
        <v>677</v>
      </c>
      <c r="R54" t="s">
        <v>678</v>
      </c>
      <c r="S54" t="s">
        <v>679</v>
      </c>
      <c r="T54" s="97">
        <v>45377.000694444447</v>
      </c>
      <c r="U54" s="91" t="s">
        <v>680</v>
      </c>
      <c r="V54" s="91" t="s">
        <v>680</v>
      </c>
      <c r="Z54">
        <v>100</v>
      </c>
      <c r="AA54" t="b">
        <f t="shared" si="0"/>
        <v>1</v>
      </c>
    </row>
    <row r="55" spans="1:27" ht="17.5" customHeight="1" x14ac:dyDescent="0.35">
      <c r="A55" t="s">
        <v>681</v>
      </c>
      <c r="B55" t="s">
        <v>207</v>
      </c>
      <c r="C55" t="s">
        <v>668</v>
      </c>
      <c r="D55" t="s">
        <v>378</v>
      </c>
      <c r="E55" t="s">
        <v>423</v>
      </c>
      <c r="F55" t="s">
        <v>424</v>
      </c>
      <c r="G55">
        <v>30</v>
      </c>
      <c r="H55">
        <v>62.5</v>
      </c>
      <c r="I55">
        <v>88.75</v>
      </c>
      <c r="J55">
        <v>100</v>
      </c>
      <c r="K55">
        <v>30</v>
      </c>
      <c r="O55" t="s">
        <v>682</v>
      </c>
      <c r="P55" t="s">
        <v>683</v>
      </c>
      <c r="Q55" t="s">
        <v>684</v>
      </c>
      <c r="R55" t="s">
        <v>685</v>
      </c>
      <c r="S55" t="s">
        <v>686</v>
      </c>
      <c r="T55" s="97">
        <v>45377.000694444447</v>
      </c>
      <c r="U55" s="91" t="s">
        <v>687</v>
      </c>
      <c r="V55" s="91" t="s">
        <v>687</v>
      </c>
      <c r="Z55">
        <v>100</v>
      </c>
      <c r="AA55" t="b">
        <f t="shared" si="0"/>
        <v>1</v>
      </c>
    </row>
    <row r="56" spans="1:27" ht="17.5" customHeight="1" x14ac:dyDescent="0.35">
      <c r="A56" t="s">
        <v>688</v>
      </c>
      <c r="B56" t="s">
        <v>212</v>
      </c>
      <c r="C56" t="s">
        <v>668</v>
      </c>
      <c r="D56" t="s">
        <v>314</v>
      </c>
      <c r="E56" t="s">
        <v>335</v>
      </c>
      <c r="F56" t="s">
        <v>336</v>
      </c>
      <c r="G56">
        <v>0</v>
      </c>
      <c r="H56">
        <v>0</v>
      </c>
      <c r="I56">
        <v>2</v>
      </c>
      <c r="J56">
        <v>4</v>
      </c>
      <c r="K56">
        <v>0</v>
      </c>
      <c r="O56" t="s">
        <v>327</v>
      </c>
      <c r="P56" t="s">
        <v>689</v>
      </c>
      <c r="Q56" t="s">
        <v>690</v>
      </c>
      <c r="R56" t="s">
        <v>691</v>
      </c>
      <c r="S56" t="s">
        <v>692</v>
      </c>
      <c r="T56" s="97">
        <v>45377.000694444447</v>
      </c>
      <c r="U56" s="91" t="s">
        <v>693</v>
      </c>
      <c r="V56" s="91" t="s">
        <v>693</v>
      </c>
      <c r="Z56">
        <v>100</v>
      </c>
      <c r="AA56" t="b">
        <f t="shared" si="0"/>
        <v>1</v>
      </c>
    </row>
    <row r="57" spans="1:27" ht="17.5" customHeight="1" x14ac:dyDescent="0.35">
      <c r="A57" t="s">
        <v>694</v>
      </c>
      <c r="B57" t="s">
        <v>263</v>
      </c>
      <c r="C57" t="s">
        <v>668</v>
      </c>
      <c r="D57" t="s">
        <v>314</v>
      </c>
      <c r="E57" t="s">
        <v>695</v>
      </c>
      <c r="F57" t="s">
        <v>696</v>
      </c>
      <c r="G57">
        <v>0</v>
      </c>
      <c r="H57">
        <v>0</v>
      </c>
      <c r="I57">
        <v>0</v>
      </c>
      <c r="J57">
        <v>140</v>
      </c>
      <c r="K57">
        <v>0</v>
      </c>
      <c r="O57" t="s">
        <v>438</v>
      </c>
      <c r="P57" t="s">
        <v>697</v>
      </c>
      <c r="Q57" t="s">
        <v>698</v>
      </c>
      <c r="R57" t="s">
        <v>699</v>
      </c>
      <c r="S57" t="s">
        <v>700</v>
      </c>
      <c r="T57" s="97">
        <v>45377.000694444447</v>
      </c>
      <c r="U57" s="91" t="s">
        <v>701</v>
      </c>
      <c r="V57" s="91" t="s">
        <v>701</v>
      </c>
      <c r="Z57">
        <v>100</v>
      </c>
      <c r="AA57" t="b">
        <f t="shared" si="0"/>
        <v>1</v>
      </c>
    </row>
    <row r="58" spans="1:27" ht="17.5" customHeight="1" x14ac:dyDescent="0.35">
      <c r="A58" t="s">
        <v>702</v>
      </c>
      <c r="B58" t="s">
        <v>247</v>
      </c>
      <c r="C58" t="s">
        <v>668</v>
      </c>
      <c r="D58" t="s">
        <v>314</v>
      </c>
      <c r="E58" t="s">
        <v>436</v>
      </c>
      <c r="F58" t="s">
        <v>491</v>
      </c>
      <c r="G58">
        <v>0</v>
      </c>
      <c r="H58">
        <v>5</v>
      </c>
      <c r="I58">
        <v>5</v>
      </c>
      <c r="J58">
        <v>5</v>
      </c>
      <c r="K58">
        <v>0</v>
      </c>
      <c r="O58" t="s">
        <v>580</v>
      </c>
      <c r="P58" t="s">
        <v>703</v>
      </c>
      <c r="Q58" t="s">
        <v>704</v>
      </c>
      <c r="R58" t="s">
        <v>705</v>
      </c>
      <c r="S58" t="s">
        <v>706</v>
      </c>
      <c r="T58" s="97">
        <v>45377.000694444447</v>
      </c>
      <c r="U58" s="91" t="s">
        <v>680</v>
      </c>
      <c r="V58" s="91" t="s">
        <v>680</v>
      </c>
      <c r="Z58">
        <v>100</v>
      </c>
      <c r="AA58" t="b">
        <f t="shared" si="0"/>
        <v>1</v>
      </c>
    </row>
    <row r="59" spans="1:27" ht="17.5" customHeight="1" x14ac:dyDescent="0.35">
      <c r="A59" t="s">
        <v>707</v>
      </c>
      <c r="B59" t="s">
        <v>280</v>
      </c>
      <c r="C59" t="s">
        <v>668</v>
      </c>
      <c r="D59" t="s">
        <v>378</v>
      </c>
      <c r="E59" t="s">
        <v>708</v>
      </c>
      <c r="F59" t="s">
        <v>477</v>
      </c>
      <c r="G59">
        <v>7</v>
      </c>
      <c r="H59">
        <v>75</v>
      </c>
      <c r="I59">
        <v>79</v>
      </c>
      <c r="J59">
        <v>100</v>
      </c>
      <c r="K59">
        <v>7</v>
      </c>
      <c r="O59" t="s">
        <v>709</v>
      </c>
      <c r="P59" t="s">
        <v>710</v>
      </c>
      <c r="Q59" t="s">
        <v>711</v>
      </c>
      <c r="R59" t="s">
        <v>712</v>
      </c>
      <c r="S59" t="s">
        <v>713</v>
      </c>
      <c r="T59" s="97">
        <v>45377.000694444447</v>
      </c>
      <c r="U59" s="91" t="s">
        <v>714</v>
      </c>
      <c r="V59" s="91" t="s">
        <v>714</v>
      </c>
      <c r="Z59">
        <v>100</v>
      </c>
      <c r="AA59" t="b">
        <f t="shared" si="0"/>
        <v>1</v>
      </c>
    </row>
    <row r="60" spans="1:27" ht="17.5" customHeight="1" x14ac:dyDescent="0.35">
      <c r="A60" t="s">
        <v>715</v>
      </c>
      <c r="B60" t="s">
        <v>284</v>
      </c>
      <c r="C60" t="s">
        <v>668</v>
      </c>
      <c r="D60" t="s">
        <v>378</v>
      </c>
      <c r="E60" t="s">
        <v>413</v>
      </c>
      <c r="F60" t="s">
        <v>414</v>
      </c>
      <c r="G60">
        <v>25</v>
      </c>
      <c r="H60">
        <v>50</v>
      </c>
      <c r="I60">
        <v>75</v>
      </c>
      <c r="J60">
        <v>100</v>
      </c>
      <c r="K60">
        <v>25</v>
      </c>
      <c r="O60" t="s">
        <v>415</v>
      </c>
      <c r="P60" t="s">
        <v>716</v>
      </c>
      <c r="Q60" t="s">
        <v>717</v>
      </c>
      <c r="R60" t="s">
        <v>718</v>
      </c>
      <c r="S60" t="s">
        <v>719</v>
      </c>
      <c r="T60" s="97">
        <v>45377.000694444447</v>
      </c>
      <c r="U60" s="91" t="s">
        <v>720</v>
      </c>
      <c r="V60" s="91" t="s">
        <v>720</v>
      </c>
      <c r="Z60">
        <v>100</v>
      </c>
      <c r="AA60" t="b">
        <f t="shared" si="0"/>
        <v>1</v>
      </c>
    </row>
    <row r="61" spans="1:27" ht="17.5" customHeight="1" x14ac:dyDescent="0.35">
      <c r="A61" t="s">
        <v>721</v>
      </c>
      <c r="B61" t="s">
        <v>285</v>
      </c>
      <c r="C61" t="s">
        <v>668</v>
      </c>
      <c r="D61" t="s">
        <v>378</v>
      </c>
      <c r="E61" t="s">
        <v>413</v>
      </c>
      <c r="F61" t="s">
        <v>414</v>
      </c>
      <c r="G61">
        <v>25</v>
      </c>
      <c r="H61">
        <v>50</v>
      </c>
      <c r="I61">
        <v>75</v>
      </c>
      <c r="J61">
        <v>100</v>
      </c>
      <c r="K61">
        <v>25</v>
      </c>
      <c r="O61" t="s">
        <v>415</v>
      </c>
      <c r="P61" t="s">
        <v>722</v>
      </c>
      <c r="Q61" t="s">
        <v>723</v>
      </c>
      <c r="R61" t="s">
        <v>724</v>
      </c>
      <c r="S61" t="s">
        <v>725</v>
      </c>
      <c r="T61" s="97">
        <v>45377.000694444447</v>
      </c>
      <c r="U61" s="91" t="s">
        <v>726</v>
      </c>
      <c r="V61" s="91" t="s">
        <v>726</v>
      </c>
      <c r="Z61">
        <v>100</v>
      </c>
      <c r="AA61" t="b">
        <f t="shared" si="0"/>
        <v>1</v>
      </c>
    </row>
    <row r="62" spans="1:27" ht="17.5" customHeight="1" x14ac:dyDescent="0.35">
      <c r="A62" t="s">
        <v>727</v>
      </c>
      <c r="B62" t="s">
        <v>246</v>
      </c>
      <c r="C62" t="s">
        <v>668</v>
      </c>
      <c r="D62" t="s">
        <v>314</v>
      </c>
      <c r="E62" t="s">
        <v>436</v>
      </c>
      <c r="F62" t="s">
        <v>491</v>
      </c>
      <c r="G62">
        <v>0</v>
      </c>
      <c r="H62">
        <v>3</v>
      </c>
      <c r="I62">
        <v>3</v>
      </c>
      <c r="J62">
        <v>3</v>
      </c>
      <c r="K62">
        <v>0</v>
      </c>
      <c r="O62" t="s">
        <v>580</v>
      </c>
      <c r="P62" t="s">
        <v>728</v>
      </c>
      <c r="Q62" t="s">
        <v>729</v>
      </c>
      <c r="R62" t="s">
        <v>730</v>
      </c>
      <c r="S62" t="s">
        <v>731</v>
      </c>
      <c r="T62" s="97">
        <v>45377.000694444447</v>
      </c>
      <c r="U62" s="91" t="s">
        <v>732</v>
      </c>
      <c r="V62" s="91" t="s">
        <v>732</v>
      </c>
      <c r="Z62">
        <v>100</v>
      </c>
      <c r="AA62" t="b">
        <f t="shared" si="0"/>
        <v>1</v>
      </c>
    </row>
    <row r="63" spans="1:27" ht="17.5" customHeight="1" x14ac:dyDescent="0.35">
      <c r="A63" t="s">
        <v>733</v>
      </c>
      <c r="B63" t="s">
        <v>261</v>
      </c>
      <c r="C63" t="s">
        <v>668</v>
      </c>
      <c r="D63" t="s">
        <v>314</v>
      </c>
      <c r="E63" t="s">
        <v>734</v>
      </c>
      <c r="F63" t="s">
        <v>491</v>
      </c>
      <c r="G63">
        <v>0</v>
      </c>
      <c r="H63">
        <v>0</v>
      </c>
      <c r="I63">
        <v>0</v>
      </c>
      <c r="J63">
        <v>50</v>
      </c>
      <c r="K63">
        <v>0</v>
      </c>
      <c r="O63" t="s">
        <v>580</v>
      </c>
      <c r="P63" t="s">
        <v>735</v>
      </c>
      <c r="Q63" t="s">
        <v>736</v>
      </c>
      <c r="R63" t="s">
        <v>737</v>
      </c>
      <c r="S63" t="s">
        <v>738</v>
      </c>
      <c r="T63" s="97">
        <v>45377.000694444447</v>
      </c>
      <c r="U63" s="91" t="s">
        <v>739</v>
      </c>
      <c r="V63" s="91" t="s">
        <v>739</v>
      </c>
      <c r="Z63">
        <v>100</v>
      </c>
      <c r="AA63" t="b">
        <f t="shared" si="0"/>
        <v>1</v>
      </c>
    </row>
    <row r="64" spans="1:27" ht="17.5" customHeight="1" x14ac:dyDescent="0.35">
      <c r="A64" t="s">
        <v>740</v>
      </c>
      <c r="B64" t="s">
        <v>215</v>
      </c>
      <c r="C64" t="s">
        <v>668</v>
      </c>
      <c r="D64" t="s">
        <v>314</v>
      </c>
      <c r="E64" t="s">
        <v>335</v>
      </c>
      <c r="F64" t="s">
        <v>336</v>
      </c>
      <c r="G64">
        <v>0</v>
      </c>
      <c r="H64">
        <v>0</v>
      </c>
      <c r="I64">
        <v>0</v>
      </c>
      <c r="J64">
        <v>7</v>
      </c>
      <c r="K64">
        <v>0</v>
      </c>
      <c r="O64" t="s">
        <v>327</v>
      </c>
      <c r="P64" t="s">
        <v>741</v>
      </c>
      <c r="Q64" t="s">
        <v>742</v>
      </c>
      <c r="R64" t="s">
        <v>743</v>
      </c>
      <c r="S64" t="s">
        <v>744</v>
      </c>
      <c r="T64" s="97">
        <v>45377.000694444447</v>
      </c>
      <c r="U64" s="91" t="s">
        <v>745</v>
      </c>
      <c r="V64" s="91" t="s">
        <v>745</v>
      </c>
      <c r="Z64">
        <v>100</v>
      </c>
      <c r="AA64" t="b">
        <f t="shared" si="0"/>
        <v>1</v>
      </c>
    </row>
    <row r="65" spans="1:27" ht="17.5" customHeight="1" x14ac:dyDescent="0.35">
      <c r="A65" t="s">
        <v>746</v>
      </c>
      <c r="B65" t="s">
        <v>239</v>
      </c>
      <c r="C65" t="s">
        <v>668</v>
      </c>
      <c r="D65" t="s">
        <v>314</v>
      </c>
      <c r="E65" t="s">
        <v>747</v>
      </c>
      <c r="F65" t="s">
        <v>748</v>
      </c>
      <c r="G65">
        <v>6</v>
      </c>
      <c r="H65">
        <v>6</v>
      </c>
      <c r="I65">
        <v>6</v>
      </c>
      <c r="J65">
        <v>6</v>
      </c>
      <c r="K65">
        <v>6</v>
      </c>
      <c r="O65" t="s">
        <v>454</v>
      </c>
      <c r="P65" t="s">
        <v>749</v>
      </c>
      <c r="Q65" t="s">
        <v>750</v>
      </c>
      <c r="R65" t="s">
        <v>751</v>
      </c>
      <c r="S65" t="s">
        <v>752</v>
      </c>
      <c r="T65" s="97">
        <v>45377.000694444447</v>
      </c>
      <c r="U65" s="91" t="s">
        <v>753</v>
      </c>
      <c r="V65" s="91" t="s">
        <v>753</v>
      </c>
      <c r="Z65">
        <v>100</v>
      </c>
      <c r="AA65" t="b">
        <f t="shared" si="0"/>
        <v>1</v>
      </c>
    </row>
    <row r="66" spans="1:27" ht="17.5" customHeight="1" x14ac:dyDescent="0.35">
      <c r="A66" t="s">
        <v>754</v>
      </c>
      <c r="B66" t="s">
        <v>279</v>
      </c>
      <c r="C66" t="s">
        <v>668</v>
      </c>
      <c r="D66" t="s">
        <v>314</v>
      </c>
      <c r="E66" t="s">
        <v>755</v>
      </c>
      <c r="F66" t="s">
        <v>477</v>
      </c>
      <c r="G66">
        <v>0</v>
      </c>
      <c r="H66">
        <v>1</v>
      </c>
      <c r="I66">
        <v>4</v>
      </c>
      <c r="J66">
        <v>12</v>
      </c>
      <c r="K66">
        <v>1</v>
      </c>
      <c r="O66" t="s">
        <v>709</v>
      </c>
      <c r="P66" t="s">
        <v>756</v>
      </c>
      <c r="Q66" t="s">
        <v>757</v>
      </c>
      <c r="R66" t="s">
        <v>758</v>
      </c>
      <c r="S66" t="s">
        <v>759</v>
      </c>
      <c r="T66" s="97">
        <v>45377.000694444447</v>
      </c>
      <c r="U66" s="91" t="s">
        <v>760</v>
      </c>
      <c r="V66" s="91" t="s">
        <v>760</v>
      </c>
      <c r="Z66">
        <v>100</v>
      </c>
      <c r="AA66" t="b">
        <f t="shared" si="0"/>
        <v>1</v>
      </c>
    </row>
    <row r="67" spans="1:27" ht="17.5" customHeight="1" x14ac:dyDescent="0.35">
      <c r="A67" t="s">
        <v>761</v>
      </c>
      <c r="B67" t="s">
        <v>211</v>
      </c>
      <c r="C67" t="s">
        <v>668</v>
      </c>
      <c r="D67" t="s">
        <v>378</v>
      </c>
      <c r="E67" t="s">
        <v>762</v>
      </c>
      <c r="F67" t="s">
        <v>763</v>
      </c>
      <c r="G67">
        <v>0</v>
      </c>
      <c r="H67">
        <v>30</v>
      </c>
      <c r="I67">
        <v>60</v>
      </c>
      <c r="J67">
        <v>100</v>
      </c>
      <c r="K67">
        <v>0</v>
      </c>
      <c r="O67" t="s">
        <v>764</v>
      </c>
      <c r="P67" t="s">
        <v>765</v>
      </c>
      <c r="Q67" t="s">
        <v>766</v>
      </c>
      <c r="R67" t="s">
        <v>767</v>
      </c>
      <c r="S67" t="s">
        <v>768</v>
      </c>
      <c r="T67" s="97">
        <v>45377.000694444447</v>
      </c>
      <c r="U67" s="91" t="s">
        <v>769</v>
      </c>
      <c r="V67" s="91" t="s">
        <v>769</v>
      </c>
      <c r="Z67">
        <v>100</v>
      </c>
      <c r="AA67" t="b">
        <f t="shared" ref="AA67:AA84" si="1">V67=U67</f>
        <v>1</v>
      </c>
    </row>
    <row r="68" spans="1:27" ht="17.5" customHeight="1" x14ac:dyDescent="0.35">
      <c r="A68" t="s">
        <v>770</v>
      </c>
      <c r="B68" t="s">
        <v>223</v>
      </c>
      <c r="C68" t="s">
        <v>668</v>
      </c>
      <c r="D68" t="s">
        <v>314</v>
      </c>
      <c r="E68" t="s">
        <v>484</v>
      </c>
      <c r="F68" t="s">
        <v>326</v>
      </c>
      <c r="G68">
        <v>0</v>
      </c>
      <c r="H68">
        <v>0</v>
      </c>
      <c r="I68">
        <v>119</v>
      </c>
      <c r="J68">
        <v>119</v>
      </c>
      <c r="K68">
        <v>0</v>
      </c>
      <c r="O68" t="s">
        <v>327</v>
      </c>
      <c r="P68" t="s">
        <v>771</v>
      </c>
      <c r="Q68" t="s">
        <v>772</v>
      </c>
      <c r="R68" t="s">
        <v>773</v>
      </c>
      <c r="S68" t="s">
        <v>774</v>
      </c>
      <c r="T68" s="97">
        <v>45377.000694444447</v>
      </c>
      <c r="V68" s="91" t="s">
        <v>775</v>
      </c>
      <c r="Z68">
        <v>100</v>
      </c>
      <c r="AA68" t="b">
        <f t="shared" si="1"/>
        <v>0</v>
      </c>
    </row>
    <row r="69" spans="1:27" ht="17.5" customHeight="1" x14ac:dyDescent="0.35">
      <c r="A69" t="s">
        <v>776</v>
      </c>
      <c r="B69" t="s">
        <v>262</v>
      </c>
      <c r="C69" t="s">
        <v>668</v>
      </c>
      <c r="D69" t="s">
        <v>314</v>
      </c>
      <c r="E69" t="s">
        <v>734</v>
      </c>
      <c r="F69" t="s">
        <v>491</v>
      </c>
      <c r="G69">
        <v>0</v>
      </c>
      <c r="H69">
        <v>0</v>
      </c>
      <c r="I69">
        <v>0</v>
      </c>
      <c r="J69">
        <v>50</v>
      </c>
      <c r="K69">
        <v>0</v>
      </c>
      <c r="O69" t="s">
        <v>438</v>
      </c>
      <c r="P69" t="s">
        <v>777</v>
      </c>
      <c r="Q69" t="s">
        <v>778</v>
      </c>
      <c r="R69" t="s">
        <v>779</v>
      </c>
      <c r="S69" t="s">
        <v>780</v>
      </c>
      <c r="T69" s="97">
        <v>45377.000694444447</v>
      </c>
      <c r="U69" s="91" t="s">
        <v>781</v>
      </c>
      <c r="V69" s="91" t="s">
        <v>781</v>
      </c>
      <c r="Z69">
        <v>100</v>
      </c>
      <c r="AA69" t="b">
        <f t="shared" si="1"/>
        <v>1</v>
      </c>
    </row>
    <row r="70" spans="1:27" ht="17.5" customHeight="1" x14ac:dyDescent="0.35">
      <c r="A70" t="s">
        <v>782</v>
      </c>
      <c r="B70" t="s">
        <v>222</v>
      </c>
      <c r="C70" t="s">
        <v>668</v>
      </c>
      <c r="D70" t="s">
        <v>314</v>
      </c>
      <c r="E70" t="s">
        <v>484</v>
      </c>
      <c r="F70" t="s">
        <v>326</v>
      </c>
      <c r="G70">
        <v>0</v>
      </c>
      <c r="H70">
        <v>0</v>
      </c>
      <c r="I70">
        <v>119</v>
      </c>
      <c r="J70">
        <v>119</v>
      </c>
      <c r="K70">
        <v>0</v>
      </c>
      <c r="O70" t="s">
        <v>327</v>
      </c>
      <c r="P70" t="s">
        <v>783</v>
      </c>
      <c r="Q70" t="s">
        <v>784</v>
      </c>
      <c r="R70" t="s">
        <v>785</v>
      </c>
      <c r="S70" t="s">
        <v>786</v>
      </c>
      <c r="T70" s="97">
        <v>45377.000694444447</v>
      </c>
      <c r="V70" s="91" t="s">
        <v>787</v>
      </c>
      <c r="Z70">
        <v>100</v>
      </c>
      <c r="AA70" t="b">
        <f t="shared" si="1"/>
        <v>0</v>
      </c>
    </row>
    <row r="71" spans="1:27" ht="17.5" customHeight="1" x14ac:dyDescent="0.35">
      <c r="A71" t="s">
        <v>788</v>
      </c>
      <c r="B71" t="s">
        <v>224</v>
      </c>
      <c r="C71" t="s">
        <v>668</v>
      </c>
      <c r="D71" t="s">
        <v>314</v>
      </c>
      <c r="E71" t="s">
        <v>484</v>
      </c>
      <c r="F71" t="s">
        <v>326</v>
      </c>
      <c r="G71">
        <v>0</v>
      </c>
      <c r="H71">
        <v>0</v>
      </c>
      <c r="I71">
        <v>1</v>
      </c>
      <c r="J71">
        <v>1</v>
      </c>
      <c r="K71">
        <v>0</v>
      </c>
      <c r="O71" t="s">
        <v>327</v>
      </c>
      <c r="P71" t="s">
        <v>789</v>
      </c>
      <c r="Q71" t="s">
        <v>790</v>
      </c>
      <c r="R71" t="s">
        <v>791</v>
      </c>
      <c r="S71" t="s">
        <v>792</v>
      </c>
      <c r="T71" s="97">
        <v>45377.000694444447</v>
      </c>
      <c r="V71" s="91" t="s">
        <v>793</v>
      </c>
      <c r="Z71">
        <v>100</v>
      </c>
      <c r="AA71" t="b">
        <f t="shared" si="1"/>
        <v>0</v>
      </c>
    </row>
    <row r="72" spans="1:27" ht="17.5" customHeight="1" x14ac:dyDescent="0.35">
      <c r="A72" t="s">
        <v>794</v>
      </c>
      <c r="B72" t="s">
        <v>216</v>
      </c>
      <c r="C72" t="s">
        <v>668</v>
      </c>
      <c r="D72" t="s">
        <v>314</v>
      </c>
      <c r="E72" t="s">
        <v>335</v>
      </c>
      <c r="F72" t="s">
        <v>336</v>
      </c>
      <c r="G72">
        <v>0</v>
      </c>
      <c r="H72">
        <v>0</v>
      </c>
      <c r="I72">
        <v>0</v>
      </c>
      <c r="J72">
        <v>6</v>
      </c>
      <c r="K72">
        <v>0</v>
      </c>
      <c r="O72" t="s">
        <v>327</v>
      </c>
      <c r="P72" t="s">
        <v>795</v>
      </c>
      <c r="Q72" t="s">
        <v>796</v>
      </c>
      <c r="R72" t="s">
        <v>797</v>
      </c>
      <c r="S72" t="s">
        <v>798</v>
      </c>
      <c r="T72" s="97">
        <v>45377.000694444447</v>
      </c>
      <c r="U72" s="91" t="s">
        <v>799</v>
      </c>
      <c r="V72" s="91" t="s">
        <v>799</v>
      </c>
      <c r="Z72">
        <v>100</v>
      </c>
      <c r="AA72" t="b">
        <f t="shared" si="1"/>
        <v>1</v>
      </c>
    </row>
    <row r="73" spans="1:27" ht="17.5" customHeight="1" x14ac:dyDescent="0.35">
      <c r="A73" t="s">
        <v>800</v>
      </c>
      <c r="B73" t="s">
        <v>245</v>
      </c>
      <c r="C73" t="s">
        <v>668</v>
      </c>
      <c r="D73" t="s">
        <v>314</v>
      </c>
      <c r="E73" t="s">
        <v>436</v>
      </c>
      <c r="F73" t="s">
        <v>491</v>
      </c>
      <c r="G73">
        <v>0</v>
      </c>
      <c r="H73">
        <v>6</v>
      </c>
      <c r="I73">
        <v>6</v>
      </c>
      <c r="J73">
        <v>6</v>
      </c>
      <c r="K73">
        <v>0</v>
      </c>
      <c r="O73" t="s">
        <v>580</v>
      </c>
      <c r="P73" t="s">
        <v>801</v>
      </c>
      <c r="Q73" t="s">
        <v>802</v>
      </c>
      <c r="R73" t="s">
        <v>803</v>
      </c>
      <c r="S73" t="s">
        <v>804</v>
      </c>
      <c r="T73" s="97">
        <v>45377.000694444447</v>
      </c>
      <c r="U73" s="91" t="s">
        <v>805</v>
      </c>
      <c r="V73" s="91" t="s">
        <v>805</v>
      </c>
      <c r="Z73">
        <v>100</v>
      </c>
      <c r="AA73" t="b">
        <f t="shared" si="1"/>
        <v>1</v>
      </c>
    </row>
    <row r="74" spans="1:27" ht="17.5" customHeight="1" x14ac:dyDescent="0.35">
      <c r="A74" t="s">
        <v>806</v>
      </c>
      <c r="B74" t="s">
        <v>807</v>
      </c>
      <c r="C74" t="s">
        <v>808</v>
      </c>
      <c r="D74" t="s">
        <v>378</v>
      </c>
      <c r="E74" t="s">
        <v>379</v>
      </c>
      <c r="F74" t="s">
        <v>380</v>
      </c>
      <c r="G74">
        <v>0</v>
      </c>
      <c r="H74">
        <v>20</v>
      </c>
      <c r="I74">
        <v>60</v>
      </c>
      <c r="J74">
        <v>100</v>
      </c>
      <c r="K74">
        <v>0</v>
      </c>
      <c r="O74" t="s">
        <v>381</v>
      </c>
      <c r="P74" t="s">
        <v>809</v>
      </c>
      <c r="Q74" t="s">
        <v>810</v>
      </c>
      <c r="R74" t="s">
        <v>811</v>
      </c>
      <c r="S74" t="s">
        <v>812</v>
      </c>
      <c r="T74" s="97">
        <v>45377.000694444447</v>
      </c>
      <c r="U74" s="91" t="s">
        <v>813</v>
      </c>
      <c r="V74" s="91" t="s">
        <v>813</v>
      </c>
      <c r="Z74">
        <v>100</v>
      </c>
      <c r="AA74" t="b">
        <f t="shared" si="1"/>
        <v>1</v>
      </c>
    </row>
    <row r="75" spans="1:27" ht="17.5" customHeight="1" x14ac:dyDescent="0.35">
      <c r="A75" t="s">
        <v>814</v>
      </c>
      <c r="B75" t="s">
        <v>815</v>
      </c>
      <c r="C75" t="s">
        <v>808</v>
      </c>
      <c r="D75" t="s">
        <v>378</v>
      </c>
      <c r="E75" t="s">
        <v>379</v>
      </c>
      <c r="F75" t="s">
        <v>380</v>
      </c>
      <c r="G75">
        <v>0</v>
      </c>
      <c r="H75">
        <v>20</v>
      </c>
      <c r="I75">
        <v>60</v>
      </c>
      <c r="J75">
        <v>100</v>
      </c>
      <c r="K75">
        <v>0</v>
      </c>
      <c r="O75" t="s">
        <v>381</v>
      </c>
      <c r="P75" t="s">
        <v>816</v>
      </c>
      <c r="Q75" t="s">
        <v>817</v>
      </c>
      <c r="R75" t="s">
        <v>818</v>
      </c>
      <c r="S75" t="s">
        <v>819</v>
      </c>
      <c r="T75" s="97">
        <v>45377.000694444447</v>
      </c>
      <c r="U75" s="91" t="s">
        <v>820</v>
      </c>
      <c r="V75" s="91" t="s">
        <v>820</v>
      </c>
      <c r="Z75">
        <v>100</v>
      </c>
      <c r="AA75" t="b">
        <f t="shared" si="1"/>
        <v>1</v>
      </c>
    </row>
    <row r="76" spans="1:27" ht="17.5" customHeight="1" x14ac:dyDescent="0.35">
      <c r="A76" t="s">
        <v>821</v>
      </c>
      <c r="B76" t="s">
        <v>822</v>
      </c>
      <c r="C76" t="s">
        <v>808</v>
      </c>
      <c r="D76" t="s">
        <v>378</v>
      </c>
      <c r="E76" t="s">
        <v>823</v>
      </c>
      <c r="F76" t="s">
        <v>491</v>
      </c>
      <c r="G76">
        <v>15</v>
      </c>
      <c r="H76">
        <v>40</v>
      </c>
      <c r="I76">
        <v>90</v>
      </c>
      <c r="J76">
        <v>100</v>
      </c>
      <c r="K76">
        <v>15</v>
      </c>
      <c r="O76" t="s">
        <v>580</v>
      </c>
      <c r="P76" t="s">
        <v>824</v>
      </c>
      <c r="Q76" t="s">
        <v>825</v>
      </c>
      <c r="R76" t="s">
        <v>826</v>
      </c>
      <c r="S76" t="s">
        <v>827</v>
      </c>
      <c r="T76" s="97">
        <v>45377.000694444447</v>
      </c>
      <c r="U76" s="91" t="s">
        <v>828</v>
      </c>
      <c r="V76" s="91" t="s">
        <v>828</v>
      </c>
      <c r="Z76">
        <v>100</v>
      </c>
      <c r="AA76" t="b">
        <f t="shared" si="1"/>
        <v>1</v>
      </c>
    </row>
    <row r="77" spans="1:27" ht="17.5" customHeight="1" x14ac:dyDescent="0.35">
      <c r="A77" t="s">
        <v>829</v>
      </c>
      <c r="B77" t="s">
        <v>830</v>
      </c>
      <c r="C77" t="s">
        <v>808</v>
      </c>
      <c r="D77" t="s">
        <v>378</v>
      </c>
      <c r="E77" t="s">
        <v>831</v>
      </c>
      <c r="F77" t="s">
        <v>832</v>
      </c>
      <c r="G77">
        <v>30</v>
      </c>
      <c r="H77">
        <v>60</v>
      </c>
      <c r="I77">
        <v>90</v>
      </c>
      <c r="J77">
        <v>100</v>
      </c>
      <c r="K77">
        <v>30</v>
      </c>
      <c r="O77" t="s">
        <v>833</v>
      </c>
      <c r="P77" t="s">
        <v>834</v>
      </c>
      <c r="Q77" t="s">
        <v>835</v>
      </c>
      <c r="R77" t="s">
        <v>836</v>
      </c>
      <c r="S77" t="s">
        <v>837</v>
      </c>
      <c r="T77" s="97">
        <v>45377.000694444447</v>
      </c>
      <c r="U77" s="91" t="s">
        <v>838</v>
      </c>
      <c r="V77" s="91" t="s">
        <v>838</v>
      </c>
      <c r="Z77">
        <v>100</v>
      </c>
      <c r="AA77" t="b">
        <f t="shared" si="1"/>
        <v>1</v>
      </c>
    </row>
    <row r="78" spans="1:27" ht="17.5" customHeight="1" x14ac:dyDescent="0.35">
      <c r="A78" t="s">
        <v>839</v>
      </c>
      <c r="B78" t="s">
        <v>840</v>
      </c>
      <c r="C78" t="s">
        <v>808</v>
      </c>
      <c r="D78" t="s">
        <v>378</v>
      </c>
      <c r="E78" t="s">
        <v>498</v>
      </c>
      <c r="F78" t="s">
        <v>499</v>
      </c>
      <c r="G78">
        <v>50</v>
      </c>
      <c r="H78">
        <v>100</v>
      </c>
      <c r="I78">
        <v>100</v>
      </c>
      <c r="J78">
        <v>100</v>
      </c>
      <c r="K78">
        <v>50</v>
      </c>
      <c r="O78" t="s">
        <v>841</v>
      </c>
      <c r="P78" t="s">
        <v>842</v>
      </c>
      <c r="Q78" t="s">
        <v>843</v>
      </c>
      <c r="R78" t="s">
        <v>844</v>
      </c>
      <c r="S78" t="s">
        <v>845</v>
      </c>
      <c r="T78" s="97">
        <v>45377.000694444447</v>
      </c>
      <c r="U78" s="91" t="s">
        <v>846</v>
      </c>
      <c r="V78" s="91" t="s">
        <v>846</v>
      </c>
      <c r="Z78">
        <v>100</v>
      </c>
      <c r="AA78" t="b">
        <f t="shared" si="1"/>
        <v>1</v>
      </c>
    </row>
    <row r="79" spans="1:27" ht="17.5" customHeight="1" x14ac:dyDescent="0.35">
      <c r="A79" t="s">
        <v>847</v>
      </c>
      <c r="B79" t="s">
        <v>848</v>
      </c>
      <c r="C79" t="s">
        <v>808</v>
      </c>
      <c r="D79" t="s">
        <v>378</v>
      </c>
      <c r="E79" t="s">
        <v>423</v>
      </c>
      <c r="F79" t="s">
        <v>424</v>
      </c>
      <c r="G79">
        <v>25</v>
      </c>
      <c r="H79">
        <v>50</v>
      </c>
      <c r="I79">
        <v>75</v>
      </c>
      <c r="J79">
        <v>100</v>
      </c>
      <c r="K79">
        <v>25</v>
      </c>
      <c r="O79" t="s">
        <v>682</v>
      </c>
      <c r="P79" t="s">
        <v>849</v>
      </c>
      <c r="Q79" t="s">
        <v>850</v>
      </c>
      <c r="R79" t="s">
        <v>851</v>
      </c>
      <c r="S79" t="s">
        <v>852</v>
      </c>
      <c r="T79" s="97">
        <v>45377.000694444447</v>
      </c>
      <c r="U79" s="91" t="s">
        <v>853</v>
      </c>
      <c r="V79" s="91" t="s">
        <v>853</v>
      </c>
      <c r="Z79">
        <v>100</v>
      </c>
      <c r="AA79" t="b">
        <f t="shared" si="1"/>
        <v>1</v>
      </c>
    </row>
    <row r="80" spans="1:27" ht="17.5" customHeight="1" x14ac:dyDescent="0.35">
      <c r="A80" t="s">
        <v>854</v>
      </c>
      <c r="B80" t="s">
        <v>855</v>
      </c>
      <c r="C80" t="s">
        <v>808</v>
      </c>
      <c r="D80" t="s">
        <v>314</v>
      </c>
      <c r="E80" t="s">
        <v>325</v>
      </c>
      <c r="F80" t="s">
        <v>326</v>
      </c>
      <c r="G80">
        <v>0</v>
      </c>
      <c r="H80">
        <v>0</v>
      </c>
      <c r="I80">
        <v>0</v>
      </c>
      <c r="J80" s="98">
        <v>1000</v>
      </c>
      <c r="K80">
        <v>0</v>
      </c>
      <c r="O80" t="s">
        <v>327</v>
      </c>
      <c r="P80" t="s">
        <v>856</v>
      </c>
      <c r="Q80" t="s">
        <v>857</v>
      </c>
      <c r="R80" t="s">
        <v>858</v>
      </c>
      <c r="S80" t="s">
        <v>859</v>
      </c>
      <c r="T80" s="97">
        <v>45377.000694444447</v>
      </c>
      <c r="U80" s="91" t="s">
        <v>860</v>
      </c>
      <c r="V80" s="91" t="s">
        <v>860</v>
      </c>
      <c r="Z80">
        <v>100</v>
      </c>
      <c r="AA80" t="b">
        <f t="shared" si="1"/>
        <v>1</v>
      </c>
    </row>
    <row r="81" spans="1:27" ht="17.5" customHeight="1" x14ac:dyDescent="0.35">
      <c r="A81" t="s">
        <v>861</v>
      </c>
      <c r="B81" t="s">
        <v>862</v>
      </c>
      <c r="C81" t="s">
        <v>808</v>
      </c>
      <c r="D81" t="s">
        <v>314</v>
      </c>
      <c r="E81" t="s">
        <v>325</v>
      </c>
      <c r="F81" t="s">
        <v>326</v>
      </c>
      <c r="G81">
        <v>0</v>
      </c>
      <c r="H81">
        <v>0</v>
      </c>
      <c r="I81">
        <v>40</v>
      </c>
      <c r="J81">
        <v>40</v>
      </c>
      <c r="K81">
        <v>0</v>
      </c>
      <c r="O81" t="s">
        <v>327</v>
      </c>
      <c r="P81" t="s">
        <v>863</v>
      </c>
      <c r="Q81" t="s">
        <v>864</v>
      </c>
      <c r="R81" t="s">
        <v>865</v>
      </c>
      <c r="S81" t="s">
        <v>866</v>
      </c>
      <c r="T81" s="97">
        <v>45377.000694444447</v>
      </c>
      <c r="U81" s="91" t="s">
        <v>867</v>
      </c>
      <c r="V81" s="91" t="s">
        <v>867</v>
      </c>
      <c r="Z81">
        <v>100</v>
      </c>
      <c r="AA81" t="b">
        <f t="shared" si="1"/>
        <v>1</v>
      </c>
    </row>
    <row r="82" spans="1:27" ht="17.5" customHeight="1" x14ac:dyDescent="0.35">
      <c r="A82" t="s">
        <v>868</v>
      </c>
      <c r="B82" t="s">
        <v>869</v>
      </c>
      <c r="C82" t="s">
        <v>808</v>
      </c>
      <c r="D82" t="s">
        <v>314</v>
      </c>
      <c r="E82" t="s">
        <v>325</v>
      </c>
      <c r="F82" t="s">
        <v>326</v>
      </c>
      <c r="G82">
        <v>0</v>
      </c>
      <c r="H82">
        <v>150</v>
      </c>
      <c r="I82">
        <v>150</v>
      </c>
      <c r="J82">
        <v>150</v>
      </c>
      <c r="K82">
        <v>0</v>
      </c>
      <c r="O82" t="s">
        <v>327</v>
      </c>
      <c r="P82" t="s">
        <v>870</v>
      </c>
      <c r="Q82" t="s">
        <v>871</v>
      </c>
      <c r="R82" t="s">
        <v>872</v>
      </c>
      <c r="S82" t="s">
        <v>873</v>
      </c>
      <c r="T82" s="97">
        <v>45377.000694444447</v>
      </c>
      <c r="U82" s="91" t="s">
        <v>597</v>
      </c>
      <c r="V82" s="91" t="s">
        <v>597</v>
      </c>
      <c r="Z82">
        <v>100</v>
      </c>
      <c r="AA82" t="b">
        <f t="shared" si="1"/>
        <v>1</v>
      </c>
    </row>
    <row r="83" spans="1:27" ht="17.5" customHeight="1" x14ac:dyDescent="0.35">
      <c r="A83" t="s">
        <v>874</v>
      </c>
      <c r="B83" t="s">
        <v>875</v>
      </c>
      <c r="C83" t="s">
        <v>808</v>
      </c>
      <c r="D83" t="s">
        <v>314</v>
      </c>
      <c r="E83" t="s">
        <v>445</v>
      </c>
      <c r="F83" t="s">
        <v>316</v>
      </c>
      <c r="G83">
        <v>0</v>
      </c>
      <c r="H83">
        <v>0</v>
      </c>
      <c r="I83">
        <v>10</v>
      </c>
      <c r="J83">
        <v>45</v>
      </c>
      <c r="K83">
        <v>0</v>
      </c>
      <c r="O83" t="s">
        <v>317</v>
      </c>
      <c r="P83" t="s">
        <v>876</v>
      </c>
      <c r="Q83" t="s">
        <v>877</v>
      </c>
      <c r="R83" t="s">
        <v>878</v>
      </c>
      <c r="S83" t="s">
        <v>879</v>
      </c>
      <c r="T83" s="97">
        <v>45377.000694444447</v>
      </c>
      <c r="U83" s="91" t="s">
        <v>880</v>
      </c>
      <c r="V83" s="91" t="s">
        <v>880</v>
      </c>
      <c r="Z83">
        <v>100</v>
      </c>
      <c r="AA83" t="b">
        <f t="shared" si="1"/>
        <v>1</v>
      </c>
    </row>
    <row r="84" spans="1:27" ht="17.5" customHeight="1" x14ac:dyDescent="0.35">
      <c r="A84" t="s">
        <v>881</v>
      </c>
      <c r="B84" t="s">
        <v>882</v>
      </c>
      <c r="C84" t="s">
        <v>808</v>
      </c>
      <c r="D84" t="s">
        <v>314</v>
      </c>
      <c r="E84" t="s">
        <v>762</v>
      </c>
      <c r="F84" t="s">
        <v>763</v>
      </c>
      <c r="G84">
        <v>0</v>
      </c>
      <c r="H84">
        <v>0</v>
      </c>
      <c r="I84">
        <v>15</v>
      </c>
      <c r="J84">
        <v>35</v>
      </c>
      <c r="K84">
        <v>0</v>
      </c>
      <c r="O84" t="s">
        <v>764</v>
      </c>
      <c r="P84" t="s">
        <v>883</v>
      </c>
      <c r="Q84" t="s">
        <v>884</v>
      </c>
      <c r="R84" t="s">
        <v>885</v>
      </c>
      <c r="S84" t="s">
        <v>886</v>
      </c>
      <c r="T84" s="97">
        <v>45377.000694444447</v>
      </c>
      <c r="U84" s="91" t="s">
        <v>887</v>
      </c>
      <c r="V84" s="91" t="s">
        <v>887</v>
      </c>
      <c r="Z84">
        <v>100</v>
      </c>
      <c r="AA84" t="b">
        <f t="shared" si="1"/>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809"/>
  <sheetViews>
    <sheetView topLeftCell="A10" workbookViewId="0">
      <selection activeCell="A19" sqref="A19"/>
    </sheetView>
  </sheetViews>
  <sheetFormatPr baseColWidth="10" defaultColWidth="14.453125" defaultRowHeight="15" customHeight="1" x14ac:dyDescent="0.35"/>
  <cols>
    <col min="1" max="1" width="16.1796875" customWidth="1"/>
    <col min="2" max="2" width="99.453125" customWidth="1"/>
    <col min="3" max="3" width="29.81640625" customWidth="1"/>
    <col min="4" max="4" width="18" customWidth="1"/>
    <col min="5" max="26" width="15" customWidth="1"/>
  </cols>
  <sheetData>
    <row r="1" spans="1:26" ht="16.5" customHeight="1" x14ac:dyDescent="0.35">
      <c r="A1" s="233" t="s">
        <v>24</v>
      </c>
      <c r="B1" s="234"/>
      <c r="C1" s="234"/>
      <c r="D1" s="235"/>
      <c r="E1" s="5"/>
      <c r="F1" s="5"/>
      <c r="G1" s="5"/>
      <c r="H1" s="5"/>
      <c r="I1" s="5"/>
      <c r="J1" s="5"/>
      <c r="K1" s="5"/>
      <c r="L1" s="5"/>
      <c r="M1" s="5"/>
      <c r="N1" s="5"/>
      <c r="O1" s="5"/>
      <c r="P1" s="5"/>
      <c r="Q1" s="5"/>
      <c r="R1" s="5"/>
      <c r="S1" s="5"/>
      <c r="T1" s="5"/>
      <c r="U1" s="5"/>
      <c r="V1" s="5"/>
      <c r="W1" s="5"/>
      <c r="X1" s="5"/>
      <c r="Y1" s="5"/>
      <c r="Z1" s="5"/>
    </row>
    <row r="2" spans="1:26" ht="16.5" customHeight="1" x14ac:dyDescent="0.35">
      <c r="A2" s="5"/>
      <c r="B2" s="5"/>
      <c r="C2" s="5"/>
      <c r="D2" s="5"/>
      <c r="E2" s="5"/>
      <c r="F2" s="5"/>
      <c r="G2" s="5"/>
      <c r="H2" s="5"/>
      <c r="I2" s="5"/>
      <c r="J2" s="5"/>
      <c r="K2" s="5"/>
      <c r="L2" s="5"/>
      <c r="M2" s="5"/>
      <c r="N2" s="5"/>
      <c r="O2" s="5"/>
      <c r="P2" s="5"/>
      <c r="Q2" s="5"/>
      <c r="R2" s="5"/>
      <c r="S2" s="5"/>
      <c r="T2" s="5"/>
      <c r="U2" s="5"/>
      <c r="V2" s="5"/>
      <c r="W2" s="5"/>
      <c r="X2" s="5"/>
      <c r="Y2" s="5"/>
      <c r="Z2" s="5"/>
    </row>
    <row r="3" spans="1:26" ht="16.5" customHeight="1" x14ac:dyDescent="0.35">
      <c r="A3" s="6" t="s">
        <v>25</v>
      </c>
      <c r="B3" s="6" t="s">
        <v>26</v>
      </c>
      <c r="C3" s="7" t="s">
        <v>27</v>
      </c>
      <c r="D3" s="6" t="s">
        <v>28</v>
      </c>
      <c r="E3" s="5"/>
      <c r="F3" s="5"/>
      <c r="G3" s="5"/>
      <c r="H3" s="5"/>
      <c r="I3" s="5"/>
      <c r="J3" s="5"/>
      <c r="K3" s="5"/>
      <c r="L3" s="5"/>
      <c r="M3" s="5"/>
      <c r="N3" s="5"/>
      <c r="O3" s="5"/>
      <c r="P3" s="5"/>
      <c r="Q3" s="5"/>
      <c r="R3" s="5"/>
      <c r="S3" s="5"/>
      <c r="T3" s="5"/>
      <c r="U3" s="5"/>
      <c r="V3" s="5"/>
      <c r="W3" s="5"/>
      <c r="X3" s="5"/>
      <c r="Y3" s="5"/>
      <c r="Z3" s="5"/>
    </row>
    <row r="4" spans="1:26" ht="33.65" customHeight="1" x14ac:dyDescent="0.35">
      <c r="A4" s="43">
        <v>45411</v>
      </c>
      <c r="B4" s="44" t="s">
        <v>52</v>
      </c>
      <c r="C4" s="45" t="s">
        <v>36</v>
      </c>
      <c r="D4" s="46" t="s">
        <v>37</v>
      </c>
      <c r="E4" s="5"/>
      <c r="F4" s="5"/>
      <c r="G4" s="5"/>
      <c r="H4" s="5"/>
      <c r="I4" s="5"/>
      <c r="J4" s="5"/>
      <c r="K4" s="5"/>
      <c r="L4" s="5"/>
      <c r="M4" s="5"/>
      <c r="N4" s="5"/>
      <c r="O4" s="5"/>
      <c r="P4" s="5"/>
      <c r="Q4" s="5"/>
      <c r="R4" s="5"/>
      <c r="S4" s="5"/>
      <c r="T4" s="5"/>
      <c r="U4" s="5"/>
      <c r="V4" s="5"/>
      <c r="W4" s="5"/>
      <c r="X4" s="5"/>
      <c r="Y4" s="5"/>
      <c r="Z4" s="5"/>
    </row>
    <row r="5" spans="1:26" ht="38.5" customHeight="1" x14ac:dyDescent="0.35">
      <c r="A5" s="43">
        <v>45411</v>
      </c>
      <c r="B5" s="44" t="s">
        <v>48</v>
      </c>
      <c r="C5" s="45" t="s">
        <v>36</v>
      </c>
      <c r="D5" s="46" t="s">
        <v>37</v>
      </c>
      <c r="E5" s="9"/>
      <c r="F5" s="9"/>
      <c r="G5" s="9"/>
      <c r="H5" s="9"/>
      <c r="I5" s="9"/>
      <c r="J5" s="9"/>
      <c r="K5" s="9"/>
      <c r="L5" s="9"/>
      <c r="M5" s="9"/>
      <c r="N5" s="9"/>
      <c r="O5" s="9"/>
      <c r="P5" s="9"/>
      <c r="Q5" s="9"/>
      <c r="R5" s="9"/>
      <c r="S5" s="9"/>
      <c r="T5" s="9"/>
      <c r="U5" s="9"/>
      <c r="V5" s="9"/>
      <c r="W5" s="9"/>
      <c r="X5" s="9"/>
      <c r="Y5" s="9"/>
      <c r="Z5" s="9"/>
    </row>
    <row r="6" spans="1:26" ht="28" customHeight="1" x14ac:dyDescent="0.35">
      <c r="A6" s="43">
        <v>45411</v>
      </c>
      <c r="B6" s="44" t="s">
        <v>49</v>
      </c>
      <c r="C6" s="45" t="s">
        <v>36</v>
      </c>
      <c r="D6" s="46" t="s">
        <v>37</v>
      </c>
      <c r="E6" s="9"/>
      <c r="F6" s="9"/>
      <c r="G6" s="9"/>
      <c r="H6" s="9"/>
      <c r="I6" s="9"/>
      <c r="J6" s="9"/>
      <c r="K6" s="9"/>
      <c r="L6" s="9"/>
      <c r="M6" s="9"/>
      <c r="N6" s="9"/>
      <c r="O6" s="9"/>
      <c r="P6" s="9"/>
      <c r="Q6" s="9"/>
      <c r="R6" s="9"/>
      <c r="S6" s="9"/>
      <c r="T6" s="9"/>
      <c r="U6" s="9"/>
      <c r="V6" s="9"/>
      <c r="W6" s="9"/>
      <c r="X6" s="9"/>
      <c r="Y6" s="9"/>
      <c r="Z6" s="9"/>
    </row>
    <row r="7" spans="1:26" ht="39" x14ac:dyDescent="0.35">
      <c r="A7" s="43">
        <v>45411</v>
      </c>
      <c r="B7" s="44" t="s">
        <v>46</v>
      </c>
      <c r="C7" s="45" t="s">
        <v>36</v>
      </c>
      <c r="D7" s="46" t="s">
        <v>37</v>
      </c>
      <c r="E7" s="9"/>
      <c r="F7" s="9"/>
      <c r="G7" s="9"/>
      <c r="H7" s="9"/>
      <c r="I7" s="9"/>
      <c r="J7" s="9"/>
      <c r="K7" s="9"/>
      <c r="L7" s="9"/>
      <c r="M7" s="9"/>
      <c r="N7" s="9"/>
      <c r="O7" s="9"/>
      <c r="P7" s="9"/>
      <c r="Q7" s="9"/>
      <c r="R7" s="9"/>
      <c r="S7" s="9"/>
      <c r="T7" s="9"/>
      <c r="U7" s="9"/>
      <c r="V7" s="9"/>
      <c r="W7" s="9"/>
      <c r="X7" s="9"/>
      <c r="Y7" s="9"/>
      <c r="Z7" s="9"/>
    </row>
    <row r="8" spans="1:26" ht="36.65" customHeight="1" x14ac:dyDescent="0.35">
      <c r="A8" s="43">
        <v>45411</v>
      </c>
      <c r="B8" s="8" t="s">
        <v>47</v>
      </c>
      <c r="C8" s="45" t="s">
        <v>36</v>
      </c>
      <c r="D8" s="46" t="s">
        <v>37</v>
      </c>
      <c r="E8" s="9"/>
      <c r="F8" s="9"/>
      <c r="G8" s="9"/>
      <c r="H8" s="9"/>
      <c r="I8" s="9"/>
      <c r="J8" s="9"/>
      <c r="K8" s="9"/>
      <c r="L8" s="9"/>
      <c r="M8" s="9"/>
      <c r="N8" s="9"/>
      <c r="O8" s="9"/>
      <c r="P8" s="9"/>
      <c r="Q8" s="9"/>
      <c r="R8" s="9"/>
      <c r="S8" s="9"/>
      <c r="T8" s="9"/>
      <c r="U8" s="9"/>
      <c r="V8" s="9"/>
      <c r="W8" s="9"/>
      <c r="X8" s="9"/>
      <c r="Y8" s="9"/>
      <c r="Z8" s="9"/>
    </row>
    <row r="9" spans="1:26" ht="38.5" customHeight="1" x14ac:dyDescent="0.35">
      <c r="A9" s="43">
        <v>45411</v>
      </c>
      <c r="B9" s="8" t="s">
        <v>38</v>
      </c>
      <c r="C9" s="45" t="s">
        <v>36</v>
      </c>
      <c r="D9" s="46" t="s">
        <v>37</v>
      </c>
      <c r="E9" s="9"/>
      <c r="F9" s="9"/>
      <c r="G9" s="9"/>
      <c r="H9" s="9"/>
      <c r="I9" s="9"/>
      <c r="J9" s="9"/>
      <c r="K9" s="9"/>
      <c r="L9" s="9"/>
      <c r="M9" s="9"/>
      <c r="N9" s="9"/>
      <c r="O9" s="9"/>
      <c r="P9" s="9"/>
      <c r="Q9" s="9"/>
      <c r="R9" s="9"/>
      <c r="S9" s="9"/>
      <c r="T9" s="9"/>
      <c r="U9" s="9"/>
      <c r="V9" s="9"/>
      <c r="W9" s="9"/>
      <c r="X9" s="9"/>
      <c r="Y9" s="9"/>
      <c r="Z9" s="9"/>
    </row>
    <row r="10" spans="1:26" ht="28.5" customHeight="1" x14ac:dyDescent="0.35">
      <c r="A10" s="43">
        <v>45411</v>
      </c>
      <c r="B10" s="8" t="s">
        <v>50</v>
      </c>
      <c r="C10" s="45" t="s">
        <v>36</v>
      </c>
      <c r="D10" s="46" t="s">
        <v>37</v>
      </c>
      <c r="E10" s="9"/>
      <c r="F10" s="9"/>
      <c r="G10" s="9"/>
      <c r="H10" s="9"/>
      <c r="I10" s="9"/>
      <c r="J10" s="9"/>
      <c r="K10" s="9"/>
      <c r="L10" s="9"/>
      <c r="M10" s="9"/>
      <c r="N10" s="9"/>
      <c r="O10" s="9"/>
      <c r="P10" s="9"/>
      <c r="Q10" s="9"/>
      <c r="R10" s="9"/>
      <c r="S10" s="9"/>
      <c r="T10" s="9"/>
      <c r="U10" s="9"/>
      <c r="V10" s="9"/>
      <c r="W10" s="9"/>
      <c r="X10" s="9"/>
      <c r="Y10" s="9"/>
      <c r="Z10" s="9"/>
    </row>
    <row r="11" spans="1:26" ht="30" customHeight="1" x14ac:dyDescent="0.35">
      <c r="A11" s="43">
        <v>45411</v>
      </c>
      <c r="B11" s="8" t="s">
        <v>51</v>
      </c>
      <c r="C11" s="45" t="s">
        <v>36</v>
      </c>
      <c r="D11" s="46" t="s">
        <v>37</v>
      </c>
      <c r="E11" s="9"/>
      <c r="F11" s="9"/>
      <c r="G11" s="9"/>
      <c r="H11" s="9"/>
      <c r="I11" s="9"/>
      <c r="J11" s="9"/>
      <c r="K11" s="9"/>
      <c r="L11" s="9"/>
      <c r="M11" s="9"/>
      <c r="N11" s="9"/>
      <c r="O11" s="9"/>
      <c r="P11" s="9"/>
      <c r="Q11" s="9"/>
      <c r="R11" s="9"/>
      <c r="S11" s="9"/>
      <c r="T11" s="9"/>
      <c r="U11" s="9"/>
      <c r="V11" s="9"/>
      <c r="W11" s="9"/>
      <c r="X11" s="9"/>
      <c r="Y11" s="9"/>
      <c r="Z11" s="9"/>
    </row>
    <row r="12" spans="1:26" ht="30" customHeight="1" x14ac:dyDescent="0.35">
      <c r="A12" s="43">
        <v>45411</v>
      </c>
      <c r="B12" s="44" t="s">
        <v>45</v>
      </c>
      <c r="C12" s="45" t="s">
        <v>36</v>
      </c>
      <c r="D12" s="46" t="s">
        <v>37</v>
      </c>
      <c r="E12" s="9"/>
      <c r="F12" s="9"/>
      <c r="G12" s="9"/>
      <c r="H12" s="9"/>
      <c r="I12" s="9"/>
      <c r="J12" s="9"/>
      <c r="K12" s="9"/>
      <c r="L12" s="9"/>
      <c r="M12" s="9"/>
      <c r="N12" s="9"/>
      <c r="O12" s="9"/>
      <c r="P12" s="9"/>
      <c r="Q12" s="9"/>
      <c r="R12" s="9"/>
      <c r="S12" s="9"/>
      <c r="T12" s="9"/>
      <c r="U12" s="9"/>
      <c r="V12" s="9"/>
      <c r="W12" s="9"/>
      <c r="X12" s="9"/>
      <c r="Y12" s="9"/>
      <c r="Z12" s="9"/>
    </row>
    <row r="13" spans="1:26" ht="45.65" customHeight="1" x14ac:dyDescent="0.35">
      <c r="A13" s="43">
        <v>45411</v>
      </c>
      <c r="B13" s="44" t="s">
        <v>53</v>
      </c>
      <c r="C13" s="45" t="s">
        <v>36</v>
      </c>
      <c r="D13" s="46" t="s">
        <v>37</v>
      </c>
      <c r="E13" s="5"/>
      <c r="F13" s="5"/>
      <c r="G13" s="5"/>
      <c r="H13" s="5"/>
      <c r="I13" s="5"/>
      <c r="J13" s="5"/>
      <c r="K13" s="5"/>
      <c r="L13" s="5"/>
      <c r="M13" s="5"/>
      <c r="N13" s="5"/>
      <c r="O13" s="5"/>
      <c r="P13" s="5"/>
      <c r="Q13" s="5"/>
      <c r="R13" s="5"/>
      <c r="S13" s="5"/>
      <c r="T13" s="5"/>
      <c r="U13" s="5"/>
      <c r="V13" s="5"/>
      <c r="W13" s="5"/>
      <c r="X13" s="5"/>
      <c r="Y13" s="5"/>
      <c r="Z13" s="5"/>
    </row>
    <row r="14" spans="1:26" ht="51.65" customHeight="1" x14ac:dyDescent="0.35">
      <c r="A14" s="43">
        <v>45411</v>
      </c>
      <c r="B14" s="44" t="s">
        <v>54</v>
      </c>
      <c r="C14" s="45" t="s">
        <v>36</v>
      </c>
      <c r="D14" s="46" t="s">
        <v>37</v>
      </c>
      <c r="E14" s="5"/>
      <c r="F14" s="5"/>
      <c r="G14" s="5"/>
      <c r="H14" s="5"/>
      <c r="I14" s="5"/>
      <c r="J14" s="5"/>
      <c r="K14" s="5"/>
      <c r="L14" s="5"/>
      <c r="M14" s="5"/>
      <c r="N14" s="5"/>
      <c r="O14" s="5"/>
      <c r="P14" s="5"/>
      <c r="Q14" s="5"/>
      <c r="R14" s="5"/>
      <c r="S14" s="5"/>
      <c r="T14" s="5"/>
      <c r="U14" s="5"/>
      <c r="V14" s="5"/>
      <c r="W14" s="5"/>
      <c r="X14" s="5"/>
      <c r="Y14" s="5"/>
      <c r="Z14" s="5"/>
    </row>
    <row r="15" spans="1:26" ht="16.5" customHeight="1" x14ac:dyDescent="0.35">
      <c r="A15" s="5"/>
      <c r="C15" s="5"/>
      <c r="D15" s="5"/>
      <c r="E15" s="5"/>
      <c r="F15" s="5"/>
      <c r="G15" s="5"/>
      <c r="H15" s="5"/>
      <c r="I15" s="5"/>
      <c r="J15" s="5"/>
      <c r="K15" s="5"/>
      <c r="L15" s="5"/>
      <c r="M15" s="5"/>
      <c r="N15" s="5"/>
      <c r="O15" s="5"/>
      <c r="P15" s="5"/>
      <c r="Q15" s="5"/>
      <c r="R15" s="5"/>
      <c r="S15" s="5"/>
      <c r="T15" s="5"/>
      <c r="U15" s="5"/>
      <c r="V15" s="5"/>
      <c r="W15" s="5"/>
      <c r="X15" s="5"/>
      <c r="Y15" s="5"/>
      <c r="Z15" s="5"/>
    </row>
    <row r="16" spans="1:26" ht="16.5" customHeight="1" x14ac:dyDescent="0.35">
      <c r="A16" s="5"/>
      <c r="C16" s="5"/>
      <c r="D16" s="5"/>
      <c r="E16" s="5"/>
      <c r="F16" s="5"/>
      <c r="G16" s="5"/>
      <c r="H16" s="5"/>
      <c r="I16" s="5"/>
      <c r="J16" s="5"/>
      <c r="K16" s="5"/>
      <c r="L16" s="5"/>
      <c r="M16" s="5"/>
      <c r="N16" s="5"/>
      <c r="O16" s="5"/>
      <c r="P16" s="5"/>
      <c r="Q16" s="5"/>
      <c r="R16" s="5"/>
      <c r="S16" s="5"/>
      <c r="T16" s="5"/>
      <c r="U16" s="5"/>
      <c r="V16" s="5"/>
      <c r="W16" s="5"/>
      <c r="X16" s="5"/>
      <c r="Y16" s="5"/>
      <c r="Z16" s="5"/>
    </row>
    <row r="17" spans="1:26" ht="16.5" customHeight="1" x14ac:dyDescent="0.35">
      <c r="A17" s="5"/>
      <c r="C17" s="5"/>
      <c r="D17" s="5"/>
      <c r="E17" s="5"/>
      <c r="F17" s="5"/>
      <c r="G17" s="5"/>
      <c r="H17" s="5"/>
      <c r="I17" s="5"/>
      <c r="J17" s="5"/>
      <c r="K17" s="5"/>
      <c r="L17" s="5"/>
      <c r="M17" s="5"/>
      <c r="N17" s="5"/>
      <c r="O17" s="5"/>
      <c r="P17" s="5"/>
      <c r="Q17" s="5"/>
      <c r="R17" s="5"/>
      <c r="S17" s="5"/>
      <c r="T17" s="5"/>
      <c r="U17" s="5"/>
      <c r="V17" s="5"/>
      <c r="W17" s="5"/>
      <c r="X17" s="5"/>
      <c r="Y17" s="5"/>
      <c r="Z17" s="5"/>
    </row>
    <row r="18" spans="1:26" ht="16.5" customHeight="1" x14ac:dyDescent="0.35">
      <c r="A18" s="5"/>
      <c r="C18" s="5"/>
      <c r="D18" s="5"/>
      <c r="E18" s="5"/>
      <c r="F18" s="5"/>
      <c r="G18" s="5"/>
      <c r="H18" s="5"/>
      <c r="I18" s="5"/>
      <c r="J18" s="5"/>
      <c r="K18" s="5"/>
      <c r="L18" s="5"/>
      <c r="M18" s="5"/>
      <c r="N18" s="5"/>
      <c r="O18" s="5"/>
      <c r="P18" s="5"/>
      <c r="Q18" s="5"/>
      <c r="R18" s="5"/>
      <c r="S18" s="5"/>
      <c r="T18" s="5"/>
      <c r="U18" s="5"/>
      <c r="V18" s="5"/>
      <c r="W18" s="5"/>
      <c r="X18" s="5"/>
      <c r="Y18" s="5"/>
      <c r="Z18" s="5"/>
    </row>
    <row r="19" spans="1:26" ht="16.5" customHeight="1" x14ac:dyDescent="0.35">
      <c r="A19" s="5"/>
      <c r="C19" s="5"/>
      <c r="D19" s="5"/>
      <c r="E19" s="5"/>
      <c r="F19" s="5"/>
      <c r="G19" s="5"/>
      <c r="H19" s="5"/>
      <c r="I19" s="5"/>
      <c r="J19" s="5"/>
      <c r="K19" s="5"/>
      <c r="L19" s="5"/>
      <c r="M19" s="5"/>
      <c r="N19" s="5"/>
      <c r="O19" s="5"/>
      <c r="P19" s="5"/>
      <c r="Q19" s="5"/>
      <c r="R19" s="5"/>
      <c r="S19" s="5"/>
      <c r="T19" s="5"/>
      <c r="U19" s="5"/>
      <c r="V19" s="5"/>
      <c r="W19" s="5"/>
      <c r="X19" s="5"/>
      <c r="Y19" s="5"/>
      <c r="Z19" s="5"/>
    </row>
    <row r="20" spans="1:26" ht="16.5" customHeight="1" x14ac:dyDescent="0.35">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6.5" customHeight="1" x14ac:dyDescent="0.35">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6.5" customHeight="1" x14ac:dyDescent="0.35">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6.5" customHeight="1" x14ac:dyDescent="0.3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6.5" customHeight="1" x14ac:dyDescent="0.3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6.5" customHeight="1" x14ac:dyDescent="0.3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6.5" customHeight="1" x14ac:dyDescent="0.3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6.5" customHeight="1" x14ac:dyDescent="0.3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6.5" customHeight="1" x14ac:dyDescent="0.3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6.5" customHeight="1" x14ac:dyDescent="0.3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6.5" customHeight="1" x14ac:dyDescent="0.3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6.5" customHeight="1" x14ac:dyDescent="0.3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6.5" customHeight="1" x14ac:dyDescent="0.3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6.5" customHeight="1" x14ac:dyDescent="0.3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6.5" customHeight="1" x14ac:dyDescent="0.3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6.5" customHeight="1" x14ac:dyDescent="0.3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6.5" customHeight="1" x14ac:dyDescent="0.3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6.5" customHeight="1" x14ac:dyDescent="0.3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6.5" customHeight="1" x14ac:dyDescent="0.3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6.5" customHeight="1" x14ac:dyDescent="0.3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6.5" customHeight="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6.5" customHeight="1" x14ac:dyDescent="0.3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6.5" customHeight="1" x14ac:dyDescent="0.3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6.5" customHeight="1" x14ac:dyDescent="0.3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6.5" customHeight="1" x14ac:dyDescent="0.3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6.5" customHeight="1" x14ac:dyDescent="0.3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6.5" customHeight="1" x14ac:dyDescent="0.3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6.5" customHeight="1" x14ac:dyDescent="0.3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6.5" customHeight="1" x14ac:dyDescent="0.3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6.5" customHeight="1" x14ac:dyDescent="0.3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6.5" customHeight="1" x14ac:dyDescent="0.3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6.5" customHeight="1" x14ac:dyDescent="0.3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6.5" customHeight="1" x14ac:dyDescent="0.3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6.5" customHeight="1" x14ac:dyDescent="0.3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6.5" customHeight="1" x14ac:dyDescent="0.3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6.5" customHeight="1" x14ac:dyDescent="0.3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6.5" customHeight="1" x14ac:dyDescent="0.3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6.5" customHeight="1" x14ac:dyDescent="0.3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6.5" customHeight="1" x14ac:dyDescent="0.3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6.5" customHeight="1" x14ac:dyDescent="0.3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6.5" customHeight="1" x14ac:dyDescent="0.3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6.5" customHeight="1" x14ac:dyDescent="0.3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6.5" customHeight="1" x14ac:dyDescent="0.3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6.5" customHeight="1" x14ac:dyDescent="0.3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6.5" customHeight="1" x14ac:dyDescent="0.3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6.5" customHeigh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6.5" customHeight="1" x14ac:dyDescent="0.3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6.5" customHeight="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6.5" customHeight="1" x14ac:dyDescent="0.3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6.5" customHeight="1" x14ac:dyDescent="0.3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6.5" customHeight="1" x14ac:dyDescent="0.3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6.5" customHeight="1" x14ac:dyDescent="0.3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6.5" customHeight="1" x14ac:dyDescent="0.3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6.5" customHeight="1" x14ac:dyDescent="0.3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6.5" customHeight="1" x14ac:dyDescent="0.3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6.5" customHeight="1" x14ac:dyDescent="0.3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6.5" customHeight="1" x14ac:dyDescent="0.3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6.5" customHeight="1" x14ac:dyDescent="0.3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6.5" customHeight="1" x14ac:dyDescent="0.3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6.5" customHeight="1" x14ac:dyDescent="0.3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6.5" customHeight="1" x14ac:dyDescent="0.3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6.5" customHeight="1" x14ac:dyDescent="0.3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6.5" customHeight="1" x14ac:dyDescent="0.3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6.5" customHeight="1" x14ac:dyDescent="0.3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6.5" customHeight="1" x14ac:dyDescent="0.3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6.5" customHeight="1" x14ac:dyDescent="0.3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6.5" customHeight="1" x14ac:dyDescent="0.3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6.5" customHeigh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6.5" customHeight="1" x14ac:dyDescent="0.3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6.5" customHeight="1" x14ac:dyDescent="0.3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6.5" customHeight="1" x14ac:dyDescent="0.3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6.5" customHeight="1" x14ac:dyDescent="0.3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6.5" customHeight="1" x14ac:dyDescent="0.3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6.5" customHeight="1" x14ac:dyDescent="0.3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6.5" customHeight="1" x14ac:dyDescent="0.3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6.5" customHeight="1" x14ac:dyDescent="0.3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6.5" customHeight="1" x14ac:dyDescent="0.3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6.5" customHeight="1" x14ac:dyDescent="0.3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6.5" customHeight="1" x14ac:dyDescent="0.3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6.5" customHeight="1" x14ac:dyDescent="0.3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6.5" customHeight="1"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6.5" customHeight="1"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6.5" customHeight="1"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6.5" customHeight="1"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6.5" customHeight="1"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6.5" customHeight="1"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6.5" customHeight="1"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6.5" customHeight="1"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6.5" customHeight="1"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6.5" customHeight="1"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6.5" customHeight="1"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6.5" customHeight="1"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6.5" customHeight="1"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6.5" customHeight="1"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6.5" customHeight="1"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6.5" customHeight="1"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6.5" customHeight="1"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6.5" customHeight="1"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6.5" customHeight="1"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6.5" customHeight="1"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6.5" customHeight="1"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6.5" customHeight="1"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6.5" customHeight="1"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6.5" customHeight="1"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6.5" customHeight="1"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6.5" customHeight="1"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6.5" customHeight="1"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6.5" customHeight="1" x14ac:dyDescent="0.3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6.5" customHeight="1" x14ac:dyDescent="0.3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6.5" customHeight="1" x14ac:dyDescent="0.3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6.5" customHeight="1"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6.5" customHeight="1" x14ac:dyDescent="0.3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6.5" customHeight="1" x14ac:dyDescent="0.3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6.5" customHeight="1" x14ac:dyDescent="0.3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6.5" customHeight="1" x14ac:dyDescent="0.3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6.5" customHeight="1"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6.5" customHeight="1"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6.5" customHeight="1" x14ac:dyDescent="0.3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6.5" customHeight="1"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6.5" customHeight="1"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6.5" customHeight="1" x14ac:dyDescent="0.3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6.5" customHeight="1"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6.5" customHeight="1"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6.5" customHeight="1" x14ac:dyDescent="0.3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6.5" customHeight="1" x14ac:dyDescent="0.3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6.5" customHeight="1" x14ac:dyDescent="0.3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6.5" customHeight="1" x14ac:dyDescent="0.3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6.5" customHeight="1" x14ac:dyDescent="0.3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6.5" customHeight="1" x14ac:dyDescent="0.3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6.5" customHeight="1" x14ac:dyDescent="0.3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6.5" customHeight="1"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6.5" customHeight="1" x14ac:dyDescent="0.3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6.5" customHeight="1" x14ac:dyDescent="0.3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6.5" customHeight="1" x14ac:dyDescent="0.3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6.5" customHeight="1" x14ac:dyDescent="0.3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6.5" customHeight="1" x14ac:dyDescent="0.3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6.5" customHeight="1" x14ac:dyDescent="0.3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6.5" customHeight="1" x14ac:dyDescent="0.3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6.5" customHeight="1"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6.5" customHeight="1"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6.5" customHeight="1"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6.5" customHeight="1"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6.5" customHeight="1"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6.5" customHeight="1"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6.5" customHeight="1"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6.5" customHeight="1"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6.5" customHeight="1"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6.5" customHeight="1"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6.5" customHeight="1"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6.5" customHeight="1"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6.5" customHeight="1"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6.5" customHeight="1"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6.5" customHeight="1"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6.5" customHeight="1"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6.5" customHeight="1"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6.5" customHeight="1"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6.5" customHeight="1"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6.5" customHeight="1"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6.5" customHeight="1"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6.5" customHeight="1"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6.5" customHeight="1"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6.5" customHeight="1"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6.5" customHeight="1"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6.5" customHeight="1" x14ac:dyDescent="0.3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6.5" customHeight="1" x14ac:dyDescent="0.3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6.5" customHeight="1" x14ac:dyDescent="0.3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6.5" customHeight="1" x14ac:dyDescent="0.3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6.5" customHeight="1" x14ac:dyDescent="0.3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6.5" customHeight="1" x14ac:dyDescent="0.3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6.5" customHeight="1" x14ac:dyDescent="0.3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6.5" customHeight="1" x14ac:dyDescent="0.3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6.5" customHeight="1" x14ac:dyDescent="0.3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6.5" customHeight="1" x14ac:dyDescent="0.3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6.5" customHeight="1" x14ac:dyDescent="0.3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6.5" customHeight="1" x14ac:dyDescent="0.3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6.5" customHeight="1" x14ac:dyDescent="0.3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6.5" customHeight="1" x14ac:dyDescent="0.3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6.5" customHeight="1" x14ac:dyDescent="0.3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6.5" customHeight="1" x14ac:dyDescent="0.3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6.5" customHeight="1" x14ac:dyDescent="0.3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6.5" customHeight="1" x14ac:dyDescent="0.3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6.5" customHeight="1" x14ac:dyDescent="0.3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6.5" customHeight="1" x14ac:dyDescent="0.3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6.5" customHeight="1" x14ac:dyDescent="0.3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6.5" customHeight="1" x14ac:dyDescent="0.3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6.5" customHeight="1" x14ac:dyDescent="0.3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6.5" customHeight="1" x14ac:dyDescent="0.3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6.5" customHeight="1" x14ac:dyDescent="0.3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6.5" customHeight="1" x14ac:dyDescent="0.3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6.5" customHeight="1" x14ac:dyDescent="0.3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6.5" customHeight="1" x14ac:dyDescent="0.3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6.5" customHeight="1" x14ac:dyDescent="0.3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6.5" customHeight="1" x14ac:dyDescent="0.3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6.5" customHeight="1" x14ac:dyDescent="0.3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6.5" customHeight="1" x14ac:dyDescent="0.3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6.5" customHeight="1" x14ac:dyDescent="0.3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6.5" customHeight="1" x14ac:dyDescent="0.3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6.5" customHeight="1" x14ac:dyDescent="0.3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6.5" customHeight="1" x14ac:dyDescent="0.3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6.5" customHeight="1" x14ac:dyDescent="0.3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6.5" customHeight="1" x14ac:dyDescent="0.3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6.5" customHeight="1" x14ac:dyDescent="0.3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6.5" customHeight="1" x14ac:dyDescent="0.3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6.5" customHeight="1" x14ac:dyDescent="0.3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6.5" customHeight="1" x14ac:dyDescent="0.3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6.5" customHeight="1" x14ac:dyDescent="0.3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6.5" customHeight="1" x14ac:dyDescent="0.3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6.5" customHeight="1" x14ac:dyDescent="0.3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6.5" customHeight="1" x14ac:dyDescent="0.3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6.5" customHeight="1" x14ac:dyDescent="0.3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6.5" customHeight="1" x14ac:dyDescent="0.3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6.5" customHeight="1" x14ac:dyDescent="0.3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6.5" customHeight="1" x14ac:dyDescent="0.3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6.5" customHeight="1" x14ac:dyDescent="0.3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6.5" customHeight="1" x14ac:dyDescent="0.3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6.5" customHeight="1" x14ac:dyDescent="0.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6.5" customHeight="1" x14ac:dyDescent="0.3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6.5" customHeight="1" x14ac:dyDescent="0.3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6.5" customHeight="1" x14ac:dyDescent="0.3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6.5" customHeight="1" x14ac:dyDescent="0.3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6.5" customHeight="1" x14ac:dyDescent="0.3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6.5" customHeight="1" x14ac:dyDescent="0.3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6.5" customHeight="1" x14ac:dyDescent="0.3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6.5" customHeight="1" x14ac:dyDescent="0.3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6.5" customHeight="1" x14ac:dyDescent="0.3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6.5" customHeight="1" x14ac:dyDescent="0.3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6.5" customHeight="1" x14ac:dyDescent="0.3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6.5" customHeight="1" x14ac:dyDescent="0.3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6.5" customHeight="1" x14ac:dyDescent="0.3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6.5" customHeight="1" x14ac:dyDescent="0.3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6.5" customHeight="1" x14ac:dyDescent="0.3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6.5" customHeight="1" x14ac:dyDescent="0.3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6.5" customHeight="1" x14ac:dyDescent="0.3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6.5" customHeight="1" x14ac:dyDescent="0.3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6.5" customHeight="1" x14ac:dyDescent="0.3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6.5" customHeight="1" x14ac:dyDescent="0.3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6.5" customHeight="1" x14ac:dyDescent="0.3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6.5" customHeight="1" x14ac:dyDescent="0.3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6.5" customHeight="1" x14ac:dyDescent="0.3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6.5" customHeight="1" x14ac:dyDescent="0.3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6.5" customHeight="1" x14ac:dyDescent="0.3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6.5" customHeight="1" x14ac:dyDescent="0.3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6.5" customHeight="1" x14ac:dyDescent="0.3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6.5" customHeight="1" x14ac:dyDescent="0.3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6.5" customHeight="1" x14ac:dyDescent="0.3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6.5" customHeight="1" x14ac:dyDescent="0.3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6.5" customHeight="1" x14ac:dyDescent="0.3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6.5" customHeight="1" x14ac:dyDescent="0.3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6.5" customHeight="1" x14ac:dyDescent="0.3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6.5" customHeight="1" x14ac:dyDescent="0.3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6.5" customHeight="1" x14ac:dyDescent="0.3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6.5" customHeight="1" x14ac:dyDescent="0.3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6.5" customHeight="1" x14ac:dyDescent="0.3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6.5" customHeight="1" x14ac:dyDescent="0.3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6.5" customHeight="1" x14ac:dyDescent="0.3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6.5" customHeight="1" x14ac:dyDescent="0.3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6.5" customHeight="1" x14ac:dyDescent="0.3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6.5" customHeight="1" x14ac:dyDescent="0.3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6.5" customHeight="1" x14ac:dyDescent="0.3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6.5" customHeight="1" x14ac:dyDescent="0.3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6.5" customHeight="1" x14ac:dyDescent="0.3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6.5" customHeight="1" x14ac:dyDescent="0.3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6.5" customHeight="1" x14ac:dyDescent="0.3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6.5" customHeight="1" x14ac:dyDescent="0.3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6.5" customHeight="1" x14ac:dyDescent="0.3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6.5" customHeight="1" x14ac:dyDescent="0.3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6.5" customHeight="1" x14ac:dyDescent="0.3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6.5" customHeight="1" x14ac:dyDescent="0.3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6.5" customHeight="1" x14ac:dyDescent="0.3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6.5" customHeight="1" x14ac:dyDescent="0.3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6.5" customHeight="1" x14ac:dyDescent="0.3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6.5" customHeight="1" x14ac:dyDescent="0.3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6.5" customHeight="1" x14ac:dyDescent="0.3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6.5" customHeight="1" x14ac:dyDescent="0.3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6.5" customHeight="1" x14ac:dyDescent="0.3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6.5" customHeight="1" x14ac:dyDescent="0.3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6.5" customHeight="1" x14ac:dyDescent="0.3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6.5" customHeight="1" x14ac:dyDescent="0.3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6.5" customHeight="1" x14ac:dyDescent="0.3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6.5" customHeight="1" x14ac:dyDescent="0.3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6.5" customHeight="1" x14ac:dyDescent="0.3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6.5" customHeight="1" x14ac:dyDescent="0.3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6.5" customHeight="1" x14ac:dyDescent="0.3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6.5" customHeight="1" x14ac:dyDescent="0.3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6.5" customHeight="1" x14ac:dyDescent="0.3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6.5" customHeight="1" x14ac:dyDescent="0.3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6.5" customHeight="1" x14ac:dyDescent="0.3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6.5" customHeight="1" x14ac:dyDescent="0.3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6.5" customHeight="1" x14ac:dyDescent="0.3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6.5" customHeight="1" x14ac:dyDescent="0.3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6.5" customHeight="1" x14ac:dyDescent="0.3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6.5" customHeight="1" x14ac:dyDescent="0.3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6.5" customHeight="1" x14ac:dyDescent="0.3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6.5" customHeight="1" x14ac:dyDescent="0.3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6.5" customHeight="1" x14ac:dyDescent="0.3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6.5" customHeight="1" x14ac:dyDescent="0.3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6.5" customHeight="1" x14ac:dyDescent="0.3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6.5" customHeight="1" x14ac:dyDescent="0.3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6.5" customHeight="1" x14ac:dyDescent="0.3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6.5" customHeight="1" x14ac:dyDescent="0.3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6.5" customHeight="1" x14ac:dyDescent="0.3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6.5" customHeight="1" x14ac:dyDescent="0.3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6.5" customHeight="1" x14ac:dyDescent="0.3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6.5" customHeight="1" x14ac:dyDescent="0.3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6.5" customHeight="1" x14ac:dyDescent="0.3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6.5" customHeight="1" x14ac:dyDescent="0.3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6.5" customHeight="1" x14ac:dyDescent="0.3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6.5" customHeight="1" x14ac:dyDescent="0.3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6.5" customHeight="1" x14ac:dyDescent="0.3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6.5" customHeight="1" x14ac:dyDescent="0.3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6.5" customHeight="1" x14ac:dyDescent="0.3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6.5" customHeight="1" x14ac:dyDescent="0.3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6.5" customHeight="1" x14ac:dyDescent="0.3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6.5" customHeight="1" x14ac:dyDescent="0.3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6.5" customHeight="1" x14ac:dyDescent="0.3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6.5" customHeight="1" x14ac:dyDescent="0.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6.5" customHeight="1" x14ac:dyDescent="0.3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6.5" customHeight="1" x14ac:dyDescent="0.3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6.5" customHeight="1" x14ac:dyDescent="0.3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6.5" customHeight="1" x14ac:dyDescent="0.3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6.5" customHeight="1" x14ac:dyDescent="0.3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6.5" customHeight="1" x14ac:dyDescent="0.3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6.5" customHeight="1" x14ac:dyDescent="0.3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6.5" customHeight="1" x14ac:dyDescent="0.3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6.5" customHeight="1" x14ac:dyDescent="0.3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6.5" customHeight="1" x14ac:dyDescent="0.3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6.5" customHeight="1" x14ac:dyDescent="0.3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6.5" customHeight="1" x14ac:dyDescent="0.3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6.5" customHeight="1" x14ac:dyDescent="0.3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6.5" customHeight="1" x14ac:dyDescent="0.3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6.5" customHeight="1" x14ac:dyDescent="0.3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6.5" customHeight="1" x14ac:dyDescent="0.3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6.5" customHeight="1" x14ac:dyDescent="0.3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6.5" customHeight="1" x14ac:dyDescent="0.3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6.5" customHeight="1" x14ac:dyDescent="0.3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6.5" customHeight="1" x14ac:dyDescent="0.3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6.5" customHeight="1" x14ac:dyDescent="0.3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6.5" customHeight="1" x14ac:dyDescent="0.3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6.5" customHeight="1" x14ac:dyDescent="0.3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6.5" customHeight="1" x14ac:dyDescent="0.3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6.5" customHeight="1" x14ac:dyDescent="0.3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6.5" customHeight="1" x14ac:dyDescent="0.3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6.5" customHeight="1" x14ac:dyDescent="0.3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6.5" customHeight="1" x14ac:dyDescent="0.3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6.5" customHeight="1" x14ac:dyDescent="0.3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6.5" customHeight="1" x14ac:dyDescent="0.3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6.5" customHeight="1" x14ac:dyDescent="0.3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6.5" customHeight="1" x14ac:dyDescent="0.3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6.5" customHeight="1" x14ac:dyDescent="0.3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6.5" customHeight="1" x14ac:dyDescent="0.3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6.5" customHeight="1" x14ac:dyDescent="0.3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6.5" customHeight="1" x14ac:dyDescent="0.3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6.5" customHeight="1" x14ac:dyDescent="0.3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6.5" customHeight="1" x14ac:dyDescent="0.3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6.5" customHeight="1" x14ac:dyDescent="0.3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6.5" customHeight="1" x14ac:dyDescent="0.3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6.5" customHeight="1" x14ac:dyDescent="0.3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6.5" customHeight="1" x14ac:dyDescent="0.3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6.5" customHeight="1" x14ac:dyDescent="0.3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6.5" customHeight="1" x14ac:dyDescent="0.3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6.5" customHeight="1" x14ac:dyDescent="0.3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6.5" customHeight="1" x14ac:dyDescent="0.3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6.5" customHeight="1" x14ac:dyDescent="0.3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6.5" customHeight="1" x14ac:dyDescent="0.3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6.5" customHeight="1" x14ac:dyDescent="0.3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6.5" customHeight="1" x14ac:dyDescent="0.3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6.5" customHeight="1" x14ac:dyDescent="0.3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6.5" customHeight="1" x14ac:dyDescent="0.3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6.5" customHeight="1" x14ac:dyDescent="0.3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6.5" customHeight="1" x14ac:dyDescent="0.3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6.5" customHeight="1" x14ac:dyDescent="0.3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6.5" customHeight="1" x14ac:dyDescent="0.3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6.5" customHeight="1" x14ac:dyDescent="0.3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6.5" customHeight="1" x14ac:dyDescent="0.3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6.5" customHeight="1" x14ac:dyDescent="0.3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6.5" customHeight="1" x14ac:dyDescent="0.3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6.5" customHeight="1" x14ac:dyDescent="0.3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6.5" customHeight="1" x14ac:dyDescent="0.3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6.5" customHeight="1" x14ac:dyDescent="0.3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6.5" customHeight="1" x14ac:dyDescent="0.3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6.5" customHeight="1" x14ac:dyDescent="0.3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6.5" customHeight="1" x14ac:dyDescent="0.3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6.5" customHeight="1" x14ac:dyDescent="0.3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6.5" customHeight="1" x14ac:dyDescent="0.3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6.5" customHeight="1" x14ac:dyDescent="0.3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6.5" customHeight="1" x14ac:dyDescent="0.3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6.5" customHeight="1" x14ac:dyDescent="0.3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6.5" customHeight="1" x14ac:dyDescent="0.3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6.5" customHeight="1" x14ac:dyDescent="0.3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6.5" customHeight="1" x14ac:dyDescent="0.3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6.5" customHeight="1" x14ac:dyDescent="0.3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6.5" customHeight="1" x14ac:dyDescent="0.3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6.5" customHeight="1" x14ac:dyDescent="0.3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6.5" customHeight="1" x14ac:dyDescent="0.3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6.5" customHeight="1" x14ac:dyDescent="0.3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6.5" customHeight="1" x14ac:dyDescent="0.3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6.5" customHeight="1" x14ac:dyDescent="0.3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6.5" customHeight="1" x14ac:dyDescent="0.3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6.5" customHeight="1" x14ac:dyDescent="0.3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6.5" customHeight="1" x14ac:dyDescent="0.3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6.5" customHeight="1" x14ac:dyDescent="0.3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6.5" customHeight="1" x14ac:dyDescent="0.3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6.5" customHeight="1" x14ac:dyDescent="0.3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6.5" customHeight="1" x14ac:dyDescent="0.3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6.5" customHeight="1" x14ac:dyDescent="0.3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6.5" customHeight="1" x14ac:dyDescent="0.3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6.5" customHeight="1" x14ac:dyDescent="0.3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6.5" customHeight="1" x14ac:dyDescent="0.3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6.5" customHeight="1" x14ac:dyDescent="0.3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6.5" customHeight="1" x14ac:dyDescent="0.3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6.5" customHeight="1" x14ac:dyDescent="0.3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6.5" customHeight="1" x14ac:dyDescent="0.3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6.5" customHeight="1" x14ac:dyDescent="0.3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6.5" customHeight="1" x14ac:dyDescent="0.3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6.5" customHeight="1" x14ac:dyDescent="0.3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6.5" customHeight="1" x14ac:dyDescent="0.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6.5" customHeight="1" x14ac:dyDescent="0.3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6.5" customHeight="1" x14ac:dyDescent="0.3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6.5" customHeight="1" x14ac:dyDescent="0.3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6.5" customHeight="1" x14ac:dyDescent="0.3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6.5" customHeight="1" x14ac:dyDescent="0.3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6.5" customHeight="1" x14ac:dyDescent="0.3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6.5" customHeight="1" x14ac:dyDescent="0.3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6.5" customHeight="1" x14ac:dyDescent="0.3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6.5" customHeight="1" x14ac:dyDescent="0.3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6.5" customHeight="1" x14ac:dyDescent="0.3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6.5" customHeight="1" x14ac:dyDescent="0.3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6.5" customHeight="1" x14ac:dyDescent="0.3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6.5" customHeight="1" x14ac:dyDescent="0.3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6.5" customHeight="1" x14ac:dyDescent="0.3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6.5" customHeight="1" x14ac:dyDescent="0.3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6.5" customHeight="1" x14ac:dyDescent="0.3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6.5" customHeight="1" x14ac:dyDescent="0.3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6.5" customHeight="1" x14ac:dyDescent="0.3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6.5" customHeight="1" x14ac:dyDescent="0.3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6.5" customHeight="1" x14ac:dyDescent="0.3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6.5" customHeight="1" x14ac:dyDescent="0.3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6.5" customHeight="1" x14ac:dyDescent="0.3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6.5" customHeight="1" x14ac:dyDescent="0.3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6.5" customHeight="1" x14ac:dyDescent="0.3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6.5" customHeight="1" x14ac:dyDescent="0.3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6.5" customHeight="1" x14ac:dyDescent="0.3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6.5" customHeight="1" x14ac:dyDescent="0.3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6.5" customHeight="1" x14ac:dyDescent="0.3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6.5" customHeight="1" x14ac:dyDescent="0.3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6.5" customHeight="1" x14ac:dyDescent="0.3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6.5" customHeight="1" x14ac:dyDescent="0.3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6.5" customHeight="1" x14ac:dyDescent="0.3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6.5" customHeight="1" x14ac:dyDescent="0.3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6.5" customHeight="1" x14ac:dyDescent="0.3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6.5" customHeight="1" x14ac:dyDescent="0.3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6.5" customHeight="1" x14ac:dyDescent="0.3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6.5" customHeight="1" x14ac:dyDescent="0.3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6.5" customHeight="1" x14ac:dyDescent="0.3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6.5" customHeight="1" x14ac:dyDescent="0.3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6.5" customHeight="1" x14ac:dyDescent="0.3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6.5" customHeight="1" x14ac:dyDescent="0.3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6.5" customHeight="1" x14ac:dyDescent="0.3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6.5" customHeight="1" x14ac:dyDescent="0.3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6.5" customHeight="1" x14ac:dyDescent="0.3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6.5" customHeight="1" x14ac:dyDescent="0.3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6.5" customHeight="1" x14ac:dyDescent="0.3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6.5" customHeight="1" x14ac:dyDescent="0.3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6.5" customHeight="1" x14ac:dyDescent="0.3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6.5" customHeight="1" x14ac:dyDescent="0.3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6.5" customHeight="1" x14ac:dyDescent="0.3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6.5" customHeight="1" x14ac:dyDescent="0.3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6.5" customHeight="1" x14ac:dyDescent="0.3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6.5" customHeight="1" x14ac:dyDescent="0.3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6.5" customHeight="1" x14ac:dyDescent="0.3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6.5" customHeight="1" x14ac:dyDescent="0.3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6.5" customHeight="1" x14ac:dyDescent="0.3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6.5" customHeight="1" x14ac:dyDescent="0.3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6.5" customHeight="1" x14ac:dyDescent="0.3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6.5" customHeight="1" x14ac:dyDescent="0.3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6.5" customHeight="1" x14ac:dyDescent="0.3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6.5" customHeight="1" x14ac:dyDescent="0.3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6.5" customHeight="1" x14ac:dyDescent="0.3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6.5" customHeight="1" x14ac:dyDescent="0.3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6.5" customHeight="1" x14ac:dyDescent="0.3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6.5" customHeight="1" x14ac:dyDescent="0.3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6.5" customHeight="1" x14ac:dyDescent="0.3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6.5" customHeight="1" x14ac:dyDescent="0.3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6.5" customHeight="1" x14ac:dyDescent="0.3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6.5" customHeight="1" x14ac:dyDescent="0.3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6.5" customHeight="1" x14ac:dyDescent="0.3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6.5" customHeight="1" x14ac:dyDescent="0.3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6.5" customHeight="1" x14ac:dyDescent="0.3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6.5" customHeight="1" x14ac:dyDescent="0.3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6.5" customHeight="1" x14ac:dyDescent="0.3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6.5" customHeight="1" x14ac:dyDescent="0.3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6.5" customHeight="1" x14ac:dyDescent="0.3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6.5" customHeight="1" x14ac:dyDescent="0.3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6.5" customHeight="1" x14ac:dyDescent="0.3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6.5" customHeight="1" x14ac:dyDescent="0.3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6.5" customHeight="1" x14ac:dyDescent="0.3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6.5" customHeight="1" x14ac:dyDescent="0.3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6.5" customHeight="1" x14ac:dyDescent="0.3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6.5" customHeight="1" x14ac:dyDescent="0.3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6.5" customHeight="1" x14ac:dyDescent="0.3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6.5" customHeight="1" x14ac:dyDescent="0.3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6.5" customHeight="1" x14ac:dyDescent="0.3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6.5" customHeight="1" x14ac:dyDescent="0.3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6.5" customHeight="1" x14ac:dyDescent="0.3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6.5" customHeight="1" x14ac:dyDescent="0.3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6.5" customHeight="1" x14ac:dyDescent="0.3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6.5" customHeight="1" x14ac:dyDescent="0.3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6.5" customHeight="1" x14ac:dyDescent="0.3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6.5" customHeight="1" x14ac:dyDescent="0.3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6.5" customHeight="1" x14ac:dyDescent="0.3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6.5" customHeight="1" x14ac:dyDescent="0.3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6.5" customHeight="1" x14ac:dyDescent="0.3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6.5" customHeight="1" x14ac:dyDescent="0.3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6.5" customHeight="1" x14ac:dyDescent="0.3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6.5" customHeight="1" x14ac:dyDescent="0.3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6.5" customHeight="1" x14ac:dyDescent="0.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6.5" customHeight="1" x14ac:dyDescent="0.3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6.5" customHeight="1" x14ac:dyDescent="0.3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6.5" customHeight="1" x14ac:dyDescent="0.3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6.5" customHeight="1" x14ac:dyDescent="0.3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6.5" customHeight="1" x14ac:dyDescent="0.3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6.5" customHeight="1" x14ac:dyDescent="0.3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6.5" customHeight="1" x14ac:dyDescent="0.3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6.5" customHeight="1" x14ac:dyDescent="0.3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6.5" customHeight="1" x14ac:dyDescent="0.3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6.5" customHeight="1" x14ac:dyDescent="0.3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6.5" customHeight="1" x14ac:dyDescent="0.3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6.5" customHeight="1" x14ac:dyDescent="0.3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6.5" customHeight="1" x14ac:dyDescent="0.3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6.5" customHeight="1" x14ac:dyDescent="0.3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6.5" customHeight="1" x14ac:dyDescent="0.3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6.5" customHeight="1" x14ac:dyDescent="0.3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6.5" customHeight="1" x14ac:dyDescent="0.3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6.5" customHeight="1" x14ac:dyDescent="0.3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6.5" customHeight="1" x14ac:dyDescent="0.3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6.5" customHeight="1" x14ac:dyDescent="0.3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6.5" customHeight="1" x14ac:dyDescent="0.3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6.5" customHeight="1" x14ac:dyDescent="0.3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6.5" customHeight="1" x14ac:dyDescent="0.3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6.5" customHeight="1" x14ac:dyDescent="0.3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6.5" customHeight="1" x14ac:dyDescent="0.3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6.5" customHeight="1" x14ac:dyDescent="0.3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6.5" customHeight="1" x14ac:dyDescent="0.3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6.5" customHeight="1" x14ac:dyDescent="0.3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6.5" customHeight="1" x14ac:dyDescent="0.3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6.5" customHeight="1" x14ac:dyDescent="0.3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6.5" customHeight="1" x14ac:dyDescent="0.3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6.5" customHeight="1" x14ac:dyDescent="0.3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6.5" customHeight="1" x14ac:dyDescent="0.3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6.5" customHeight="1" x14ac:dyDescent="0.3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6.5" customHeight="1" x14ac:dyDescent="0.3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6.5" customHeight="1" x14ac:dyDescent="0.3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6.5" customHeight="1" x14ac:dyDescent="0.3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6.5" customHeight="1" x14ac:dyDescent="0.3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6.5" customHeight="1" x14ac:dyDescent="0.3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6.5" customHeight="1" x14ac:dyDescent="0.3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6.5" customHeight="1" x14ac:dyDescent="0.3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6.5" customHeight="1" x14ac:dyDescent="0.3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6.5" customHeight="1" x14ac:dyDescent="0.3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6.5" customHeight="1" x14ac:dyDescent="0.3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6.5" customHeight="1" x14ac:dyDescent="0.3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6.5" customHeight="1" x14ac:dyDescent="0.3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6.5" customHeight="1" x14ac:dyDescent="0.3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6.5" customHeight="1" x14ac:dyDescent="0.3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6.5" customHeight="1" x14ac:dyDescent="0.3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6.5" customHeight="1" x14ac:dyDescent="0.3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6.5" customHeight="1" x14ac:dyDescent="0.3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6.5" customHeight="1" x14ac:dyDescent="0.3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6.5" customHeight="1" x14ac:dyDescent="0.3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6.5" customHeight="1" x14ac:dyDescent="0.3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6.5" customHeight="1" x14ac:dyDescent="0.3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6.5" customHeight="1" x14ac:dyDescent="0.3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6.5" customHeight="1" x14ac:dyDescent="0.3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6.5" customHeight="1" x14ac:dyDescent="0.3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6.5" customHeight="1" x14ac:dyDescent="0.3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6.5" customHeight="1" x14ac:dyDescent="0.3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6.5" customHeight="1" x14ac:dyDescent="0.3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6.5" customHeight="1" x14ac:dyDescent="0.3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6.5" customHeight="1" x14ac:dyDescent="0.3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6.5" customHeight="1" x14ac:dyDescent="0.3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6.5" customHeight="1" x14ac:dyDescent="0.3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6.5" customHeight="1" x14ac:dyDescent="0.3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6.5" customHeight="1" x14ac:dyDescent="0.3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6.5" customHeight="1" x14ac:dyDescent="0.3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6.5" customHeight="1" x14ac:dyDescent="0.3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6.5" customHeight="1" x14ac:dyDescent="0.3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6.5" customHeight="1" x14ac:dyDescent="0.3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6.5" customHeight="1" x14ac:dyDescent="0.3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6.5" customHeight="1" x14ac:dyDescent="0.3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6.5" customHeight="1" x14ac:dyDescent="0.3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6.5" customHeight="1" x14ac:dyDescent="0.3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6.5" customHeight="1" x14ac:dyDescent="0.3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6.5" customHeight="1" x14ac:dyDescent="0.3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6.5" customHeight="1" x14ac:dyDescent="0.3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6.5" customHeight="1" x14ac:dyDescent="0.3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6.5" customHeight="1" x14ac:dyDescent="0.3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6.5" customHeight="1" x14ac:dyDescent="0.3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6.5" customHeight="1" x14ac:dyDescent="0.3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6.5" customHeight="1" x14ac:dyDescent="0.3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6.5" customHeight="1" x14ac:dyDescent="0.3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6.5" customHeight="1" x14ac:dyDescent="0.3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6.5" customHeight="1" x14ac:dyDescent="0.3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6.5" customHeight="1" x14ac:dyDescent="0.3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6.5" customHeight="1" x14ac:dyDescent="0.3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6.5" customHeight="1" x14ac:dyDescent="0.3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6.5" customHeight="1" x14ac:dyDescent="0.3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6.5" customHeight="1" x14ac:dyDescent="0.3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6.5" customHeight="1" x14ac:dyDescent="0.3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6.5" customHeight="1" x14ac:dyDescent="0.3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6.5" customHeight="1" x14ac:dyDescent="0.3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6.5" customHeight="1" x14ac:dyDescent="0.3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6.5" customHeight="1" x14ac:dyDescent="0.3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6.5" customHeight="1" x14ac:dyDescent="0.3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6.5" customHeight="1" x14ac:dyDescent="0.3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6.5" customHeight="1" x14ac:dyDescent="0.3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6.5" customHeight="1" x14ac:dyDescent="0.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6.5" customHeight="1" x14ac:dyDescent="0.3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6.5" customHeight="1" x14ac:dyDescent="0.3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6.5" customHeight="1" x14ac:dyDescent="0.3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6.5" customHeight="1" x14ac:dyDescent="0.3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6.5" customHeight="1" x14ac:dyDescent="0.3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6.5" customHeight="1" x14ac:dyDescent="0.3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6.5" customHeight="1" x14ac:dyDescent="0.3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6.5" customHeight="1" x14ac:dyDescent="0.3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6.5" customHeight="1" x14ac:dyDescent="0.3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6.5" customHeight="1" x14ac:dyDescent="0.3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6.5" customHeight="1" x14ac:dyDescent="0.3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6.5" customHeight="1" x14ac:dyDescent="0.3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6.5" customHeight="1" x14ac:dyDescent="0.3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6.5" customHeight="1" x14ac:dyDescent="0.3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6.5" customHeight="1" x14ac:dyDescent="0.3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6.5" customHeight="1" x14ac:dyDescent="0.3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6.5" customHeight="1" x14ac:dyDescent="0.3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6.5" customHeight="1" x14ac:dyDescent="0.3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6.5" customHeight="1" x14ac:dyDescent="0.3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6.5" customHeight="1" x14ac:dyDescent="0.3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6.5" customHeight="1" x14ac:dyDescent="0.3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6.5" customHeight="1" x14ac:dyDescent="0.3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6.5" customHeight="1" x14ac:dyDescent="0.3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6.5" customHeight="1" x14ac:dyDescent="0.3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6.5" customHeight="1" x14ac:dyDescent="0.3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6.5" customHeight="1" x14ac:dyDescent="0.3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6.5" customHeight="1" x14ac:dyDescent="0.3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6.5" customHeight="1" x14ac:dyDescent="0.3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6.5" customHeight="1" x14ac:dyDescent="0.3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6.5" customHeight="1" x14ac:dyDescent="0.3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6.5" customHeight="1" x14ac:dyDescent="0.3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6.5" customHeight="1" x14ac:dyDescent="0.3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6.5" customHeight="1" x14ac:dyDescent="0.3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6.5" customHeight="1" x14ac:dyDescent="0.3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6.5" customHeight="1" x14ac:dyDescent="0.3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6.5" customHeight="1" x14ac:dyDescent="0.3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6.5" customHeight="1" x14ac:dyDescent="0.3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6.5" customHeight="1" x14ac:dyDescent="0.3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6.5" customHeight="1" x14ac:dyDescent="0.3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6.5" customHeight="1" x14ac:dyDescent="0.3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6.5" customHeight="1" x14ac:dyDescent="0.3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6.5" customHeight="1" x14ac:dyDescent="0.3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6.5" customHeight="1" x14ac:dyDescent="0.3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6.5" customHeight="1" x14ac:dyDescent="0.3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6.5" customHeight="1" x14ac:dyDescent="0.3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6.5" customHeight="1" x14ac:dyDescent="0.3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6.5" customHeight="1" x14ac:dyDescent="0.3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6.5" customHeight="1" x14ac:dyDescent="0.3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6.5" customHeight="1" x14ac:dyDescent="0.3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6.5" customHeight="1" x14ac:dyDescent="0.3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6.5" customHeight="1" x14ac:dyDescent="0.3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6.5" customHeight="1" x14ac:dyDescent="0.3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6.5" customHeight="1" x14ac:dyDescent="0.3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6.5" customHeight="1" x14ac:dyDescent="0.3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6.5" customHeight="1" x14ac:dyDescent="0.3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6.5" customHeight="1" x14ac:dyDescent="0.3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6.5" customHeight="1" x14ac:dyDescent="0.3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6.5" customHeight="1" x14ac:dyDescent="0.3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6.5" customHeight="1" x14ac:dyDescent="0.3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6.5" customHeight="1" x14ac:dyDescent="0.3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6.5" customHeight="1" x14ac:dyDescent="0.3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6.5" customHeight="1" x14ac:dyDescent="0.3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6.5" customHeight="1" x14ac:dyDescent="0.3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6.5" customHeight="1" x14ac:dyDescent="0.3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6.5" customHeight="1" x14ac:dyDescent="0.3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6.5" customHeight="1" x14ac:dyDescent="0.3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6.5" customHeight="1" x14ac:dyDescent="0.3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6.5" customHeight="1" x14ac:dyDescent="0.3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6.5" customHeight="1" x14ac:dyDescent="0.3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6.5" customHeight="1" x14ac:dyDescent="0.3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6.5" customHeight="1" x14ac:dyDescent="0.3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6.5" customHeight="1" x14ac:dyDescent="0.3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6.5" customHeight="1" x14ac:dyDescent="0.3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6.5" customHeight="1" x14ac:dyDescent="0.3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6.5" customHeight="1" x14ac:dyDescent="0.3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6.5" customHeight="1" x14ac:dyDescent="0.3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6.5" customHeight="1" x14ac:dyDescent="0.3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6.5" customHeight="1" x14ac:dyDescent="0.3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6.5" customHeight="1" x14ac:dyDescent="0.3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6.5" customHeight="1" x14ac:dyDescent="0.3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6.5" customHeight="1" x14ac:dyDescent="0.3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6.5" customHeight="1" x14ac:dyDescent="0.3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6.5" customHeight="1" x14ac:dyDescent="0.3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6.5" customHeight="1" x14ac:dyDescent="0.3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6.5" customHeight="1" x14ac:dyDescent="0.3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6.5" customHeight="1" x14ac:dyDescent="0.3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6.5" customHeight="1" x14ac:dyDescent="0.3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6.5" customHeight="1" x14ac:dyDescent="0.3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6.5" customHeight="1" x14ac:dyDescent="0.3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6.5" customHeight="1" x14ac:dyDescent="0.3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6.5" customHeight="1" x14ac:dyDescent="0.3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6.5" customHeight="1" x14ac:dyDescent="0.3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6.5" customHeight="1" x14ac:dyDescent="0.3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6.5" customHeight="1" x14ac:dyDescent="0.3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6.5" customHeight="1" x14ac:dyDescent="0.3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6.5" customHeight="1" x14ac:dyDescent="0.3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6.5" customHeight="1" x14ac:dyDescent="0.3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6.5" customHeight="1" x14ac:dyDescent="0.3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6.5" customHeight="1" x14ac:dyDescent="0.3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6.5" customHeight="1" x14ac:dyDescent="0.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6.5" customHeight="1" x14ac:dyDescent="0.3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6.5" customHeight="1" x14ac:dyDescent="0.3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6.5" customHeight="1" x14ac:dyDescent="0.3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6.5" customHeight="1" x14ac:dyDescent="0.3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6.5" customHeight="1" x14ac:dyDescent="0.3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6.5" customHeight="1" x14ac:dyDescent="0.3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6.5" customHeight="1" x14ac:dyDescent="0.3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6.5" customHeight="1" x14ac:dyDescent="0.3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6.5" customHeight="1" x14ac:dyDescent="0.3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6.5" customHeight="1" x14ac:dyDescent="0.3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6.5" customHeight="1" x14ac:dyDescent="0.3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6.5" customHeight="1" x14ac:dyDescent="0.3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6.5" customHeight="1" x14ac:dyDescent="0.3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6.5" customHeight="1" x14ac:dyDescent="0.3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6.5" customHeight="1" x14ac:dyDescent="0.3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6.5" customHeight="1" x14ac:dyDescent="0.3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6.5" customHeight="1" x14ac:dyDescent="0.3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6.5" customHeight="1" x14ac:dyDescent="0.3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6.5" customHeight="1" x14ac:dyDescent="0.3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6.5" customHeight="1" x14ac:dyDescent="0.3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6.5" customHeight="1" x14ac:dyDescent="0.3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6.5" customHeight="1" x14ac:dyDescent="0.3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6.5" customHeight="1" x14ac:dyDescent="0.3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6.5" customHeight="1" x14ac:dyDescent="0.3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6.5" customHeight="1" x14ac:dyDescent="0.3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6.5" customHeight="1" x14ac:dyDescent="0.3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6.5" customHeight="1" x14ac:dyDescent="0.3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6.5" customHeight="1" x14ac:dyDescent="0.3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6.5" customHeight="1" x14ac:dyDescent="0.3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6.5" customHeight="1" x14ac:dyDescent="0.3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6.5" customHeight="1" x14ac:dyDescent="0.3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6.5" customHeight="1" x14ac:dyDescent="0.3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6.5" customHeight="1" x14ac:dyDescent="0.3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6.5" customHeight="1" x14ac:dyDescent="0.3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6.5" customHeight="1" x14ac:dyDescent="0.3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6.5" customHeight="1" x14ac:dyDescent="0.3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6.5" customHeight="1" x14ac:dyDescent="0.3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6.5" customHeight="1" x14ac:dyDescent="0.3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6.5" customHeight="1" x14ac:dyDescent="0.3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6.5" customHeight="1" x14ac:dyDescent="0.3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6.5" customHeight="1" x14ac:dyDescent="0.3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6.5" customHeight="1" x14ac:dyDescent="0.3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6.5" customHeight="1" x14ac:dyDescent="0.3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6.5" customHeight="1" x14ac:dyDescent="0.3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6.5" customHeight="1" x14ac:dyDescent="0.3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6.5" customHeight="1" x14ac:dyDescent="0.3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6.5" customHeight="1" x14ac:dyDescent="0.3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6.5" customHeight="1" x14ac:dyDescent="0.3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6.5" customHeight="1" x14ac:dyDescent="0.3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6.5" customHeight="1" x14ac:dyDescent="0.3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6.5" customHeight="1" x14ac:dyDescent="0.3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6.5" customHeight="1" x14ac:dyDescent="0.3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6.5" customHeight="1" x14ac:dyDescent="0.3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6.5" customHeight="1" x14ac:dyDescent="0.3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6.5" customHeight="1" x14ac:dyDescent="0.3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6.5" customHeight="1" x14ac:dyDescent="0.3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6.5" customHeight="1" x14ac:dyDescent="0.3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6.5" customHeight="1" x14ac:dyDescent="0.3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6.5" customHeight="1" x14ac:dyDescent="0.3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6.5" customHeight="1" x14ac:dyDescent="0.3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6.5" customHeight="1" x14ac:dyDescent="0.3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6.5" customHeight="1" x14ac:dyDescent="0.3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6.5" customHeight="1" x14ac:dyDescent="0.3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6.5" customHeight="1" x14ac:dyDescent="0.3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6.5" customHeight="1" x14ac:dyDescent="0.3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6.5" customHeight="1" x14ac:dyDescent="0.3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6.5" customHeight="1" x14ac:dyDescent="0.3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6.5" customHeight="1" x14ac:dyDescent="0.3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6.5" customHeight="1" x14ac:dyDescent="0.3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6.5" customHeight="1" x14ac:dyDescent="0.3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6.5" customHeight="1" x14ac:dyDescent="0.3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6.5" customHeight="1" x14ac:dyDescent="0.3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6.5" customHeight="1" x14ac:dyDescent="0.3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6.5" customHeight="1" x14ac:dyDescent="0.3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sheetData>
  <mergeCells count="1">
    <mergeCell ref="A1:D1"/>
  </mergeCells>
  <phoneticPr fontId="19" type="noConversion"/>
  <printOptions horizontalCentered="1" verticalCentered="1"/>
  <pageMargins left="0.70866141732283472" right="0.70866141732283472" top="0.74803149606299213" bottom="0.74803149606299213" header="0" footer="0"/>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Seguimiento PEI 2023-2026</vt:lpstr>
      <vt:lpstr>Seguimiento PAI 2024</vt:lpstr>
      <vt:lpstr>Hoja1</vt:lpstr>
      <vt:lpstr>Hoja2</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Lorena Arias Puentes</dc:creator>
  <cp:lastModifiedBy>Ivonne Adriana Esguerra Marquez</cp:lastModifiedBy>
  <cp:lastPrinted>2023-06-13T21:03:59Z</cp:lastPrinted>
  <dcterms:created xsi:type="dcterms:W3CDTF">2023-04-19T17:00:01Z</dcterms:created>
  <dcterms:modified xsi:type="dcterms:W3CDTF">2024-05-14T16:00:57Z</dcterms:modified>
</cp:coreProperties>
</file>