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yapereira\Documents\Institucionales\RIESGOS\RIESGOS 2021\Riesgos Corrupción 2021\"/>
    </mc:Choice>
  </mc:AlternateContent>
  <xr:revisionPtr revIDLastSave="0" documentId="13_ncr:1_{954B2EB9-1220-4087-8F80-ABB6FCE7FC1C}" xr6:coauthVersionLast="46" xr6:coauthVersionMax="46" xr10:uidLastSave="{00000000-0000-0000-0000-000000000000}"/>
  <bookViews>
    <workbookView xWindow="-120" yWindow="-120" windowWidth="20730" windowHeight="11160" xr2:uid="{1FAB3E41-A37C-4677-BB9E-159CD2BF7357}"/>
  </bookViews>
  <sheets>
    <sheet name="Corrupción" sheetId="28" r:id="rId1"/>
    <sheet name="Matriz de calificación" sheetId="18" r:id="rId2"/>
    <sheet name="No Eliminar" sheetId="19" state="hidden" r:id="rId3"/>
    <sheet name="Control de Cambios" sheetId="25" r:id="rId4"/>
  </sheets>
  <externalReferences>
    <externalReference r:id="rId5"/>
  </externalReferences>
  <definedNames>
    <definedName name="_xlnm._FilterDatabase" localSheetId="0" hidden="1">Corrupción!$B$7:$BE$7</definedName>
    <definedName name="_xlnm.Print_Area" localSheetId="0">Corrupción!$A$1:$BF$17</definedName>
    <definedName name="_xlnm.Print_Area" localSheetId="1">'Matriz de calificación'!$A$1:$AJ$18</definedName>
    <definedName name="Control_Existente">[1]Hoja4!$H$3:$H$4</definedName>
    <definedName name="Impacto">[1]Hoja4!$F$3:$F$7</definedName>
    <definedName name="Probabilidad">[1]Hoja4!$E$3:$E$7</definedName>
    <definedName name="Tipo_de_Riesgo">[1]Hoja4!$D$3:$D$9</definedName>
    <definedName name="_xlnm.Print_Titles" localSheetId="0">Corrupción!$3:$7</definedName>
  </definedNames>
  <calcPr calcId="181029"/>
</workbook>
</file>

<file path=xl/calcChain.xml><?xml version="1.0" encoding="utf-8"?>
<calcChain xmlns="http://schemas.openxmlformats.org/spreadsheetml/2006/main">
  <c r="AM97" i="28" l="1"/>
  <c r="AM96" i="28"/>
  <c r="AM95" i="28"/>
  <c r="AM94" i="28"/>
  <c r="AM93" i="28"/>
  <c r="AM85" i="28" l="1"/>
  <c r="AO85" i="28"/>
  <c r="AK85" i="28"/>
  <c r="AM84" i="28"/>
  <c r="AO84" i="28"/>
  <c r="AK84" i="28"/>
  <c r="AM83" i="28"/>
  <c r="AO83" i="28"/>
  <c r="AK83" i="28"/>
  <c r="AM82" i="28"/>
  <c r="AO82" i="28"/>
  <c r="AK82" i="28"/>
  <c r="AM81" i="28"/>
  <c r="AP81" i="28" s="1"/>
  <c r="AO81" i="28"/>
  <c r="AK81" i="28"/>
  <c r="AM80" i="28"/>
  <c r="AO80" i="28"/>
  <c r="AK80" i="28"/>
  <c r="AM79" i="28"/>
  <c r="AO79" i="28"/>
  <c r="AK79" i="28"/>
  <c r="AM78" i="28"/>
  <c r="AO78" i="28"/>
  <c r="AK78" i="28"/>
  <c r="AM77" i="28"/>
  <c r="AP77" i="28" s="1"/>
  <c r="AO77" i="28"/>
  <c r="AK77" i="28"/>
  <c r="AM76" i="28"/>
  <c r="AO76" i="28"/>
  <c r="AK76" i="28"/>
  <c r="AM75" i="28"/>
  <c r="AO75" i="28"/>
  <c r="AK75" i="28"/>
  <c r="AM74" i="28"/>
  <c r="AO74" i="28"/>
  <c r="AK74" i="28"/>
  <c r="AM73" i="28"/>
  <c r="AP73" i="28" s="1"/>
  <c r="AO73" i="28"/>
  <c r="AK73" i="28"/>
  <c r="AM72" i="28"/>
  <c r="AO72" i="28"/>
  <c r="AK72" i="28"/>
  <c r="AM71" i="28"/>
  <c r="AO71" i="28"/>
  <c r="AK71" i="28"/>
  <c r="AM70" i="28"/>
  <c r="AO70" i="28"/>
  <c r="AK70" i="28"/>
  <c r="AM69" i="28"/>
  <c r="AP69" i="28" s="1"/>
  <c r="AO69" i="28"/>
  <c r="AK69" i="28"/>
  <c r="AM68" i="28"/>
  <c r="AO68" i="28"/>
  <c r="AK68" i="28"/>
  <c r="AM67" i="28"/>
  <c r="AO67" i="28"/>
  <c r="AK67" i="28"/>
  <c r="AM66" i="28"/>
  <c r="AO66" i="28"/>
  <c r="AK66" i="28"/>
  <c r="AM65" i="28"/>
  <c r="AP65" i="28" s="1"/>
  <c r="AO65" i="28"/>
  <c r="AK65" i="28"/>
  <c r="AM64" i="28"/>
  <c r="AO64" i="28"/>
  <c r="AK64" i="28"/>
  <c r="AM63" i="28"/>
  <c r="AO63" i="28"/>
  <c r="AK63" i="28"/>
  <c r="AM62" i="28"/>
  <c r="AO62" i="28"/>
  <c r="AK62" i="28"/>
  <c r="AM61" i="28"/>
  <c r="AO61" i="28"/>
  <c r="AK61" i="28"/>
  <c r="AM60" i="28"/>
  <c r="AO60" i="28"/>
  <c r="AK60" i="28"/>
  <c r="AM59" i="28"/>
  <c r="AO59" i="28"/>
  <c r="AK59" i="28"/>
  <c r="AM58" i="28"/>
  <c r="AO58" i="28"/>
  <c r="AK58" i="28"/>
  <c r="AM57" i="28"/>
  <c r="AO57" i="28"/>
  <c r="AK57" i="28"/>
  <c r="AM56" i="28"/>
  <c r="AO56" i="28"/>
  <c r="AK56" i="28"/>
  <c r="AM55" i="28"/>
  <c r="AO55" i="28"/>
  <c r="AK55" i="28"/>
  <c r="AM54" i="28"/>
  <c r="AO54" i="28"/>
  <c r="AK54" i="28"/>
  <c r="AM53" i="28"/>
  <c r="AO53" i="28"/>
  <c r="AK53" i="28"/>
  <c r="AM52" i="28"/>
  <c r="AO52" i="28"/>
  <c r="AK52" i="28"/>
  <c r="AM51" i="28"/>
  <c r="AO51" i="28"/>
  <c r="AK51" i="28"/>
  <c r="AM50" i="28"/>
  <c r="AO50" i="28"/>
  <c r="AK50" i="28"/>
  <c r="AM49" i="28"/>
  <c r="AP49" i="28" s="1"/>
  <c r="AO49" i="28"/>
  <c r="AK49" i="28"/>
  <c r="AM48" i="28"/>
  <c r="AO48" i="28"/>
  <c r="AK48" i="28"/>
  <c r="AM47" i="28"/>
  <c r="AO47" i="28"/>
  <c r="AK47" i="28"/>
  <c r="AM46" i="28"/>
  <c r="AO46" i="28"/>
  <c r="AK46" i="28"/>
  <c r="AM45" i="28"/>
  <c r="AP45" i="28" s="1"/>
  <c r="AO45" i="28"/>
  <c r="AK45" i="28"/>
  <c r="AM44" i="28"/>
  <c r="AO44" i="28"/>
  <c r="AK44" i="28"/>
  <c r="AM43" i="28"/>
  <c r="AO43" i="28"/>
  <c r="AK43" i="28"/>
  <c r="AM42" i="28"/>
  <c r="AO42" i="28"/>
  <c r="AK42" i="28"/>
  <c r="AM41" i="28"/>
  <c r="AP41" i="28" s="1"/>
  <c r="AO41" i="28"/>
  <c r="AK41" i="28"/>
  <c r="AM40" i="28"/>
  <c r="AO40" i="28"/>
  <c r="AK40" i="28"/>
  <c r="AM39" i="28"/>
  <c r="AO39" i="28"/>
  <c r="AK39" i="28"/>
  <c r="AM38" i="28"/>
  <c r="AO38" i="28"/>
  <c r="AM37" i="28"/>
  <c r="AO37" i="28"/>
  <c r="AM36" i="28"/>
  <c r="AO36" i="28"/>
  <c r="AM35" i="28"/>
  <c r="AO35" i="28"/>
  <c r="AM34" i="28"/>
  <c r="AO34" i="28"/>
  <c r="AM33" i="28"/>
  <c r="AO33" i="28"/>
  <c r="AK33" i="28"/>
  <c r="AE33" i="28"/>
  <c r="AF33" i="28" s="1"/>
  <c r="AG33" i="28" s="1"/>
  <c r="AV33" i="28" s="1"/>
  <c r="AW33" i="28" s="1"/>
  <c r="AK8" i="28"/>
  <c r="AK9" i="28"/>
  <c r="J8" i="28"/>
  <c r="AM9" i="28"/>
  <c r="AO9" i="28"/>
  <c r="AM21" i="28"/>
  <c r="AO21" i="28"/>
  <c r="AK11" i="28"/>
  <c r="AK12" i="28"/>
  <c r="AK10" i="28"/>
  <c r="AM10" i="28"/>
  <c r="AO10" i="28"/>
  <c r="AM11" i="28"/>
  <c r="AO11" i="28"/>
  <c r="AM12" i="28"/>
  <c r="AP12" i="28" s="1"/>
  <c r="AE8" i="28"/>
  <c r="AF8" i="28" s="1"/>
  <c r="AG8" i="28" s="1"/>
  <c r="AM8" i="28"/>
  <c r="AO8" i="28"/>
  <c r="AK13" i="28"/>
  <c r="AM13" i="28"/>
  <c r="AP13" i="28"/>
  <c r="AK14" i="28"/>
  <c r="AM14" i="28"/>
  <c r="AP14" i="28" s="1"/>
  <c r="AM25" i="28"/>
  <c r="AM24" i="28"/>
  <c r="AP24" i="28" s="1"/>
  <c r="AM23" i="28"/>
  <c r="AM22" i="28"/>
  <c r="AM18" i="28"/>
  <c r="AM17" i="28"/>
  <c r="AM16" i="28"/>
  <c r="AM15" i="28"/>
  <c r="AO32" i="28"/>
  <c r="AM32" i="28"/>
  <c r="AP32" i="28" s="1"/>
  <c r="AK32" i="28"/>
  <c r="AO31" i="28"/>
  <c r="AM31" i="28"/>
  <c r="AP31" i="28" s="1"/>
  <c r="AK31" i="28"/>
  <c r="AM30" i="28"/>
  <c r="AO30" i="28"/>
  <c r="AK30" i="28"/>
  <c r="AO29" i="28"/>
  <c r="AM29" i="28"/>
  <c r="AK29" i="28"/>
  <c r="AO28" i="28"/>
  <c r="AM28" i="28"/>
  <c r="AP28" i="28" s="1"/>
  <c r="AK28" i="28"/>
  <c r="AO27" i="28"/>
  <c r="AM27" i="28"/>
  <c r="AP27" i="28" s="1"/>
  <c r="AK27" i="28"/>
  <c r="AM26" i="28"/>
  <c r="AO26" i="28"/>
  <c r="AK26" i="28"/>
  <c r="AE26" i="28"/>
  <c r="AF26" i="28" s="1"/>
  <c r="AG26" i="28" s="1"/>
  <c r="AV26" i="28" s="1"/>
  <c r="AW26" i="28" s="1"/>
  <c r="J26" i="28"/>
  <c r="AE39" i="28"/>
  <c r="AF39" i="28" s="1"/>
  <c r="AG39" i="28" s="1"/>
  <c r="AV39" i="28" s="1"/>
  <c r="AW39" i="28" s="1"/>
  <c r="J39" i="28"/>
  <c r="AE42" i="28"/>
  <c r="AF42" i="28" s="1"/>
  <c r="J42" i="28"/>
  <c r="K42" i="28" s="1"/>
  <c r="AE46" i="28"/>
  <c r="AF46" i="28" s="1"/>
  <c r="AG46" i="28" s="1"/>
  <c r="J46" i="28"/>
  <c r="K46" i="28" s="1"/>
  <c r="AE50" i="28"/>
  <c r="AF50" i="28" s="1"/>
  <c r="AG50" i="28" s="1"/>
  <c r="J50" i="28"/>
  <c r="AE57" i="28"/>
  <c r="AF57" i="28" s="1"/>
  <c r="J57" i="28"/>
  <c r="AE61" i="28"/>
  <c r="AF61" i="28" s="1"/>
  <c r="AG61" i="28" s="1"/>
  <c r="AV61" i="28" s="1"/>
  <c r="AW61" i="28" s="1"/>
  <c r="J61" i="28"/>
  <c r="K61" i="28" s="1"/>
  <c r="AE66" i="28"/>
  <c r="AF66" i="28" s="1"/>
  <c r="J66" i="28"/>
  <c r="K66" i="28" s="1"/>
  <c r="AE68" i="28"/>
  <c r="AF68" i="28" s="1"/>
  <c r="AG68" i="28" s="1"/>
  <c r="AV68" i="28" s="1"/>
  <c r="AW68" i="28" s="1"/>
  <c r="J68" i="28"/>
  <c r="K68" i="28" s="1"/>
  <c r="AE73" i="28"/>
  <c r="AF73" i="28" s="1"/>
  <c r="AG73" i="28" s="1"/>
  <c r="J73" i="28"/>
  <c r="K73" i="28" s="1"/>
  <c r="AE76" i="28"/>
  <c r="AF76" i="28" s="1"/>
  <c r="AG76" i="28" s="1"/>
  <c r="AV76" i="28" s="1"/>
  <c r="AW76" i="28" s="1"/>
  <c r="J76" i="28"/>
  <c r="K76" i="28" s="1"/>
  <c r="AE80" i="28"/>
  <c r="AF80" i="28" s="1"/>
  <c r="AG80" i="28" s="1"/>
  <c r="AV80" i="28" s="1"/>
  <c r="AW80" i="28" s="1"/>
  <c r="J80" i="28"/>
  <c r="K80" i="28" s="1"/>
  <c r="AE84" i="28"/>
  <c r="AF84" i="28" s="1"/>
  <c r="AG84" i="28" s="1"/>
  <c r="AV84" i="28" s="1"/>
  <c r="AW84" i="28" s="1"/>
  <c r="J84" i="28"/>
  <c r="K84" i="28" s="1"/>
  <c r="AO92" i="28"/>
  <c r="AM92" i="28"/>
  <c r="AK92" i="28"/>
  <c r="AO91" i="28"/>
  <c r="AM91" i="28"/>
  <c r="AK91" i="28"/>
  <c r="AO90" i="28"/>
  <c r="AM90" i="28"/>
  <c r="AK90" i="28"/>
  <c r="AO89" i="28"/>
  <c r="AM89" i="28"/>
  <c r="AK89" i="28"/>
  <c r="AO88" i="28"/>
  <c r="AM88" i="28"/>
  <c r="AK88" i="28"/>
  <c r="AO87" i="28"/>
  <c r="AM87" i="28"/>
  <c r="AK87" i="28"/>
  <c r="AO86" i="28"/>
  <c r="AM86" i="28"/>
  <c r="AK86" i="28"/>
  <c r="AE86" i="28"/>
  <c r="AF86" i="28" s="1"/>
  <c r="J86" i="28"/>
  <c r="K86" i="28" s="1"/>
  <c r="AO97" i="28"/>
  <c r="AK97" i="28"/>
  <c r="AO96" i="28"/>
  <c r="AP96" i="28"/>
  <c r="AK96" i="28"/>
  <c r="AO95" i="28"/>
  <c r="AK95" i="28"/>
  <c r="AO94" i="28"/>
  <c r="AK94" i="28"/>
  <c r="AO93" i="28"/>
  <c r="AK93" i="28"/>
  <c r="AE93" i="28"/>
  <c r="AF93" i="28" s="1"/>
  <c r="J93" i="28"/>
  <c r="K93" i="28" s="1"/>
  <c r="AO104" i="28"/>
  <c r="AM104" i="28"/>
  <c r="AK104" i="28"/>
  <c r="AO103" i="28"/>
  <c r="AM103" i="28"/>
  <c r="AK103" i="28"/>
  <c r="AO102" i="28"/>
  <c r="AM102" i="28"/>
  <c r="AK102" i="28"/>
  <c r="AO101" i="28"/>
  <c r="AM101" i="28"/>
  <c r="AK101" i="28"/>
  <c r="AO100" i="28"/>
  <c r="AM100" i="28"/>
  <c r="AK100" i="28"/>
  <c r="AO99" i="28"/>
  <c r="AM99" i="28"/>
  <c r="AK99" i="28"/>
  <c r="AO98" i="28"/>
  <c r="AM98" i="28"/>
  <c r="AK98" i="28"/>
  <c r="AE98" i="28"/>
  <c r="AF98" i="28" s="1"/>
  <c r="J98" i="28"/>
  <c r="K98" i="28" s="1"/>
  <c r="AO111" i="28"/>
  <c r="AM111" i="28"/>
  <c r="AK111" i="28"/>
  <c r="AO110" i="28"/>
  <c r="AM110" i="28"/>
  <c r="AK110" i="28"/>
  <c r="AO109" i="28"/>
  <c r="AM109" i="28"/>
  <c r="AK109" i="28"/>
  <c r="AO108" i="28"/>
  <c r="AM108" i="28"/>
  <c r="AK108" i="28"/>
  <c r="AO107" i="28"/>
  <c r="AM107" i="28"/>
  <c r="AK107" i="28"/>
  <c r="AO106" i="28"/>
  <c r="AM106" i="28"/>
  <c r="AK106" i="28"/>
  <c r="AO105" i="28"/>
  <c r="AM105" i="28"/>
  <c r="AK105" i="28"/>
  <c r="AE105" i="28"/>
  <c r="AF105" i="28" s="1"/>
  <c r="AG105" i="28" s="1"/>
  <c r="J105" i="28"/>
  <c r="K105" i="28" s="1"/>
  <c r="AO118" i="28"/>
  <c r="AM118" i="28"/>
  <c r="AK118" i="28"/>
  <c r="AO117" i="28"/>
  <c r="AM117" i="28"/>
  <c r="AK117" i="28"/>
  <c r="AO116" i="28"/>
  <c r="AM116" i="28"/>
  <c r="AK116" i="28"/>
  <c r="AO115" i="28"/>
  <c r="AM115" i="28"/>
  <c r="AK115" i="28"/>
  <c r="AO114" i="28"/>
  <c r="AM114" i="28"/>
  <c r="AK114" i="28"/>
  <c r="AO113" i="28"/>
  <c r="AM113" i="28"/>
  <c r="AK113" i="28"/>
  <c r="AO112" i="28"/>
  <c r="AM112" i="28"/>
  <c r="AK112" i="28"/>
  <c r="AE112" i="28"/>
  <c r="AF112" i="28" s="1"/>
  <c r="J112" i="28"/>
  <c r="K112" i="28" s="1"/>
  <c r="AO125" i="28"/>
  <c r="AM125" i="28"/>
  <c r="AK125" i="28"/>
  <c r="AO124" i="28"/>
  <c r="AM124" i="28"/>
  <c r="AK124" i="28"/>
  <c r="AO123" i="28"/>
  <c r="AM123" i="28"/>
  <c r="AK123" i="28"/>
  <c r="AO122" i="28"/>
  <c r="AM122" i="28"/>
  <c r="AK122" i="28"/>
  <c r="AO121" i="28"/>
  <c r="AM121" i="28"/>
  <c r="AK121" i="28"/>
  <c r="AO120" i="28"/>
  <c r="AM120" i="28"/>
  <c r="AK120" i="28"/>
  <c r="AO119" i="28"/>
  <c r="AM119" i="28"/>
  <c r="AK119" i="28"/>
  <c r="AE119" i="28"/>
  <c r="AF119" i="28" s="1"/>
  <c r="AG119" i="28" s="1"/>
  <c r="J119" i="28"/>
  <c r="K119" i="28" s="1"/>
  <c r="AO132" i="28"/>
  <c r="AM132" i="28"/>
  <c r="AK132" i="28"/>
  <c r="AO131" i="28"/>
  <c r="AM131" i="28"/>
  <c r="AK131" i="28"/>
  <c r="AO130" i="28"/>
  <c r="AM130" i="28"/>
  <c r="AK130" i="28"/>
  <c r="AO129" i="28"/>
  <c r="AM129" i="28"/>
  <c r="AK129" i="28"/>
  <c r="AO128" i="28"/>
  <c r="AM128" i="28"/>
  <c r="AK128" i="28"/>
  <c r="AO127" i="28"/>
  <c r="AM127" i="28"/>
  <c r="AK127" i="28"/>
  <c r="AO126" i="28"/>
  <c r="AM126" i="28"/>
  <c r="AK126" i="28"/>
  <c r="AE126" i="28"/>
  <c r="AF126" i="28" s="1"/>
  <c r="J126" i="28"/>
  <c r="K126" i="28" s="1"/>
  <c r="AO25" i="28"/>
  <c r="AP25" i="28" s="1"/>
  <c r="AK25" i="28"/>
  <c r="AO24" i="28"/>
  <c r="AK24" i="28"/>
  <c r="AO23" i="28"/>
  <c r="AP23" i="28" s="1"/>
  <c r="AK23" i="28"/>
  <c r="AO22" i="28"/>
  <c r="AP22" i="28" s="1"/>
  <c r="AK22" i="28"/>
  <c r="AK21" i="28"/>
  <c r="AE21" i="28"/>
  <c r="AF21" i="28" s="1"/>
  <c r="AG21" i="28" s="1"/>
  <c r="J21" i="28"/>
  <c r="K21" i="28" s="1"/>
  <c r="AK38" i="28"/>
  <c r="AK37" i="28"/>
  <c r="AK36" i="28"/>
  <c r="AK35" i="28"/>
  <c r="AK34" i="28"/>
  <c r="J33" i="28"/>
  <c r="AH33" i="28" s="1"/>
  <c r="AG57" i="28"/>
  <c r="AH61" i="28"/>
  <c r="AG66" i="28"/>
  <c r="AH73" i="28"/>
  <c r="AH84" i="28"/>
  <c r="AV29" i="28"/>
  <c r="AE15" i="28"/>
  <c r="AF15" i="28" s="1"/>
  <c r="AG15" i="28" s="1"/>
  <c r="J15" i="28"/>
  <c r="AO16" i="28"/>
  <c r="AP16" i="28" s="1"/>
  <c r="AO18" i="28"/>
  <c r="AP18" i="28"/>
  <c r="AK18" i="28"/>
  <c r="AK17" i="28"/>
  <c r="AK16" i="28"/>
  <c r="AK15" i="28"/>
  <c r="AO15" i="28"/>
  <c r="AP15" i="28" s="1"/>
  <c r="AO17" i="28"/>
  <c r="AV50" i="28" l="1"/>
  <c r="AW50" i="28" s="1"/>
  <c r="AH68" i="28"/>
  <c r="AT73" i="28"/>
  <c r="AU73" i="28" s="1"/>
  <c r="AH76" i="28"/>
  <c r="AT21" i="28"/>
  <c r="AU21" i="28" s="1"/>
  <c r="AP122" i="28"/>
  <c r="AP114" i="28"/>
  <c r="AP118" i="28"/>
  <c r="AP99" i="28"/>
  <c r="AP86" i="28"/>
  <c r="AP90" i="28"/>
  <c r="AT61" i="28"/>
  <c r="AU61" i="28" s="1"/>
  <c r="AX61" i="28" s="1"/>
  <c r="AP26" i="28"/>
  <c r="AP29" i="28"/>
  <c r="AP30" i="28"/>
  <c r="AP53" i="28"/>
  <c r="AP57" i="28"/>
  <c r="AP61" i="28"/>
  <c r="AP85" i="28"/>
  <c r="AV30" i="28"/>
  <c r="AW30" i="28" s="1"/>
  <c r="AV66" i="28"/>
  <c r="AW66" i="28" s="1"/>
  <c r="AV57" i="28"/>
  <c r="AW57" i="28" s="1"/>
  <c r="AP120" i="28"/>
  <c r="AP121" i="28"/>
  <c r="AP124" i="28"/>
  <c r="AP112" i="28"/>
  <c r="AP113" i="28"/>
  <c r="AP117" i="28"/>
  <c r="AP109" i="28"/>
  <c r="AP100" i="28"/>
  <c r="AP104" i="28"/>
  <c r="AP94" i="28"/>
  <c r="AP95" i="28"/>
  <c r="AP17" i="28"/>
  <c r="AT112" i="28"/>
  <c r="AU112" i="28" s="1"/>
  <c r="AP115" i="28"/>
  <c r="AP107" i="28"/>
  <c r="AP103" i="28"/>
  <c r="AP93" i="28"/>
  <c r="AT93" i="28" s="1"/>
  <c r="AU93" i="28" s="1"/>
  <c r="AP97" i="28"/>
  <c r="AV73" i="28"/>
  <c r="AW73" i="28" s="1"/>
  <c r="AP89" i="28"/>
  <c r="AP106" i="28"/>
  <c r="AT86" i="28"/>
  <c r="AU86" i="28" s="1"/>
  <c r="AP128" i="28"/>
  <c r="AP130" i="28"/>
  <c r="AP132" i="28"/>
  <c r="AP105" i="28"/>
  <c r="AT98" i="28"/>
  <c r="AU98" i="28" s="1"/>
  <c r="AP98" i="28"/>
  <c r="AP102" i="28"/>
  <c r="AH93" i="28"/>
  <c r="AP116" i="28"/>
  <c r="AP108" i="28"/>
  <c r="AH105" i="28"/>
  <c r="AV105" i="28"/>
  <c r="AP127" i="28"/>
  <c r="AP119" i="28"/>
  <c r="AV119" i="28" s="1"/>
  <c r="AP123" i="28"/>
  <c r="AT105" i="28"/>
  <c r="AT106" i="28" s="1"/>
  <c r="AG93" i="28"/>
  <c r="AP101" i="28"/>
  <c r="AT126" i="28"/>
  <c r="AU126" i="28" s="1"/>
  <c r="AP87" i="28"/>
  <c r="AP91" i="28"/>
  <c r="AP131" i="28"/>
  <c r="AH80" i="28"/>
  <c r="AH46" i="28"/>
  <c r="AT119" i="28"/>
  <c r="AT120" i="28" s="1"/>
  <c r="AP125" i="28"/>
  <c r="AH119" i="28"/>
  <c r="AH15" i="28"/>
  <c r="K33" i="28"/>
  <c r="AP88" i="28"/>
  <c r="AP92" i="28"/>
  <c r="AP8" i="28"/>
  <c r="AV8" i="28" s="1"/>
  <c r="AW8" i="28" s="1"/>
  <c r="AP33" i="28"/>
  <c r="AP35" i="28"/>
  <c r="AP126" i="28"/>
  <c r="AP110" i="28"/>
  <c r="AP111" i="28"/>
  <c r="AP11" i="28"/>
  <c r="AP9" i="28"/>
  <c r="AP38" i="28"/>
  <c r="AP42" i="28"/>
  <c r="AT42" i="28" s="1"/>
  <c r="AU42" i="28" s="1"/>
  <c r="AP46" i="28"/>
  <c r="AT46" i="28" s="1"/>
  <c r="AG126" i="28"/>
  <c r="AH126" i="28"/>
  <c r="AX73" i="28"/>
  <c r="AG86" i="28"/>
  <c r="AV86" i="28" s="1"/>
  <c r="AH86" i="28"/>
  <c r="AG42" i="28"/>
  <c r="AV42" i="28" s="1"/>
  <c r="AW42" i="28" s="1"/>
  <c r="AH42" i="28"/>
  <c r="AH98" i="28"/>
  <c r="AG98" i="28"/>
  <c r="AV98" i="28" s="1"/>
  <c r="AH112" i="28"/>
  <c r="AG112" i="28"/>
  <c r="AP129" i="28"/>
  <c r="AH8" i="28"/>
  <c r="AP37" i="28"/>
  <c r="AP40" i="28"/>
  <c r="AP44" i="28"/>
  <c r="AP48" i="28"/>
  <c r="AP52" i="28"/>
  <c r="AP56" i="28"/>
  <c r="AP60" i="28"/>
  <c r="AP64" i="28"/>
  <c r="AP68" i="28"/>
  <c r="AT68" i="28" s="1"/>
  <c r="AU68" i="28" s="1"/>
  <c r="AX68" i="28" s="1"/>
  <c r="AP72" i="28"/>
  <c r="AP76" i="28"/>
  <c r="AT76" i="28" s="1"/>
  <c r="AU76" i="28" s="1"/>
  <c r="AX76" i="28" s="1"/>
  <c r="AP80" i="28"/>
  <c r="AT80" i="28" s="1"/>
  <c r="AP84" i="28"/>
  <c r="AT84" i="28" s="1"/>
  <c r="AU84" i="28" s="1"/>
  <c r="AX84" i="28" s="1"/>
  <c r="AP10" i="28"/>
  <c r="AP34" i="28"/>
  <c r="AP36" i="28"/>
  <c r="AP39" i="28"/>
  <c r="AP43" i="28"/>
  <c r="AP47" i="28"/>
  <c r="AP51" i="28"/>
  <c r="AP55" i="28"/>
  <c r="AP59" i="28"/>
  <c r="AP63" i="28"/>
  <c r="AP67" i="28"/>
  <c r="AP71" i="28"/>
  <c r="AP75" i="28"/>
  <c r="AP79" i="28"/>
  <c r="AP83" i="28"/>
  <c r="AP21" i="28"/>
  <c r="AV21" i="28" s="1"/>
  <c r="K8" i="28"/>
  <c r="AP50" i="28"/>
  <c r="AP54" i="28"/>
  <c r="AP58" i="28"/>
  <c r="AP62" i="28"/>
  <c r="AP66" i="28"/>
  <c r="AT66" i="28" s="1"/>
  <c r="AU66" i="28" s="1"/>
  <c r="AX66" i="28" s="1"/>
  <c r="AP70" i="28"/>
  <c r="AP74" i="28"/>
  <c r="AT74" i="28" s="1"/>
  <c r="AP78" i="28"/>
  <c r="AP82" i="28"/>
  <c r="AV15" i="28"/>
  <c r="AW15" i="28" s="1"/>
  <c r="K15" i="28"/>
  <c r="AT16" i="28" s="1"/>
  <c r="AH57" i="28"/>
  <c r="K57" i="28"/>
  <c r="AT57" i="28" s="1"/>
  <c r="AU57" i="28" s="1"/>
  <c r="AX57" i="28" s="1"/>
  <c r="K26" i="28"/>
  <c r="AT26" i="28" s="1"/>
  <c r="AH26" i="28"/>
  <c r="AH21" i="28"/>
  <c r="K39" i="28"/>
  <c r="AH39" i="28"/>
  <c r="AH66" i="28"/>
  <c r="AH50" i="28"/>
  <c r="K50" i="28"/>
  <c r="AV27" i="28"/>
  <c r="AW27" i="28" s="1"/>
  <c r="AV40" i="28"/>
  <c r="AV51" i="28"/>
  <c r="AV62" i="28"/>
  <c r="AV67" i="28"/>
  <c r="AW67" i="28" s="1"/>
  <c r="AV69" i="28"/>
  <c r="AV74" i="28"/>
  <c r="AV77" i="28"/>
  <c r="AW77" i="28" s="1"/>
  <c r="AV81" i="28"/>
  <c r="AV85" i="28"/>
  <c r="AW85" i="28" s="1"/>
  <c r="AV34" i="28"/>
  <c r="AW34" i="28" s="1"/>
  <c r="AW29" i="28"/>
  <c r="AV31" i="28" l="1"/>
  <c r="AT62" i="28"/>
  <c r="AT22" i="28"/>
  <c r="AU22" i="28" s="1"/>
  <c r="AV28" i="28"/>
  <c r="AW28" i="28" s="1"/>
  <c r="AT33" i="28"/>
  <c r="AU33" i="28" s="1"/>
  <c r="AX33" i="28" s="1"/>
  <c r="AT85" i="28"/>
  <c r="AU85" i="28" s="1"/>
  <c r="AX85" i="28" s="1"/>
  <c r="AV93" i="28"/>
  <c r="AV94" i="28" s="1"/>
  <c r="AT9" i="28"/>
  <c r="AU9" i="28" s="1"/>
  <c r="AT8" i="28"/>
  <c r="AU8" i="28" s="1"/>
  <c r="AT69" i="28"/>
  <c r="AU69" i="28" s="1"/>
  <c r="AV58" i="28"/>
  <c r="AV59" i="28" s="1"/>
  <c r="AT113" i="28"/>
  <c r="AU113" i="28" s="1"/>
  <c r="AV112" i="28"/>
  <c r="AV106" i="28"/>
  <c r="AV107" i="28" s="1"/>
  <c r="AT99" i="28"/>
  <c r="AU99" i="28" s="1"/>
  <c r="AW105" i="28"/>
  <c r="AT127" i="28"/>
  <c r="AU127" i="28" s="1"/>
  <c r="AU119" i="28"/>
  <c r="AT87" i="28"/>
  <c r="AT88" i="28" s="1"/>
  <c r="AU88" i="28" s="1"/>
  <c r="AV126" i="28"/>
  <c r="AU105" i="28"/>
  <c r="AT94" i="28"/>
  <c r="AU94" i="28" s="1"/>
  <c r="AU46" i="28"/>
  <c r="AT47" i="28"/>
  <c r="AT34" i="28"/>
  <c r="AU34" i="28" s="1"/>
  <c r="AT43" i="28"/>
  <c r="AT44" i="28" s="1"/>
  <c r="AV9" i="28"/>
  <c r="AX42" i="28"/>
  <c r="AX8" i="28"/>
  <c r="AT67" i="28"/>
  <c r="AU67" i="28" s="1"/>
  <c r="AX67" i="28" s="1"/>
  <c r="AT50" i="28"/>
  <c r="AV16" i="28"/>
  <c r="AW16" i="28" s="1"/>
  <c r="AT58" i="28"/>
  <c r="AU80" i="28"/>
  <c r="AX80" i="28" s="1"/>
  <c r="AT81" i="28"/>
  <c r="AU81" i="28" s="1"/>
  <c r="AV99" i="28"/>
  <c r="AW99" i="28" s="1"/>
  <c r="AW98" i="28"/>
  <c r="AX98" i="28" s="1"/>
  <c r="AW21" i="28"/>
  <c r="AX21" i="28" s="1"/>
  <c r="AV22" i="28"/>
  <c r="AW119" i="28"/>
  <c r="AX119" i="28" s="1"/>
  <c r="AV120" i="28"/>
  <c r="AT39" i="28"/>
  <c r="AV17" i="28"/>
  <c r="AV18" i="28" s="1"/>
  <c r="AW18" i="28" s="1"/>
  <c r="AW112" i="28"/>
  <c r="AX112" i="28" s="1"/>
  <c r="AV113" i="28"/>
  <c r="AW86" i="28"/>
  <c r="AX86" i="28" s="1"/>
  <c r="AV87" i="28"/>
  <c r="AT77" i="28"/>
  <c r="AT78" i="28" s="1"/>
  <c r="AT70" i="28"/>
  <c r="AV43" i="28"/>
  <c r="AV44" i="28" s="1"/>
  <c r="AT15" i="28"/>
  <c r="AU15" i="28" s="1"/>
  <c r="AX15" i="28" s="1"/>
  <c r="AT107" i="28"/>
  <c r="AU106" i="28"/>
  <c r="AU120" i="28"/>
  <c r="AT121" i="28"/>
  <c r="AU16" i="28"/>
  <c r="AX16" i="28" s="1"/>
  <c r="AT17" i="28"/>
  <c r="AT82" i="28"/>
  <c r="AV75" i="28"/>
  <c r="AW75" i="28" s="1"/>
  <c r="AW74" i="28"/>
  <c r="AV70" i="28"/>
  <c r="AW69" i="28"/>
  <c r="AX69" i="28" s="1"/>
  <c r="AT59" i="28"/>
  <c r="AU58" i="28"/>
  <c r="AV41" i="28"/>
  <c r="AW41" i="28" s="1"/>
  <c r="AW40" i="28"/>
  <c r="AV35" i="28"/>
  <c r="AV100" i="28"/>
  <c r="AT10" i="28"/>
  <c r="AV78" i="28"/>
  <c r="AT75" i="28"/>
  <c r="AU75" i="28" s="1"/>
  <c r="AU74" i="28"/>
  <c r="AX74" i="28" s="1"/>
  <c r="AV63" i="28"/>
  <c r="AW62" i="28"/>
  <c r="AT48" i="28"/>
  <c r="AU47" i="28"/>
  <c r="AT35" i="28"/>
  <c r="AT63" i="28"/>
  <c r="AU62" i="28"/>
  <c r="AV52" i="28"/>
  <c r="AW51" i="28"/>
  <c r="AW17" i="28"/>
  <c r="AX34" i="28"/>
  <c r="AV82" i="28"/>
  <c r="AW81" i="28"/>
  <c r="AW58" i="28"/>
  <c r="AU26" i="28"/>
  <c r="AX26" i="28" s="1"/>
  <c r="AT27" i="28"/>
  <c r="AT23" i="28"/>
  <c r="AV32" i="28"/>
  <c r="AW32" i="28" s="1"/>
  <c r="AW31" i="28"/>
  <c r="AW43" i="28" l="1"/>
  <c r="AX105" i="28"/>
  <c r="AU43" i="28"/>
  <c r="AT114" i="28"/>
  <c r="AU114" i="28" s="1"/>
  <c r="AW106" i="28"/>
  <c r="AW93" i="28"/>
  <c r="AX93" i="28" s="1"/>
  <c r="AT95" i="28"/>
  <c r="AT96" i="28" s="1"/>
  <c r="AT97" i="28" s="1"/>
  <c r="AT100" i="28"/>
  <c r="AT101" i="28" s="1"/>
  <c r="AT89" i="28"/>
  <c r="AT128" i="28"/>
  <c r="AT129" i="28" s="1"/>
  <c r="AT130" i="28" s="1"/>
  <c r="AT131" i="28" s="1"/>
  <c r="AU87" i="28"/>
  <c r="AW126" i="28"/>
  <c r="AX126" i="28" s="1"/>
  <c r="AV127" i="28"/>
  <c r="AX106" i="28"/>
  <c r="AV108" i="28"/>
  <c r="AW107" i="28"/>
  <c r="AW9" i="28"/>
  <c r="AX9" i="28" s="1"/>
  <c r="AV10" i="28"/>
  <c r="AU77" i="28"/>
  <c r="AX77" i="28" s="1"/>
  <c r="AX99" i="28"/>
  <c r="AU50" i="28"/>
  <c r="AX50" i="28" s="1"/>
  <c r="AT51" i="28"/>
  <c r="AX62" i="28"/>
  <c r="AW94" i="28"/>
  <c r="AX94" i="28" s="1"/>
  <c r="AV95" i="28"/>
  <c r="AU89" i="28"/>
  <c r="AT90" i="28"/>
  <c r="AW87" i="28"/>
  <c r="AV88" i="28"/>
  <c r="AW120" i="28"/>
  <c r="AX120" i="28" s="1"/>
  <c r="AV121" i="28"/>
  <c r="AT122" i="28"/>
  <c r="AU121" i="28"/>
  <c r="AU70" i="28"/>
  <c r="AT71" i="28"/>
  <c r="AW113" i="28"/>
  <c r="AX113" i="28" s="1"/>
  <c r="AV114" i="28"/>
  <c r="AW22" i="28"/>
  <c r="AX22" i="28" s="1"/>
  <c r="AV23" i="28"/>
  <c r="AX75" i="28"/>
  <c r="AU107" i="28"/>
  <c r="AT108" i="28"/>
  <c r="AU39" i="28"/>
  <c r="AX39" i="28" s="1"/>
  <c r="AT40" i="28"/>
  <c r="AV83" i="28"/>
  <c r="AW83" i="28" s="1"/>
  <c r="AW82" i="28"/>
  <c r="AT49" i="28"/>
  <c r="AU49" i="28" s="1"/>
  <c r="AU48" i="28"/>
  <c r="AX81" i="28"/>
  <c r="AV53" i="28"/>
  <c r="AW52" i="28"/>
  <c r="AV71" i="28"/>
  <c r="AW70" i="28"/>
  <c r="AU82" i="28"/>
  <c r="AX82" i="28" s="1"/>
  <c r="AT83" i="28"/>
  <c r="AU83" i="28" s="1"/>
  <c r="AT24" i="28"/>
  <c r="AU23" i="28"/>
  <c r="AT79" i="28"/>
  <c r="AU79" i="28" s="1"/>
  <c r="AU78" i="28"/>
  <c r="AX43" i="28"/>
  <c r="AU96" i="28"/>
  <c r="AU35" i="28"/>
  <c r="AT36" i="28"/>
  <c r="AV64" i="28"/>
  <c r="AW63" i="28"/>
  <c r="AV79" i="28"/>
  <c r="AW79" i="28" s="1"/>
  <c r="AW78" i="28"/>
  <c r="AX58" i="28"/>
  <c r="AU17" i="28"/>
  <c r="AX17" i="28" s="1"/>
  <c r="AT18" i="28"/>
  <c r="AU18" i="28" s="1"/>
  <c r="AX18" i="28" s="1"/>
  <c r="AT28" i="28"/>
  <c r="AU27" i="28"/>
  <c r="AX27" i="28" s="1"/>
  <c r="AT45" i="28"/>
  <c r="AU45" i="28" s="1"/>
  <c r="AU44" i="28"/>
  <c r="AV60" i="28"/>
  <c r="AW60" i="28" s="1"/>
  <c r="AW59" i="28"/>
  <c r="AU131" i="28"/>
  <c r="AT132" i="28"/>
  <c r="AU132" i="28" s="1"/>
  <c r="AV45" i="28"/>
  <c r="AW44" i="28"/>
  <c r="AT64" i="28"/>
  <c r="AU63" i="28"/>
  <c r="AU10" i="28"/>
  <c r="AT11" i="28"/>
  <c r="AV101" i="28"/>
  <c r="AW100" i="28"/>
  <c r="AV36" i="28"/>
  <c r="AW35" i="28"/>
  <c r="AT60" i="28"/>
  <c r="AU60" i="28" s="1"/>
  <c r="AU59" i="28"/>
  <c r="AU130" i="28" l="1"/>
  <c r="AT115" i="28"/>
  <c r="AT116" i="28" s="1"/>
  <c r="AX83" i="28"/>
  <c r="AU100" i="28"/>
  <c r="AX100" i="28" s="1"/>
  <c r="AX87" i="28"/>
  <c r="AU95" i="28"/>
  <c r="AX70" i="28"/>
  <c r="AU128" i="28"/>
  <c r="AU129" i="28"/>
  <c r="AV128" i="28"/>
  <c r="AW127" i="28"/>
  <c r="AX127" i="28" s="1"/>
  <c r="AV109" i="28"/>
  <c r="AW108" i="28"/>
  <c r="AX107" i="28"/>
  <c r="AW95" i="28"/>
  <c r="AV96" i="28"/>
  <c r="AU51" i="28"/>
  <c r="AX51" i="28" s="1"/>
  <c r="AT52" i="28"/>
  <c r="AX59" i="28"/>
  <c r="AW10" i="28"/>
  <c r="AX10" i="28" s="1"/>
  <c r="AV11" i="28"/>
  <c r="AV24" i="28"/>
  <c r="AW23" i="28"/>
  <c r="AX23" i="28" s="1"/>
  <c r="AT72" i="28"/>
  <c r="AU72" i="28" s="1"/>
  <c r="AU71" i="28"/>
  <c r="AW121" i="28"/>
  <c r="AX121" i="28" s="1"/>
  <c r="AV122" i="28"/>
  <c r="AV89" i="28"/>
  <c r="AW88" i="28"/>
  <c r="AX88" i="28" s="1"/>
  <c r="AX78" i="28"/>
  <c r="AU108" i="28"/>
  <c r="AT109" i="28"/>
  <c r="AW114" i="28"/>
  <c r="AX114" i="28" s="1"/>
  <c r="AV115" i="28"/>
  <c r="AU115" i="28"/>
  <c r="AU90" i="28"/>
  <c r="AT91" i="28"/>
  <c r="AX79" i="28"/>
  <c r="AU40" i="28"/>
  <c r="AX40" i="28" s="1"/>
  <c r="AT41" i="28"/>
  <c r="AU41" i="28" s="1"/>
  <c r="AX41" i="28" s="1"/>
  <c r="AU122" i="28"/>
  <c r="AT123" i="28"/>
  <c r="AV102" i="28"/>
  <c r="AW101" i="28"/>
  <c r="AX44" i="28"/>
  <c r="AT37" i="28"/>
  <c r="AU36" i="28"/>
  <c r="AT25" i="28"/>
  <c r="AU25" i="28" s="1"/>
  <c r="AU24" i="28"/>
  <c r="AU11" i="28"/>
  <c r="AT12" i="28"/>
  <c r="AV46" i="28"/>
  <c r="AW45" i="28"/>
  <c r="AX45" i="28" s="1"/>
  <c r="AX35" i="28"/>
  <c r="AU97" i="28"/>
  <c r="AV37" i="28"/>
  <c r="AW36" i="28"/>
  <c r="AX60" i="28"/>
  <c r="AT29" i="28"/>
  <c r="AU28" i="28"/>
  <c r="AX28" i="28" s="1"/>
  <c r="AX63" i="28"/>
  <c r="AV72" i="28"/>
  <c r="AW72" i="28" s="1"/>
  <c r="AW71" i="28"/>
  <c r="AV54" i="28"/>
  <c r="AW53" i="28"/>
  <c r="AU64" i="28"/>
  <c r="AT65" i="28"/>
  <c r="AU65" i="28" s="1"/>
  <c r="AV65" i="28"/>
  <c r="AW65" i="28" s="1"/>
  <c r="AW64" i="28"/>
  <c r="AU101" i="28"/>
  <c r="AT102" i="28"/>
  <c r="AX108" i="28" l="1"/>
  <c r="AX95" i="28"/>
  <c r="AV129" i="28"/>
  <c r="AW128" i="28"/>
  <c r="AX128" i="28" s="1"/>
  <c r="AW109" i="28"/>
  <c r="AV110" i="28"/>
  <c r="AX101" i="28"/>
  <c r="AX71" i="28"/>
  <c r="AT53" i="28"/>
  <c r="AU52" i="28"/>
  <c r="AX52" i="28" s="1"/>
  <c r="AX72" i="28"/>
  <c r="AV12" i="28"/>
  <c r="AW11" i="28"/>
  <c r="AX11" i="28" s="1"/>
  <c r="AV97" i="28"/>
  <c r="AW96" i="28"/>
  <c r="AX96" i="28" s="1"/>
  <c r="AU116" i="28"/>
  <c r="AT117" i="28"/>
  <c r="AT110" i="28"/>
  <c r="AU109" i="28"/>
  <c r="AV90" i="28"/>
  <c r="AW89" i="28"/>
  <c r="AX89" i="28" s="1"/>
  <c r="AU123" i="28"/>
  <c r="AT124" i="28"/>
  <c r="AW122" i="28"/>
  <c r="AX122" i="28" s="1"/>
  <c r="AV123" i="28"/>
  <c r="AX64" i="28"/>
  <c r="AU91" i="28"/>
  <c r="AT92" i="28"/>
  <c r="AU92" i="28" s="1"/>
  <c r="AV116" i="28"/>
  <c r="AW115" i="28"/>
  <c r="AX115" i="28" s="1"/>
  <c r="AV25" i="28"/>
  <c r="AW25" i="28" s="1"/>
  <c r="AX25" i="28" s="1"/>
  <c r="AW24" i="28"/>
  <c r="AX24" i="28" s="1"/>
  <c r="AW46" i="28"/>
  <c r="AX46" i="28" s="1"/>
  <c r="AV47" i="28"/>
  <c r="AT38" i="28"/>
  <c r="AU38" i="28" s="1"/>
  <c r="AU37" i="28"/>
  <c r="AV55" i="28"/>
  <c r="AW54" i="28"/>
  <c r="AU29" i="28"/>
  <c r="AX29" i="28" s="1"/>
  <c r="AT30" i="28"/>
  <c r="AV38" i="28"/>
  <c r="AW38" i="28" s="1"/>
  <c r="AW37" i="28"/>
  <c r="AU12" i="28"/>
  <c r="AT13" i="28"/>
  <c r="AU102" i="28"/>
  <c r="AT103" i="28"/>
  <c r="AX65" i="28"/>
  <c r="AX36" i="28"/>
  <c r="AW102" i="28"/>
  <c r="AV103" i="28"/>
  <c r="AX109" i="28" l="1"/>
  <c r="AW129" i="28"/>
  <c r="AX129" i="28" s="1"/>
  <c r="AV130" i="28"/>
  <c r="AW110" i="28"/>
  <c r="AV111" i="28"/>
  <c r="AW111" i="28" s="1"/>
  <c r="AV13" i="28"/>
  <c r="AW12" i="28"/>
  <c r="AU53" i="28"/>
  <c r="AX53" i="28" s="1"/>
  <c r="AT54" i="28"/>
  <c r="AX12" i="28"/>
  <c r="AW97" i="28"/>
  <c r="AX97" i="28" s="1"/>
  <c r="AX37" i="28"/>
  <c r="AV124" i="28"/>
  <c r="AW123" i="28"/>
  <c r="AX123" i="28" s="1"/>
  <c r="AU110" i="28"/>
  <c r="AT111" i="28"/>
  <c r="AU111" i="28" s="1"/>
  <c r="AX111" i="28" s="1"/>
  <c r="AU117" i="28"/>
  <c r="AT118" i="28"/>
  <c r="AU118" i="28" s="1"/>
  <c r="AV117" i="28"/>
  <c r="AW116" i="28"/>
  <c r="AX116" i="28" s="1"/>
  <c r="AX102" i="28"/>
  <c r="AU124" i="28"/>
  <c r="AT125" i="28"/>
  <c r="AU125" i="28" s="1"/>
  <c r="AW90" i="28"/>
  <c r="AX90" i="28" s="1"/>
  <c r="AV91" i="28"/>
  <c r="AU30" i="28"/>
  <c r="AX30" i="28" s="1"/>
  <c r="AT31" i="28"/>
  <c r="AX38" i="28"/>
  <c r="AU103" i="28"/>
  <c r="AT104" i="28"/>
  <c r="AU104" i="28" s="1"/>
  <c r="AU13" i="28"/>
  <c r="AT14" i="28"/>
  <c r="AU14" i="28" s="1"/>
  <c r="AV56" i="28"/>
  <c r="AW56" i="28" s="1"/>
  <c r="AW55" i="28"/>
  <c r="AW103" i="28"/>
  <c r="AV104" i="28"/>
  <c r="AW104" i="28" s="1"/>
  <c r="AV48" i="28"/>
  <c r="AW47" i="28"/>
  <c r="AX47" i="28" s="1"/>
  <c r="AX110" i="28" l="1"/>
  <c r="AV131" i="28"/>
  <c r="AW130" i="28"/>
  <c r="AX130" i="28" s="1"/>
  <c r="AV14" i="28"/>
  <c r="AW14" i="28" s="1"/>
  <c r="AX14" i="28" s="1"/>
  <c r="AW13" i="28"/>
  <c r="AX13" i="28" s="1"/>
  <c r="AU54" i="28"/>
  <c r="AX54" i="28" s="1"/>
  <c r="AT55" i="28"/>
  <c r="AX104" i="28"/>
  <c r="AW91" i="28"/>
  <c r="AX91" i="28" s="1"/>
  <c r="AV92" i="28"/>
  <c r="AW92" i="28" s="1"/>
  <c r="AX92" i="28" s="1"/>
  <c r="AW124" i="28"/>
  <c r="AX124" i="28" s="1"/>
  <c r="AV125" i="28"/>
  <c r="AW125" i="28" s="1"/>
  <c r="AX125" i="28" s="1"/>
  <c r="AW117" i="28"/>
  <c r="AX117" i="28" s="1"/>
  <c r="AV118" i="28"/>
  <c r="AW118" i="28" s="1"/>
  <c r="AX118" i="28" s="1"/>
  <c r="AX103" i="28"/>
  <c r="AV49" i="28"/>
  <c r="AW49" i="28" s="1"/>
  <c r="AX49" i="28" s="1"/>
  <c r="AW48" i="28"/>
  <c r="AX48" i="28" s="1"/>
  <c r="AU31" i="28"/>
  <c r="AX31" i="28" s="1"/>
  <c r="AT32" i="28"/>
  <c r="AU32" i="28" s="1"/>
  <c r="AX32" i="28" s="1"/>
  <c r="AW131" i="28" l="1"/>
  <c r="AX131" i="28" s="1"/>
  <c r="AV132" i="28"/>
  <c r="AW132" i="28" s="1"/>
  <c r="AX132" i="28" s="1"/>
  <c r="AU55" i="28"/>
  <c r="AX55" i="28" s="1"/>
  <c r="AT56" i="28"/>
  <c r="AU56" i="28" s="1"/>
  <c r="AX56"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AZ6" authorId="0" shapeId="0" xr:uid="{00000000-0006-0000-0000-000001000000}">
      <text>
        <r>
          <rPr>
            <sz val="9"/>
            <color indexed="81"/>
            <rFont val="Tahoma"/>
            <family val="2"/>
          </rPr>
          <t>El plan de contingencia aplica de acuerdo con la naturaleza del riesgo</t>
        </r>
      </text>
    </comment>
  </commentList>
</comments>
</file>

<file path=xl/sharedStrings.xml><?xml version="1.0" encoding="utf-8"?>
<sst xmlns="http://schemas.openxmlformats.org/spreadsheetml/2006/main" count="1824" uniqueCount="505">
  <si>
    <t>PROCESO</t>
  </si>
  <si>
    <t>DESCRIPCIÓN DE RIESGO</t>
  </si>
  <si>
    <t>PROBABILIDAD</t>
  </si>
  <si>
    <t>IMPACTO</t>
  </si>
  <si>
    <t>FECHA INICIAL</t>
  </si>
  <si>
    <t>FECHA FINAL</t>
  </si>
  <si>
    <t>Insignificante</t>
  </si>
  <si>
    <t>Riesgo de Corrupción</t>
  </si>
  <si>
    <t>Riesgo de Cumplimiento</t>
  </si>
  <si>
    <t>Improbable</t>
  </si>
  <si>
    <t>Mayor</t>
  </si>
  <si>
    <t>Menor</t>
  </si>
  <si>
    <t>Riesgo Estratégico</t>
  </si>
  <si>
    <t>Moderado</t>
  </si>
  <si>
    <t>Riesgo de Imagen</t>
  </si>
  <si>
    <t>Riesgo Financiero</t>
  </si>
  <si>
    <t>Probable</t>
  </si>
  <si>
    <t>Riesgo de Tecnología</t>
  </si>
  <si>
    <t>Riesgo Operativo</t>
  </si>
  <si>
    <t>Casi seguro</t>
  </si>
  <si>
    <t>Catastrófico</t>
  </si>
  <si>
    <t>Preventivo</t>
  </si>
  <si>
    <t>Probabilidad</t>
  </si>
  <si>
    <t>Impacto</t>
  </si>
  <si>
    <t>Extrema</t>
  </si>
  <si>
    <t>Baja</t>
  </si>
  <si>
    <t>Alta</t>
  </si>
  <si>
    <t>INSIGNIFICANTE (1)</t>
  </si>
  <si>
    <t>MENOR
(2)</t>
  </si>
  <si>
    <t>MODERADO 
(3)</t>
  </si>
  <si>
    <t>MAYOR 
(4)</t>
  </si>
  <si>
    <t>CATASTRÓFICO
(5)</t>
  </si>
  <si>
    <t>IMPROBABLE
(2)</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</si>
  <si>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</si>
  <si>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</si>
  <si>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</si>
  <si>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</si>
  <si>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</si>
  <si>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</si>
  <si>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</si>
  <si>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</si>
  <si>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</si>
  <si>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</si>
  <si>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</si>
  <si>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Procesos</t>
  </si>
  <si>
    <t>Tipo_de_Riesgo</t>
  </si>
  <si>
    <t>Control_Existente</t>
  </si>
  <si>
    <t>Evaluación</t>
  </si>
  <si>
    <t>Medidas_de_Respuesta</t>
  </si>
  <si>
    <t>Registro</t>
  </si>
  <si>
    <t>Articulación Interinstitucional</t>
  </si>
  <si>
    <t>Articulación para el Cumplimiento de las Órdenes</t>
  </si>
  <si>
    <t>Medidas de Prevención</t>
  </si>
  <si>
    <t>Atención al Ciudadano</t>
  </si>
  <si>
    <t>Caracterizaciones y Registro</t>
  </si>
  <si>
    <t>Cumplimiento Órdenes URT</t>
  </si>
  <si>
    <t>Planeación Estratégica</t>
  </si>
  <si>
    <t>Evaluación Sistema de Control Interno</t>
  </si>
  <si>
    <t>Gestión Contractual</t>
  </si>
  <si>
    <t>Gestión de Comunicaciones</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</si>
  <si>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</si>
  <si>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</si>
  <si>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</si>
  <si>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</si>
  <si>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</si>
  <si>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</si>
  <si>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</si>
  <si>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</si>
  <si>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IDENTIFICACIÓN DEL RIESGO</t>
  </si>
  <si>
    <t>Si</t>
  </si>
  <si>
    <t>PERIODO DE SEGUIMIENTO</t>
  </si>
  <si>
    <t>N°</t>
  </si>
  <si>
    <t>INDICADOR</t>
  </si>
  <si>
    <t>Posible</t>
  </si>
  <si>
    <t>CONTADOR DE IMPACTO</t>
  </si>
  <si>
    <t>Calificación de Impacto</t>
  </si>
  <si>
    <t>No</t>
  </si>
  <si>
    <t>Rara Vez</t>
  </si>
  <si>
    <t>Ejecución del Control</t>
  </si>
  <si>
    <t>Fuerte</t>
  </si>
  <si>
    <t>Débil</t>
  </si>
  <si>
    <t>Detectivo</t>
  </si>
  <si>
    <t>Aceptar el Riesgo</t>
  </si>
  <si>
    <t>Evitar el Riesgo</t>
  </si>
  <si>
    <t>Compartir el Riesgo</t>
  </si>
  <si>
    <t>Reducir el Riesgo</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</si>
  <si>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</si>
  <si>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</si>
  <si>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</si>
  <si>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</si>
  <si>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</si>
  <si>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</si>
  <si>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</si>
  <si>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</si>
  <si>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</si>
  <si>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</si>
  <si>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</si>
  <si>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</si>
  <si>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</si>
  <si>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</si>
  <si>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</si>
  <si>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</si>
  <si>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</si>
  <si>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</si>
  <si>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</si>
  <si>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PLAN DE CONTINGENCIA</t>
  </si>
  <si>
    <t>PROBABILIDAD DE OCURRENCIA</t>
  </si>
  <si>
    <t>RARO VEZ
(1)</t>
  </si>
  <si>
    <t xml:space="preserve">Tomado de la “Guía para la administración del riesgo y el diseño de controles en entidades públicas” Versión 04 de Oct de 2018 </t>
  </si>
  <si>
    <t>FECHA</t>
  </si>
  <si>
    <t>CAMBIOS</t>
  </si>
  <si>
    <t>ENTE APROBADOR</t>
  </si>
  <si>
    <t>VERSIÓN</t>
  </si>
  <si>
    <t xml:space="preserve">OBJETIVOS ESTRATÉGICOS RELACIONADOS </t>
  </si>
  <si>
    <t>Etapa Judicial (Gestión de Restitución de Derechos Étnicos Territoriales)</t>
  </si>
  <si>
    <t>Etapa Judicial (Gestión de Restitución Ley 1448)</t>
  </si>
  <si>
    <t>POSIBLE
(3)</t>
  </si>
  <si>
    <t>Tratamiento_del_riesgo</t>
  </si>
  <si>
    <t xml:space="preserve">CAUSA INMEDIATA </t>
  </si>
  <si>
    <t>CAUSA RAIZ</t>
  </si>
  <si>
    <t>CLASIFICACIÓN  DE RIESGO</t>
  </si>
  <si>
    <t>FRECUENCIA</t>
  </si>
  <si>
    <t>%</t>
  </si>
  <si>
    <t>ZONA DE RIESGO INHERENTE</t>
  </si>
  <si>
    <t>Media</t>
  </si>
  <si>
    <t>Muy Alta</t>
  </si>
  <si>
    <t>Muy Baja</t>
  </si>
  <si>
    <t>Porcentaje</t>
  </si>
  <si>
    <t xml:space="preserve">Leve </t>
  </si>
  <si>
    <t xml:space="preserve">Catastrófico </t>
  </si>
  <si>
    <t>Muy BajaLeve</t>
  </si>
  <si>
    <t>Muy BajaMenor</t>
  </si>
  <si>
    <t>Muy BajaModerado</t>
  </si>
  <si>
    <t>Muy BajaMayor</t>
  </si>
  <si>
    <t>Muy BajaCatastrófico</t>
  </si>
  <si>
    <t>BajaLeve</t>
  </si>
  <si>
    <t>BajaMenor</t>
  </si>
  <si>
    <t>BajaModerado</t>
  </si>
  <si>
    <t>BajaMayor</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</si>
  <si>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</si>
  <si>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</si>
  <si>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</si>
  <si>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</si>
  <si>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</si>
  <si>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</si>
  <si>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</si>
  <si>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</si>
  <si>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</si>
  <si>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</si>
  <si>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</si>
  <si>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</si>
  <si>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</si>
  <si>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</si>
  <si>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</si>
  <si>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</si>
  <si>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Correctivo</t>
  </si>
  <si>
    <t>Se ejecuta en</t>
  </si>
  <si>
    <t>Manual</t>
  </si>
  <si>
    <t>Automático</t>
  </si>
  <si>
    <t>TIPO DE CONTROL</t>
  </si>
  <si>
    <t>IMPLEMENTACIÓN</t>
  </si>
  <si>
    <t>Documentación</t>
  </si>
  <si>
    <t>Documentado</t>
  </si>
  <si>
    <t>Sin Documentar</t>
  </si>
  <si>
    <t>DOCUMENTACIÓN</t>
  </si>
  <si>
    <t xml:space="preserve">Frecuencia </t>
  </si>
  <si>
    <t>Continua</t>
  </si>
  <si>
    <t>Aleatoria</t>
  </si>
  <si>
    <t>EVIDENCIA</t>
  </si>
  <si>
    <t>Evidencia</t>
  </si>
  <si>
    <t>Con Registro</t>
  </si>
  <si>
    <t>Sin Registro</t>
  </si>
  <si>
    <t>Ejecución y administración de procesos</t>
  </si>
  <si>
    <t>Fraude externo</t>
  </si>
  <si>
    <t>Fraude interno</t>
  </si>
  <si>
    <t>Fallas tecnológicas</t>
  </si>
  <si>
    <t>Relaciones laborales</t>
  </si>
  <si>
    <t>Usuarios, productos y prácticas</t>
  </si>
  <si>
    <t>Daños a activos fijos/ eventos externos</t>
  </si>
  <si>
    <t>Clasificación de Riesgos</t>
  </si>
  <si>
    <t>No se tienen controles para aplicar al impacto</t>
  </si>
  <si>
    <t>PROBABILIDAD RESIDUAL FINAL</t>
  </si>
  <si>
    <t xml:space="preserve">IMPACTO RESIDUAL FINAL </t>
  </si>
  <si>
    <t>Aceptar el riesgo</t>
  </si>
  <si>
    <t xml:space="preserve">TRATAMIENTO </t>
  </si>
  <si>
    <t>Frecuencia</t>
  </si>
  <si>
    <t>Moderada</t>
  </si>
  <si>
    <t xml:space="preserve">FRECUENCIA </t>
  </si>
  <si>
    <t>Máximo 2 veces por año</t>
  </si>
  <si>
    <t>De 3 a 24 veces por año</t>
  </si>
  <si>
    <t>De 24 a 500 veces por año</t>
  </si>
  <si>
    <t>De 500 veces al año y máximo 5000 veces por año</t>
  </si>
  <si>
    <t>Más de 5000 veces por año</t>
  </si>
  <si>
    <t>ANÁLISIS DEL RIESGO INHERENTE</t>
  </si>
  <si>
    <t>Nro.</t>
  </si>
  <si>
    <t>AFECTACIÓN</t>
  </si>
  <si>
    <t>CALIFICACIÓN</t>
  </si>
  <si>
    <t>ATRIBUTOS</t>
  </si>
  <si>
    <t>Descripción del Control</t>
  </si>
  <si>
    <t>EVALUACIÓN DEL RIESGO - VALORACIÓN DE LOS CONTROLES</t>
  </si>
  <si>
    <t xml:space="preserve"> PROBABILIDAD RESIDUAL </t>
  </si>
  <si>
    <t>ZONA DE RIESGO FINAL</t>
  </si>
  <si>
    <t>Evitar el riesgo</t>
  </si>
  <si>
    <t>Reducir (Compartir)</t>
  </si>
  <si>
    <t>Reducir (Mitigar)</t>
  </si>
  <si>
    <t>PLAN DE ACCIÓN</t>
  </si>
  <si>
    <t>RESPONSABLE</t>
  </si>
  <si>
    <t>EVALUACIÓN DEL RIESGO - NIVEL DEL RIESGO RESIDUAL</t>
  </si>
  <si>
    <t>Afectación Económica o presupuestal</t>
  </si>
  <si>
    <t>Pérdida Reputacional</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</si>
  <si>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</si>
  <si>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</si>
  <si>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</si>
  <si>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</si>
  <si>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</si>
  <si>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     Afectación menor a 10 SMLMV</t>
  </si>
  <si>
    <t xml:space="preserve">     Entre 10 y 50 SMLMV</t>
  </si>
  <si>
    <t xml:space="preserve">     Entre 50 y 100 SMLMV</t>
  </si>
  <si>
    <t xml:space="preserve">     Entre 100 y 500 SMLMV</t>
  </si>
  <si>
    <t xml:space="preserve">     Mayor a 500 SMLMV</t>
  </si>
  <si>
    <t xml:space="preserve">% IMPACTO RESIDUAL FINAL </t>
  </si>
  <si>
    <t>Código: D102PR03F01</t>
  </si>
  <si>
    <t>Versión: 01</t>
  </si>
  <si>
    <t>Fecha: 18-02-2021</t>
  </si>
  <si>
    <t>Intereses propios para dirigir beneficios a terceros</t>
  </si>
  <si>
    <t xml:space="preserve">Desconocimiento de los lineamientos, para el reconocimiento de actores, mediante interpretaciones subjetivas </t>
  </si>
  <si>
    <t>Debilidad en los lineamientos que definen  los criterios para el reconocimiento de actores frente a requisitos de vigencia y claridad</t>
  </si>
  <si>
    <t>Falencias en la evaluación para el reconocimiento de actores</t>
  </si>
  <si>
    <t xml:space="preserve">Baja apropiación de los conceptos </t>
  </si>
  <si>
    <t>Sobrecarga en los equipos de trabajo, disminuyendo el tiempo dedicado para la verificación de los requisitos</t>
  </si>
  <si>
    <t>Insuficiente personal  que garantice la adecuada respuesta a requerimientos de la Entidad.</t>
  </si>
  <si>
    <t>Baja disponibilidad de capacidades financieras para gestionar los procesos de contratación</t>
  </si>
  <si>
    <t>Demoras en la entrega de la información por parte de las direcciones a cargo del reconocimiento de actores del SNCTI</t>
  </si>
  <si>
    <t>El responsable del trámite de reconocimiento de actores verifica el cumplimiento de los puntos de control definidos en el procedimiento Reconocimiento de Actores del SNCTI M601PR05 y realiza el trámite de acuerdo con lo definido en el descriptivo</t>
  </si>
  <si>
    <t>El responsable del trámite de reconocimiento de actores se adhiere a lo definido en la Política Nacional de Actores mediante su revisión</t>
  </si>
  <si>
    <t>En caso de materializarse el riesgo, se deben ejecutar las siguientes acciones inmediatas, con el objetivo de reducir las consecuencias que se puedan producir:
1. Verificar que beneficios indebidos se obtuvo del manejo inapropiado de la información, a fin de identificar en que casos se puede reversar el beneficio otorgado bajo condiciones fraudulentas.
2. Se deberá generar un plan de manejo enfocado a generar nuevos controles que prevengan una nueva materialización del riesgo</t>
  </si>
  <si>
    <r>
      <rPr>
        <b/>
        <sz val="11"/>
        <rFont val="Arial Narrow"/>
        <family val="2"/>
      </rPr>
      <t xml:space="preserve">Programa estratégico: 
</t>
    </r>
    <r>
      <rPr>
        <sz val="11"/>
        <rFont val="Arial Narrow"/>
        <family val="2"/>
      </rPr>
      <t xml:space="preserve">Reconocimiento de actores
</t>
    </r>
    <r>
      <rPr>
        <b/>
        <sz val="11"/>
        <rFont val="Arial Narrow"/>
        <family val="2"/>
      </rPr>
      <t xml:space="preserve">Iniciativa estratégica: </t>
    </r>
    <r>
      <rPr>
        <sz val="11"/>
        <rFont val="Arial Narrow"/>
        <family val="2"/>
      </rPr>
      <t xml:space="preserve">
Reconocimiento de actores</t>
    </r>
  </si>
  <si>
    <t>Director de  Generación del Conocimiento</t>
  </si>
  <si>
    <t>Trimestral</t>
  </si>
  <si>
    <t>31 de enero de 2021</t>
  </si>
  <si>
    <t>31 de diciembre de 2021</t>
  </si>
  <si>
    <t xml:space="preserve">Gestión en el reconocimiento de Actores </t>
  </si>
  <si>
    <t>Gestión del conocimiento
M601</t>
  </si>
  <si>
    <t>Perdida reputacional</t>
  </si>
  <si>
    <t>El responsable del mecanismo de operación de CTeI verifica el cumplimiento de los puntos de control establecidos en los procedimientos “M801PR01 Apertura y Cierre de Convocatorias” y “M801PR05 Invitación a presentar propuesta para actividades de CTeI”</t>
  </si>
  <si>
    <t>El responsable del mecanismo de operación de CTeI coordina la evaluación de las propuestas de CTeI, mediante instancias técnicas como pares evaluadores o paneles de expertos de acuerdo al procedimiento  “M801PR02 Evaluación de propuestas, programas y proyectos de CTeI”</t>
  </si>
  <si>
    <t xml:space="preserve">El equipo de registro verifica el cumplimiento de los puntos de control establecidos en el procedimiento “M801PR04 Verificación de Requisitos de mecanismos de operación de CTeI” </t>
  </si>
  <si>
    <t>Director de Inteligencia de Recursos  de la CTeI</t>
  </si>
  <si>
    <t>Gestión para la Ejecución de Política de CTeI
M801</t>
  </si>
  <si>
    <t>Pérdida reputacional</t>
  </si>
  <si>
    <t xml:space="preserve">Otorgar a nombre propio o de terceros cualquier dádiva o beneficio derivado de omisiones </t>
  </si>
  <si>
    <t xml:space="preserve">
Decisiones personales que conlleven a:
Tráfico de influencias
Soborno (cohecho)
Cobrar por el trámite (concusión)
</t>
  </si>
  <si>
    <r>
      <rPr>
        <b/>
        <sz val="11"/>
        <rFont val="Arial Narrow"/>
        <family val="2"/>
      </rPr>
      <t xml:space="preserve">R4-2021 </t>
    </r>
    <r>
      <rPr>
        <sz val="11"/>
        <rFont val="Arial Narrow"/>
        <family val="2"/>
      </rPr>
      <t>Posibilidad de afectar la reputación del Ministerio por otorgar a nombre propio o de terceros cualquier dádiva o beneficio derivado de omisiones en el proceso de Gestión para la  ejecución de política para la CTeI</t>
    </r>
  </si>
  <si>
    <t xml:space="preserve">Presiones laborales
</t>
  </si>
  <si>
    <t>Debilidad en la capacidad de los sistemas de información que permitan alterar la información</t>
  </si>
  <si>
    <t>Baja apropiación del concepto de autogestión asociado al incumplimiento de lineamientos y puntos de control de los procedimiento</t>
  </si>
  <si>
    <t xml:space="preserve">El responsable del mecanismo de operación de CTeI corrige el producto afectado (resultados verificación de requisitos, evaluación propuestas, programas o proyectos de CTeI, bancos preliminares o definitivos de elegibles) de acuerdo con los criterios establecidos en los Términos de Referencia. 
</t>
  </si>
  <si>
    <t>Los responsables que intervienen en el procedimiento de  Planeación Operativa de Mecanismos de Operación de CTeI D101PR05 se adhieren a los lineamientos y verifican el cumplimiento de los puntos de control</t>
  </si>
  <si>
    <t>En caso de materializarse el riesgo, se deben ejecutar las siguientes acciones inmediatas, con el objetivo de reducir las consecuencias que se puedan producir:
1. Notificar a las Instancias de Control correspondientes y  a los proponentes que resultaron beneficiados de forma indebida, sobre el retiro o suspensión del beneficio obtenido de forma incorrecta.
2. Tomar acciones a nivel interno (colaboradores, funcionarios) de quienes intervinieron en el proceso del resultado errado o afectación de calificación de propuestas.</t>
  </si>
  <si>
    <r>
      <t xml:space="preserve">Programa estratégico: 
</t>
    </r>
    <r>
      <rPr>
        <sz val="11"/>
        <rFont val="Arial Narrow"/>
        <family val="2"/>
      </rPr>
      <t>Plan de manejo del riesgo 2021
Ficha manejo del riesgo R4 - 2021
Acciones orientadas evitar errores omisiones o incumplimiento de los requisitos de calidad asociados a la ejecución de los mecanismos de operación (convocatorias, invitaciones, concursos)
Nota: Este plan incluye las acciones del riesgo R4-2021; R33-2021 y R63-2021</t>
    </r>
  </si>
  <si>
    <t>Cuatrimestral</t>
  </si>
  <si>
    <t>Cumplimiento de los requisitos asociados al  diseño, ejecución e implementación de los mecanismos de operación incluidos en la programación de la oferta institucional</t>
  </si>
  <si>
    <t>Trámites y Servicios
E202</t>
  </si>
  <si>
    <t>Afectación Reputacional y Económica</t>
  </si>
  <si>
    <t>Respuestas de PQRDS emitidas por la Entidad que no cumplen con los atributos de pertinencia, calidad y oportunidad, acordes a los tiempos establecidos.</t>
  </si>
  <si>
    <t xml:space="preserve">Debilidades en la política de comunicación estratégica interna y externa que permita posicionar y comunicar con claridad el quehacer de la entidad en los diferentes públicos objetivo.  </t>
  </si>
  <si>
    <t>Baja apropiación del concepto de autogestión en las áreas de la Entidad.</t>
  </si>
  <si>
    <t>Fallas en plataforma tecnológica, impresoras y equipos de microinformática.</t>
  </si>
  <si>
    <t>Surgimiento de eventos de salud pública que afecten el normal funcionamiento de la Entidad y su interacción con sus grupos de valor, grupos de interés y demás actores del SNCTI (enfermedades infecto contagiosas como el Covid 19)</t>
  </si>
  <si>
    <t>Insuficiente personal de planta  que garantice la adecuada respuesta a requerimientos de la Entidad.</t>
  </si>
  <si>
    <t>Los integrantes de la Secretaría General - Atención al Ciudadano, aseguran la emisión de la respuesta pendiente, garantizando su pertinencia y calidad frente a la solicitud realizada.</t>
  </si>
  <si>
    <t>Los integrantes de la Secretaría General - Atención al Ciudadano realizan el seguimiento a todo tipo de requerimiento  recibido a través de los canales de atención dispuestos de acuerdo a lo establecido en el Manual de Procedimientos Internos de Atención al Ciudadano E202PR01.</t>
  </si>
  <si>
    <t>Los integrantes de la Secretaría General - Atención al Ciudadano implementan medidas a través de las cuales se cumple con los atributos de pertinencia, calidad y oportunidad en las respuestas de las PQRDS, establecidos en la Circular 048 de 2020.</t>
  </si>
  <si>
    <t>Los integrantes de la Secretaría General - Atención al Ciudadano identifican de forma periódica los casos de incumplimiento y escalamiento a la instancia interna competente de acuerdo a lo establecido en el Manual de Procedimientos Internos de Atención al Ciudadano E202PR01.</t>
  </si>
  <si>
    <t>Los integrantes de la Secretaría General - Atención al Ciudadano realizan la verificación de  la respuesta por parte  del propio servidor público, del Director, Gestor o Jefe del Área responsable, en los casos en que sea necesario.</t>
  </si>
  <si>
    <t>Los integrantes de la Secretaría General - Atención al Ciudadano presentan informes periódicos a la Alta Dirección sobre la respuesta a PQRDS.</t>
  </si>
  <si>
    <t>Si se presenta la materialización del riesgo, se deben ejecutar las siguiente acciones cuyo objetivo principal es reducir los daños que se puedan producir (impacto): 
1. Asegurar la emisión de la respuesta pendiente, garantizando su pertinencia y calidad frente a la solicitud realizada.
2. Revisar las causas del incumplimiento, a fin de concertar con el área responsable las acciones de mejora a implementar con el fin de evitar su recurrencia.
3. Informar a la Alta Dirección la situación presentada, con el fin de promover la toma de las acciones que se consideren pertinentes.</t>
  </si>
  <si>
    <r>
      <rPr>
        <b/>
        <sz val="11"/>
        <rFont val="Arial Narrow"/>
        <family val="2"/>
      </rPr>
      <t xml:space="preserve">Programa Estratégico: 
</t>
    </r>
    <r>
      <rPr>
        <sz val="11"/>
        <rFont val="Arial Narrow"/>
        <family val="2"/>
      </rPr>
      <t>Cultura y comunicación de cara al ciudadano</t>
    </r>
    <r>
      <rPr>
        <b/>
        <sz val="11"/>
        <rFont val="Arial Narrow"/>
        <family val="2"/>
      </rPr>
      <t xml:space="preserve">
Iniciativa Estratégica: 
</t>
    </r>
    <r>
      <rPr>
        <sz val="11"/>
        <rFont val="Arial Narrow"/>
        <family val="2"/>
      </rPr>
      <t>Afianzar la cultura de servicio al ciudadano al interior de la entidad y la relación con los ciudadanos, haciendo un efectivo monitoreo y seguimiento a PQRDS.</t>
    </r>
  </si>
  <si>
    <t>Secretaría General - Atención al Ciudadano</t>
  </si>
  <si>
    <t>Cumplimiento de requisitos priorizados de transparencia en Minciencias Atención al Ciudadano
Cumplimiento a la respuesta de requerimientos a los ciudadanos del Ministerio
Oportunidad en la respuesta de requerimientos del Ministerio</t>
  </si>
  <si>
    <t>Direccionamiento Institucional</t>
  </si>
  <si>
    <t>Afectación Económica y Reputacional</t>
  </si>
  <si>
    <t>Toma de decisiones unilaterales y no participativas</t>
  </si>
  <si>
    <t>Uso indebido del poder para la obtención de un beneficio en favor de un tercero que no refleja el interés institucional y puede generar un detrimento patrimonial.</t>
  </si>
  <si>
    <t xml:space="preserve">Desconocimiento o interpretación errónea  de la norma o políticas aplicables </t>
  </si>
  <si>
    <t>La alta dirección ha creado instancias de decisión colegiadas y  participativas para la toma de decisiones (Comités, mesas de trabajo, talleres de diseño y seguimiento a políticas de CTeI) con el propósito de que la decisión no se concentre en una sola persona.</t>
  </si>
  <si>
    <t>La alta dirección selecciona el talento humano de manejo y confianza de nivel directivo, cuyo perfil es validado por la Dirección de Talento Humano</t>
  </si>
  <si>
    <t>La alta dirección promueve el cumplimiento de las normas, políticas, los lineamientos y procedimientos definidos para cumplir la misionalidad y funciones a cargo del Ministerio.</t>
  </si>
  <si>
    <t>Si se presenta la materialización del riesgo, se deben ejecutar las siguiente acciones cuyo objetivo principal es reducir los daños que se puedan producir (impacto): 
1.  Corregir la decisión tomada  bajo el uso indebido del poder, informando a las partes interesadas que correspondan.
2. Denunciar ante la instancia que corresponda la situación presentada.
3. Iniciar las investigaciones a que haya lugar para individualizar responsabilidades.</t>
  </si>
  <si>
    <t>Direccionamiento Estratégico</t>
  </si>
  <si>
    <t>31 de enero 2021</t>
  </si>
  <si>
    <t xml:space="preserve">Cumplimiento de los requisitos priorizados de transparencia en Minciencias - ATM </t>
  </si>
  <si>
    <t>Afectación Reputacional</t>
  </si>
  <si>
    <t>Los integrantes de la Oficina Asesora de Comunicaciones desarrollan los puntos de control definidos en los procedimientos  Comunicación Organizacional (D104PR01) y Comunicación institucional  (D104PR02)</t>
  </si>
  <si>
    <t>Jefe de Oficina Asesora de Comunicaciones</t>
  </si>
  <si>
    <t>Gestión Talento Humano
A201</t>
  </si>
  <si>
    <t>Afectación reputacional</t>
  </si>
  <si>
    <t>Omisión o deficiencias en la verificación de requisitos legales</t>
  </si>
  <si>
    <t>Verificación de los requisitos y perfil de cargo del contratista por parte del supervisor y del área de contratación, de acuerdo  a puntos de control definidos en el Procedimiento de  Selección y vinculación de personal A201PR01</t>
  </si>
  <si>
    <t xml:space="preserve"> En caso que el riesgo se materialice:
El Director de Talento Humano  deberá informar por escrito la situación ante el o  la Secretario@ General, con el fin de  iniciar procesos de auditorias internas específicas o iniciar procesos disciplinarios según corresponda.</t>
  </si>
  <si>
    <t>PROGRAMA ESTRATÉGICO
Gestión para un Talento Humano Íntegro, Efectivo e Innovador
INCIATIVA ESTRATÉGICA
La cultura de hacer las cosas bien
Contribuir a un Minciencias más transparente</t>
  </si>
  <si>
    <t>Dirección de Talento Humano</t>
  </si>
  <si>
    <t>Porcentaje de la Gestión estratégica para un talento humano integro, efectivo e innovador.
 Porcentaje de cumplimiento de los requisitos de transparencia en Minciencias -  Dirección de Talento Humano</t>
  </si>
  <si>
    <t>Presentación de pruebas  de competencias ante el DAFP</t>
  </si>
  <si>
    <t>Asignar personas que no tienen el conocimiento o experiencia en este tipo de funciones</t>
  </si>
  <si>
    <t>Puntos de control definidos en el procedimiento Selección y vinculación de personal A201PR01</t>
  </si>
  <si>
    <t>Publicación de la hoja de vida en pagina web tanto de Presidencia como de la Entidad para el caso de los cargos de libre nombramiento y remoción.</t>
  </si>
  <si>
    <t>Altos niveles de corrupción en el país.</t>
  </si>
  <si>
    <t>Perfiles de los cargos definidos en el manual específico de funciones y competencias laborales</t>
  </si>
  <si>
    <t>Tráfico de influencias, favorecimiento a un tercero</t>
  </si>
  <si>
    <t>Gestión Financiera
 A202</t>
  </si>
  <si>
    <t>Afectación económica</t>
  </si>
  <si>
    <t>Direccionamiento y/o presiones de agentes internos que pueden incidir en realizar pagos sin el cumplimiento de requisitos para favorecer un tercero</t>
  </si>
  <si>
    <t>Falta de personal en el proceso de Gestión Financiera  encargado de registrar las diferentes transacciones de la cadena presupuestal o vinculación de personal sin experiencia</t>
  </si>
  <si>
    <t>Manejo de incompatibilidad de perfiles en SIIF definidos por el administrador del sistema</t>
  </si>
  <si>
    <t>PLAN DE MANEJO DE RIESGOS
Ficha manejo del riesgo R7-2021
Reporte del informe de las actividades realizadas para el cumplimiento de requisitos exigidos en los pagos</t>
  </si>
  <si>
    <t>Grupo Interno de Trabajo de Apoyo Financiero y Presupuestal</t>
  </si>
  <si>
    <t>Oportunidad en el pago de compromisos del Ministerio
Cumplimiento en la ejecución de obligaciones del Ministerio de acuerdo con el PAC programado</t>
  </si>
  <si>
    <t>Baja adherencia de los lineamientos normativos y documentales (Procedimiento de ejecución presupuestal)</t>
  </si>
  <si>
    <t>Puntos de control del procedimiento de ejecución presupuestal A202PR01</t>
  </si>
  <si>
    <t>Debilidades o incumplimiento de las revisiones en los pagos por parte Grupo Interno de Trabajo de Apoyo Financiero y Presupuestal y la Dirección Administrativa y Financiera</t>
  </si>
  <si>
    <t>Revisiones por parte del Grupo Interno de Trabajo de Apoyo Financiero y Presupuestal y la Dirección Administrativa y Financiera</t>
  </si>
  <si>
    <t>Baja adherencia de los lineamientos normativos y documentales (Gestión de Cartera, solicitudes de reintegro y otras cuentas)</t>
  </si>
  <si>
    <t>Puntos de control del  Procedimiento de Gestión de Cartera, solicitudes de reintegro y otras cuentas</t>
  </si>
  <si>
    <t>PLAN DE MANEJO DE RIESGOS
Ficha manejo del riesgo R8-2021
Presentar informes de seguimiento al registro de las actas de liquidación y solicitudes de reintegro en la contabilidad de la entidad</t>
  </si>
  <si>
    <t>Seguimiento y control actividades presupuestales, contables y de tesorería Ministerio</t>
  </si>
  <si>
    <t>Desactualización de la base de datos de gestión de cartera unificada de la Entidad por falta de información por parte de las dependencias de la Entidad</t>
  </si>
  <si>
    <t>Base de datos de gestión de cartera unificada de la Entidad</t>
  </si>
  <si>
    <t>Falta de estabilización del software para el registro de la cartera</t>
  </si>
  <si>
    <t xml:space="preserve">Software para el registro de la cartera </t>
  </si>
  <si>
    <t>Las dependencias no remitan las actas de liquidación y/o resoluciones de liquidación de contratos y convenios</t>
  </si>
  <si>
    <t xml:space="preserve">La conciliación mensual de los valores registrados en la Contabilidad por concepto de cartera e  incapacidades y la conciliación trimestral de los créditos educativos condonables </t>
  </si>
  <si>
    <t>Direccionamiento y/o presiones de agentes internos pueden incidir en que se utilicen los recursos de las cuentas bancarias o el efectivo de la caja menor para un beneficio propio o de un tercero</t>
  </si>
  <si>
    <t>Baja adherencia de los lineamientos normativos y documentales (Procedimiento cajas menores)</t>
  </si>
  <si>
    <t>Recibos de caja provisionales</t>
  </si>
  <si>
    <t>PLAN DE MANEJO DE RIESGOS
Ficha manejo del riesgo R9-2021
Realizar el reporte de los arqueos periódicos a las cajas menores</t>
  </si>
  <si>
    <t>Control dual para la realización de pagos en el portal bancario</t>
  </si>
  <si>
    <t>Puntos de control en el procedimiento Manejo de cajas menores, gestión de tesorería y procedimiento Viáticos, Gastos de Viaje y Gastos de Desplazamiento</t>
  </si>
  <si>
    <t>Arqueos periódicos a la caja menor</t>
  </si>
  <si>
    <t>Gestión Administrativa A203</t>
  </si>
  <si>
    <t xml:space="preserve"> Falta de cultura por parte los usuarios en los controles implementados para el adecuado uso de los bienes de la Entidad</t>
  </si>
  <si>
    <t>Manejo y/ controles inadecuados en los documentos asociados al proceso</t>
  </si>
  <si>
    <t>Puntos de control del procedimiento administración de bienes e inventarios A203PR01</t>
  </si>
  <si>
    <t>PLAN DE MANEJO DE RIESGOS
Ficha manejo del riesgo R10-2021
Control de los bienes de la Entidad para prevenir el beneficio propio o favorecer un tercero</t>
  </si>
  <si>
    <t>Grupo Interno de Trabajo de Apoyo Logístico y Documental</t>
  </si>
  <si>
    <t>Trimestralmente</t>
  </si>
  <si>
    <t>Sobrantes o faltantes en el inventario del Ministerio
Legalización del inventario del Ministerio</t>
  </si>
  <si>
    <t xml:space="preserve">Insuficiencia en la infraestructura y recursos  para realizar satisfactoriamente las actividades de la Entidad. </t>
  </si>
  <si>
    <t>Toma física de inventario anual</t>
  </si>
  <si>
    <t xml:space="preserve">Insuficiencia en la infraestructura tecnológica para realizar satisfactoriamente las actividades de la Entidad. </t>
  </si>
  <si>
    <t>Órdenes de salida de elementos</t>
  </si>
  <si>
    <t>Servicio de Seguridad y Vigilancia Privada</t>
  </si>
  <si>
    <t>No implementar los documentos definidos por la Entidad para el control del uso de vehículos</t>
  </si>
  <si>
    <t>Compendio de modelos para el control de vehículos	A203M03MO1 (Autorización salida de vehículos fines de semana)</t>
  </si>
  <si>
    <t>No implementar los documentos definidos por la Entidad para el control de combustibles</t>
  </si>
  <si>
    <t>Compendio de modelos para el control de vehículos	A203M03MO1 (Informe de consumo de combustible)</t>
  </si>
  <si>
    <t>Desarticulación de la normatividad interna respecto de los lineamientos de la propiedad horizontal</t>
  </si>
  <si>
    <t xml:space="preserve">Reglamento Interno del Ingreso Peatonal y Vehicular	 </t>
  </si>
  <si>
    <t>En caso de materialización del riesgo:
Se debe efectuar el registro del acta de liquidación, resolución de liquidación, incapacidad o resoluciones de condonación en la contabilidad una vez se ponga en conocimiento la situación.
Expedir la correspondiente certificación de recursos y enviar al área encarga de la gestión de cobro de la entidad</t>
  </si>
  <si>
    <t xml:space="preserve">En caso de materialización del riesgo:
El líder del proceso Gestión Financiera deberá informar al  Director(a) Administrativa y Financiera, para que este a su vez  realice lo pertinente con la Secretaria General y la Oficina Jurídica respecto de la situación presentada.
Iniciar la investigación disciplinaria en los casos que corresponda y documentar un plan de mejora enfocado a fortalecer los controles existentes que prevengan nuevamente la materialización del riesgo.
</t>
  </si>
  <si>
    <t>Alterar o manipular los documentos de la Entidad</t>
  </si>
  <si>
    <t>Inadecuado manejo y control de la información del Ministerio</t>
  </si>
  <si>
    <t>Guía de comunicaciones oficiales A204PR01G01</t>
  </si>
  <si>
    <t>PROGRAMA ESTRATÉGICO
Por una gestión administrativa y financiera moderna e innovadora
INICIATIVA ESTRATÉGICA
Transformando la gestión documental</t>
  </si>
  <si>
    <t>Oportunidad de respuesta en la solicitud de expedientes Ministerio
Porcentaje de cumplimiento del Programa de Gestión Documental - Ministerio</t>
  </si>
  <si>
    <t>Baja apropiación de lineamientos para la creación, uso y administración de las comunicaciones oficiales</t>
  </si>
  <si>
    <t>Radicación de comunicaciones oficiales recibidas en la ventanilla única de correspondencia</t>
  </si>
  <si>
    <t>Procedimiento Gestión y tramite de las comunicaciones oficiales (Oficios y Memorandos) A204PR03</t>
  </si>
  <si>
    <t>Baja adherencia a los lineamientos de los procedimientos asociados al préstamo y consulta de documentos y expedientes de archivo</t>
  </si>
  <si>
    <t>Procedimiento de préstamo y consulta de documentos y expedientes de archivo 	A204PR02</t>
  </si>
  <si>
    <t>Gestión Jurídica
A205</t>
  </si>
  <si>
    <t>Favorecimiento a terceros para generar beneficios propios o terceros por conciliaciones que adelanta la Entidad en los procesos judiciales</t>
  </si>
  <si>
    <t>Debilidad en los lineamientos que permitan la adecuada implementación de la guía para la conformación y administración de los expedientes de archivo.</t>
  </si>
  <si>
    <t>Guía para la conformación y administración de los expedientes de archivo</t>
  </si>
  <si>
    <t>En caso de materializarse el riesgo:
Se debe iniciar un proceso disciplinario y eventualmente remitir a la Fiscalía o, a la Contraloría con el fin de iniciar los procesos correspondientes.</t>
  </si>
  <si>
    <t>PROGRAMA ESTRATÉGICO:
Apoyo jurídico eficiente
INICIATIVA ESTRATÉGICA
Gestión de transparencia, integridad y control a la existencia de conﬂictos de intereses</t>
  </si>
  <si>
    <t>Oficina Asesora Jurídica</t>
  </si>
  <si>
    <t>1 de enero de 2021</t>
  </si>
  <si>
    <t>Cumplimiento de requisitos priorizados de transparencia en Minciencias- Oficina Asesora Jurídica</t>
  </si>
  <si>
    <t>Programa RITA de la vicepresidencia para el trámite de las denuncias que tengan que ver con temas de corrupción 
Auditorias internas y externas</t>
  </si>
  <si>
    <t>Debilidad en la aplicación de lineamientos que permitan la adecuada implementación del procedimiento de procesos judiciales y extrajudiciales</t>
  </si>
  <si>
    <t>Procedimiento de procesos Judiciales y extrajudiciales A205PR01</t>
  </si>
  <si>
    <t>Presentación de quejas, informes, y/o denuncias</t>
  </si>
  <si>
    <t>Comité de conciliación</t>
  </si>
  <si>
    <t>Por acción u omisión no se realizan controles adecuados que pueden conllevar a la prescripción en el cobro coactivo de la Entidad</t>
  </si>
  <si>
    <t>Debilidad en la aplicación de lineamientos que permitan la implementación del Procedimiento Gestión de cobro coactivo</t>
  </si>
  <si>
    <t>Procedimiento Gestión de cobro coactivo A206PR04</t>
  </si>
  <si>
    <t>PLAN DE MANEJO DE RIESGO:
R14-2021 Prevenir que se prescriban las acciones coactivas</t>
  </si>
  <si>
    <t>Porcentaje de cumplimiento de la acción coactiva del Ministerio</t>
  </si>
  <si>
    <t xml:space="preserve">Inadecuado seguimiento y control de la base de gestión de cobro - OAJ </t>
  </si>
  <si>
    <t>Base de gestión de cobro - OAJ A205PR04MO1</t>
  </si>
  <si>
    <t>Gestión Contractual 
A206</t>
  </si>
  <si>
    <t xml:space="preserve">Direccionamiento o presiones de un agente interno o externo que puede llegar a orientar  la contratación de la Entidad para el beneficio propio o de un tercero </t>
  </si>
  <si>
    <t>Puntos de control establecidos en los procedimientos de Gestión Contractual A206</t>
  </si>
  <si>
    <t>En el caso que se tenga claramente evidenciado que se están  direccionando los procesos contractuales, la Secretaría General  deberá iniciar la investigación disciplinaria en los casos que corresponda y documentar un plan de mejora enfocado a fortalecer los controles existentes que prevengan nuevamente la materialización del riesgo.
De igual forma, se deberá reportar al Oficial de Transparencia de la Entidad y/o a la Oficina de Control Interno y/o Entes de Control en los casos que corresponda.</t>
  </si>
  <si>
    <t>PROGRAMA ESTRATÉGICO:
Apoyo contractual y de direccionamiento y control administrativo eficiente
INICIATIVA ESTRATÉGICA:
Fortalecer los procesos del cambio asociados a la contratación
Contribuir a un Minciencias más transparente</t>
  </si>
  <si>
    <t xml:space="preserve">Secretaría General </t>
  </si>
  <si>
    <t>31 de diciembre 2021</t>
  </si>
  <si>
    <t>Porcentaje de cumplimiento de requisitos priorizados de transparencia en Minciencias Secretaría General</t>
  </si>
  <si>
    <t>Debilidad en la aplicación de lineamientos que permitan la implementación de documentos asociados a los procesos contractuales</t>
  </si>
  <si>
    <t>Manual de contratación A206M01 y sus documentos conexos a través de los cuales se realiza seguimiento a requisitos y puntos de control.</t>
  </si>
  <si>
    <t>Debilidad en la adherencia  de los lineamientos que permitan ejercer la adecuada supervisión de contratos y convenios</t>
  </si>
  <si>
    <t>Guía para la supervisión e interventoría de contratos y convenios A206MO1G01</t>
  </si>
  <si>
    <t>Desconocimiento del marco normativo relacionado con la contratación pública</t>
  </si>
  <si>
    <t xml:space="preserve">Elaboración de estudios previos y pliegos de condiciones garantizando que los requisitos de selección del contratista se ajusten a las necesidades propias de la entidad y que permitan la pluralidad de oferentes. </t>
  </si>
  <si>
    <t xml:space="preserve">Debilidades en factores de transparencia, honestidad,  e imparcialidad </t>
  </si>
  <si>
    <t>Presentación del resultado de los procesos de selección y/o evaluación ante comités.</t>
  </si>
  <si>
    <t xml:space="preserve">Desconocimiento y/o falta de controles que pueden llegar a incidir que se emitan avales sin el debido cumplimiento de las obligaciones contractuales </t>
  </si>
  <si>
    <t>Puntos de control de los procedimientos de Gestión Contractual A206</t>
  </si>
  <si>
    <t>En el caso que se tenga claramente evidenciado que se están  autorizando pagos o emitiendo avales sin el debido cumplimiento de las obligaciones contractuales, Secretaría General  deberá iniciar la investigación disciplinaria en los casos que corresponda y documentar un plan de mejora enfocado a fortalecer los controles existentes que prevengan nuevamente la materialización del riesgo.</t>
  </si>
  <si>
    <t xml:space="preserve">PLAN DE MANEJO DE RIESGOS
Ficha manejo del riesgo R12-2021
Seguimiento y reporte oportuno por parte de los supervisores de los contratos y convenios </t>
  </si>
  <si>
    <t>Manual de contratación A206M01</t>
  </si>
  <si>
    <t>Guía para la supervisión e interventoría de  contratos y convenios A206MO1G01</t>
  </si>
  <si>
    <t>Desconocimiento y/o falta de controles que pueden llegar a incidir que se celebren contratos o convenios sin el cumplimiento de los requisitos legales</t>
  </si>
  <si>
    <t>En el caso que se evidencie que se celebraron contratos o convenios sin el debido cumplimiento de los requisitos legales, la Secretaría General  deberá iniciar la investigación disciplinaria en los casos que corresponda y documentar un plan de mejora enfocado a fortalecer los controles existentes que prevengan nuevamente la materialización del riesgo.</t>
  </si>
  <si>
    <t>PROGRAMA ESTRRATÉGICO:
Apoyo contractual y de direccionamiento y control administrativo eficiente
INICIATIVA ESTRATÉGICA:
Fortalecer los procesos del cambio asociados a la contratación
Contribuir a un Minciencias más transparente</t>
  </si>
  <si>
    <t>Cumplimiento de requisitos priorizados de transparencia en Minciencias Secretaría General</t>
  </si>
  <si>
    <t>Elaboración de estudios previos y pliegos de condiciones con requisitos objetivos de selección del contratista que se ajusten a las necesidades propias de la entidad.</t>
  </si>
  <si>
    <t>Desconocimiento del adecuado manejo de las plataformas relacionadas con la contratación pública</t>
  </si>
  <si>
    <t>Cumplimiento de las exigencias definidas en SECOP II</t>
  </si>
  <si>
    <t>Desconocimiento y/o falta de controles que pueden conllevar a dar inicio la ejecución de contratos y convenios</t>
  </si>
  <si>
    <t>En el caso que se evidencie una suscripción de actas de inicio sin el debido cumplimiento de los requisitos legales necesarios para la ejecución del contrato o convenio, la Secretaría General deberá iniciar las acciones contractuales y administrativas para los responsables de la supervisión en los casos que corresponda y documentar un plan de mejora enfocado a fortalecer los controles existentes que prevengan nuevamente la materialización del riesgo.</t>
  </si>
  <si>
    <t>Secretaría General y supervisores</t>
  </si>
  <si>
    <t xml:space="preserve">
Guía de supervisión e interventoría de contratos y convenios  A206MO1G01
</t>
  </si>
  <si>
    <r>
      <t xml:space="preserve">Gestión del </t>
    </r>
    <r>
      <rPr>
        <u/>
        <sz val="11"/>
        <rFont val="Arial Narrow"/>
        <family val="2"/>
      </rPr>
      <t>F</t>
    </r>
    <r>
      <rPr>
        <sz val="11"/>
        <rFont val="Arial Narrow"/>
        <family val="2"/>
      </rPr>
      <t>CTeI del SGR M802</t>
    </r>
  </si>
  <si>
    <t xml:space="preserve">Desconocimiento del marco normativo del proceso y/o presiones internas o externas que pueden incidir en la viabilización de proyectos que no cumplen con los requisitos requeridos  </t>
  </si>
  <si>
    <t>Debilidades en la verificación de requisitos de viabilización de los proyectos de CTeI a ser financiados con los recursos del FCTeI del SGR</t>
  </si>
  <si>
    <t xml:space="preserve">Implementación y seguimiento del Procedimiento Recepción y verificación de requisitos de programas y proyectos a financiar con recursos del FCTeI del SGR - M802PR03
</t>
  </si>
  <si>
    <t>Programa Estratégico:
Gestión de la Secretaria Técnica del OCAD de la CTeI del SGR
Iniciativa estratégica:
Puesta en marcha de las Convocatorias Públicas, Abiertas y Competitivas</t>
  </si>
  <si>
    <t>Secretaria Técnica del OCAD</t>
  </si>
  <si>
    <t>Porcentaje de avance en el Plan Bienal de Convocatorias 2021</t>
  </si>
  <si>
    <t>Presión externa para la aprobación de proyectos ejecutados con los recursos del FCTeI del SGR, por intereses regionales</t>
  </si>
  <si>
    <t>Sesiones del OCAD del FCTeI</t>
  </si>
  <si>
    <r>
      <rPr>
        <b/>
        <sz val="11"/>
        <rFont val="Arial Narrow"/>
        <family val="2"/>
      </rPr>
      <t xml:space="preserve">R6-2021 </t>
    </r>
    <r>
      <rPr>
        <sz val="11"/>
        <rFont val="Arial Narrow"/>
        <family val="2"/>
      </rPr>
      <t>Posibilidad de afectación reputacional por vincular personal sin cumplimiento de los requisitos  del Empleo debido a agentes internos o externos que pueden incidir en el favorecimiento de nombramientos</t>
    </r>
  </si>
  <si>
    <r>
      <rPr>
        <b/>
        <sz val="11"/>
        <rFont val="Arial Narrow"/>
        <family val="2"/>
      </rPr>
      <t xml:space="preserve">Modernización del Ministerio y Fortalecimiento Institucional
</t>
    </r>
    <r>
      <rPr>
        <sz val="11"/>
        <rFont val="Arial Narrow"/>
        <family val="2"/>
      </rPr>
      <t xml:space="preserve">
Generar lineamientos a nivel nacional y regional para el fortalecimiento de la institucionalidad y la implementación de procesos de innovación que generen valor público</t>
    </r>
  </si>
  <si>
    <r>
      <rPr>
        <b/>
        <sz val="11"/>
        <color theme="1"/>
        <rFont val="Arial Narrow"/>
        <family val="2"/>
      </rPr>
      <t xml:space="preserve">R7-2021 </t>
    </r>
    <r>
      <rPr>
        <sz val="11"/>
        <color theme="1"/>
        <rFont val="Arial Narrow"/>
        <family val="2"/>
      </rPr>
      <t>Posibilidad de afectación económica en caso que algún perfil de la cadena presupuestal cambie un tercero o cambie el valor y se realice un pago no autorizado en beneficio propio o de terceros o se realicen sin el cumplimiento de requisitos</t>
    </r>
  </si>
  <si>
    <r>
      <rPr>
        <b/>
        <sz val="11"/>
        <rFont val="Arial Narrow"/>
        <family val="2"/>
      </rPr>
      <t>Modernización del Ministerio y Fortalecimiento Institucional</t>
    </r>
    <r>
      <rPr>
        <sz val="11"/>
        <rFont val="Arial Narrow"/>
        <family val="2"/>
      </rPr>
      <t xml:space="preserve">
Generar lineamientos a nivel nacional y regional para el fortalecimiento de la institucionalidad y la implementación de procesos de innovación que generen valor público</t>
    </r>
  </si>
  <si>
    <r>
      <rPr>
        <b/>
        <sz val="11"/>
        <rFont val="Arial Narrow"/>
        <family val="2"/>
      </rPr>
      <t xml:space="preserve">R8-2021 </t>
    </r>
    <r>
      <rPr>
        <sz val="11"/>
        <rFont val="Arial Narrow"/>
        <family val="2"/>
      </rPr>
      <t>Posibilidad de afectación económica por registrar en la contabilidad las actas de liquidación, incapacidades o resoluciones de condonación y demás actos administrativos que generen una cuenta por cobrar de forma indebida debido a que no se recibe el insumo por parte de la dependencia  o se omite su registro</t>
    </r>
  </si>
  <si>
    <r>
      <rPr>
        <b/>
        <sz val="11"/>
        <rFont val="Arial Narrow"/>
        <family val="2"/>
      </rPr>
      <t xml:space="preserve">R9-2021  </t>
    </r>
    <r>
      <rPr>
        <sz val="11"/>
        <rFont val="Arial Narrow"/>
        <family val="2"/>
      </rPr>
      <t>Posibilidad de afectación  económica por utilizar los recursos de las cuentas bancarias de la entidad y el efectivo de las cajas menores para beneficio propio o favorecimiento de terceros debido a la falta de lineamientos y controles para el manejo de los recursos</t>
    </r>
  </si>
  <si>
    <r>
      <rPr>
        <b/>
        <sz val="11"/>
        <rFont val="Arial Narrow"/>
        <family val="2"/>
      </rPr>
      <t>R2-2021</t>
    </r>
    <r>
      <rPr>
        <sz val="11"/>
        <rFont val="Arial Narrow"/>
        <family val="2"/>
      </rPr>
      <t xml:space="preserve"> Posibilidad de afectación reputacional por alterar o manipular los documentos de la entidad para el beneficio de terceros debido al inadecuado manejo y control de la información del Ministerio</t>
    </r>
  </si>
  <si>
    <r>
      <rPr>
        <b/>
        <sz val="11"/>
        <rFont val="Arial Narrow"/>
        <family val="2"/>
      </rPr>
      <t xml:space="preserve">R13-2021 </t>
    </r>
    <r>
      <rPr>
        <sz val="11"/>
        <rFont val="Arial Narrow"/>
        <family val="2"/>
      </rPr>
      <t>Posibilidad de afectación económica por multa o sanción del ente de control debido a  procesos judiciales y/o conciliaciones en la que se evidencia beneficios a particulares o terceros</t>
    </r>
  </si>
  <si>
    <r>
      <rPr>
        <b/>
        <sz val="11"/>
        <rFont val="Arial Narrow"/>
        <family val="2"/>
      </rPr>
      <t xml:space="preserve">R14-2021 </t>
    </r>
    <r>
      <rPr>
        <sz val="11"/>
        <rFont val="Arial Narrow"/>
        <family val="2"/>
      </rPr>
      <t>Posibilidad de afectación económica por multa y sanción de los entes de control debido a la prescripción de la acción coactiva</t>
    </r>
  </si>
  <si>
    <r>
      <rPr>
        <b/>
        <sz val="11"/>
        <rFont val="Arial Narrow"/>
        <family val="2"/>
      </rPr>
      <t xml:space="preserve">R11-2021 </t>
    </r>
    <r>
      <rPr>
        <sz val="11"/>
        <rFont val="Arial Narrow"/>
        <family val="2"/>
      </rPr>
      <t xml:space="preserve">Posibilidad de afectación reputacional por orientar en beneficio propio o de un tercero la contratación debido al direccionamiento en la contratación de la Entidad </t>
    </r>
  </si>
  <si>
    <r>
      <rPr>
        <b/>
        <sz val="11"/>
        <rFont val="Arial Narrow"/>
        <family val="2"/>
      </rPr>
      <t xml:space="preserve">R12-2021 </t>
    </r>
    <r>
      <rPr>
        <sz val="11"/>
        <rFont val="Arial Narrow"/>
        <family val="2"/>
      </rPr>
      <t>Posibilidad de afectación reputacional y/o económica por autorizar pagos o emitir avales sin debido al incumplimiento de las obligaciones contractuales</t>
    </r>
  </si>
  <si>
    <r>
      <rPr>
        <b/>
        <sz val="11"/>
        <rFont val="Arial Narrow"/>
        <family val="2"/>
      </rPr>
      <t>R52-2021</t>
    </r>
    <r>
      <rPr>
        <sz val="11"/>
        <rFont val="Arial Narrow"/>
        <family val="2"/>
      </rPr>
      <t xml:space="preserve"> Posibilidad de afectación económica por celebrar contratos o convenios debido al incumplimiento de los requisitos legales</t>
    </r>
  </si>
  <si>
    <r>
      <rPr>
        <b/>
        <sz val="11"/>
        <rFont val="Arial Narrow"/>
        <family val="2"/>
      </rPr>
      <t xml:space="preserve">R27-2021 </t>
    </r>
    <r>
      <rPr>
        <sz val="11"/>
        <rFont val="Arial Narrow"/>
        <family val="2"/>
      </rPr>
      <t>Posibilidad de afectación reputacional por favorecer entidades a través de proyectos que no cumplan con los requisitos de viabilización requeridos para ser financiados con recursos de la Asignación para la Ciencia, Tecnología e Innovación del Sistema General de Regalías -SGR</t>
    </r>
  </si>
  <si>
    <r>
      <rPr>
        <b/>
        <sz val="11"/>
        <rFont val="Arial Narrow"/>
        <family val="2"/>
      </rPr>
      <t xml:space="preserve">Fortalecer las Capacidades Regionales
</t>
    </r>
    <r>
      <rPr>
        <sz val="11"/>
        <rFont val="Arial Narrow"/>
        <family val="2"/>
      </rPr>
      <t xml:space="preserve">
Potenciar las capacidades regionales de CTeI que promuevan el desarrollo social  y productivo hacia una Colombia Científica</t>
    </r>
  </si>
  <si>
    <r>
      <rPr>
        <b/>
        <sz val="11"/>
        <rFont val="Arial Narrow"/>
        <family val="2"/>
      </rPr>
      <t xml:space="preserve">R30-2021 </t>
    </r>
    <r>
      <rPr>
        <sz val="11"/>
        <rFont val="Arial Narrow"/>
        <family val="2"/>
      </rPr>
      <t>Posibilidad de afectación económica  por iniciar la ejecución de contratos o convenios sin cumplir  los requisitos legales</t>
    </r>
  </si>
  <si>
    <t>MINISTERIO DE CIENCIA, TECNOLOGÍA E INNOVACIÓN - MINCIENCIAS
MAPA DE RIESGOS DE CORRUPCIÓN VIGENCIA 2021</t>
  </si>
  <si>
    <t>Aprobación del mapa de riesgos de corrupción</t>
  </si>
  <si>
    <t>CONTROL DE CAMBIOS MAPA DE RIESGOS DE CORRUPCIÓN VIGENCIA 2021</t>
  </si>
  <si>
    <r>
      <rPr>
        <b/>
        <sz val="11"/>
        <rFont val="Arial Narrow"/>
        <family val="2"/>
      </rPr>
      <t xml:space="preserve">Programa Estratégico: </t>
    </r>
    <r>
      <rPr>
        <sz val="11"/>
        <rFont val="Arial Narrow"/>
        <family val="2"/>
      </rPr>
      <t xml:space="preserve">Pacto por un Direccionamiento Estratégico que genere valor público
</t>
    </r>
    <r>
      <rPr>
        <b/>
        <sz val="11"/>
        <rFont val="Arial Narrow"/>
        <family val="2"/>
      </rPr>
      <t xml:space="preserve">Iniciativa estratégica: </t>
    </r>
    <r>
      <rPr>
        <sz val="11"/>
        <rFont val="Arial Narrow"/>
        <family val="2"/>
      </rPr>
      <t xml:space="preserve">
- Contribuir a un Minciencias más transparente 
</t>
    </r>
    <r>
      <rPr>
        <b/>
        <sz val="11"/>
        <rFont val="Arial Narrow"/>
        <family val="2"/>
      </rPr>
      <t>Programa Estratégico:</t>
    </r>
    <r>
      <rPr>
        <sz val="11"/>
        <rFont val="Arial Narrow"/>
        <family val="2"/>
      </rPr>
      <t xml:space="preserve"> Por una gestión administrativa y financiera moderna e innovadora
</t>
    </r>
    <r>
      <rPr>
        <b/>
        <sz val="11"/>
        <rFont val="Arial Narrow"/>
        <family val="2"/>
      </rPr>
      <t xml:space="preserve">Iniciativa estratégica: 
</t>
    </r>
    <r>
      <rPr>
        <sz val="11"/>
        <rFont val="Arial Narrow"/>
        <family val="2"/>
      </rPr>
      <t xml:space="preserve">- Contribuir a un Minciencias más transparente 
</t>
    </r>
    <r>
      <rPr>
        <b/>
        <sz val="11"/>
        <rFont val="Arial Narrow"/>
        <family val="2"/>
      </rPr>
      <t>Programa Estratégico:</t>
    </r>
    <r>
      <rPr>
        <sz val="11"/>
        <rFont val="Arial Narrow"/>
        <family val="2"/>
      </rPr>
      <t xml:space="preserve">  Gobierno y Gestión de TIC para la CTeI
</t>
    </r>
    <r>
      <rPr>
        <b/>
        <sz val="11"/>
        <rFont val="Arial Narrow"/>
        <family val="2"/>
      </rPr>
      <t xml:space="preserve">Iniciativa estratégica: 
</t>
    </r>
    <r>
      <rPr>
        <sz val="11"/>
        <rFont val="Arial Narrow"/>
        <family val="2"/>
      </rPr>
      <t xml:space="preserve">- Contribuir a un Minciencias más transparente 
</t>
    </r>
    <r>
      <rPr>
        <b/>
        <sz val="11"/>
        <rFont val="Arial Narrow"/>
        <family val="2"/>
      </rPr>
      <t>Programa Estratégico:</t>
    </r>
    <r>
      <rPr>
        <sz val="11"/>
        <rFont val="Arial Narrow"/>
        <family val="2"/>
      </rPr>
      <t xml:space="preserve"> Comunicación Estratégica.
</t>
    </r>
    <r>
      <rPr>
        <b/>
        <sz val="11"/>
        <rFont val="Arial Narrow"/>
        <family val="2"/>
      </rPr>
      <t xml:space="preserve">Iniciativa estratégica: 
</t>
    </r>
    <r>
      <rPr>
        <sz val="11"/>
        <rFont val="Arial Narrow"/>
        <family val="2"/>
      </rPr>
      <t xml:space="preserve">- Contribuir a un Minciencias más transparente 
</t>
    </r>
    <r>
      <rPr>
        <b/>
        <sz val="11"/>
        <rFont val="Arial Narrow"/>
        <family val="2"/>
      </rPr>
      <t>Programa Estratégico</t>
    </r>
    <r>
      <rPr>
        <sz val="11"/>
        <rFont val="Arial Narrow"/>
        <family val="2"/>
      </rPr>
      <t xml:space="preserve">: Cultura y comunicación de cara al ciudadano
</t>
    </r>
    <r>
      <rPr>
        <b/>
        <sz val="11"/>
        <rFont val="Arial Narrow"/>
        <family val="2"/>
      </rPr>
      <t xml:space="preserve">Iniciativa estratégica: </t>
    </r>
    <r>
      <rPr>
        <sz val="11"/>
        <rFont val="Arial Narrow"/>
        <family val="2"/>
      </rPr>
      <t xml:space="preserve">
- Contribuir a un Minciencias más transparente 
</t>
    </r>
    <r>
      <rPr>
        <b/>
        <sz val="11"/>
        <rFont val="Arial Narrow"/>
        <family val="2"/>
      </rPr>
      <t>Programa Estratégico:</t>
    </r>
    <r>
      <rPr>
        <sz val="11"/>
        <rFont val="Arial Narrow"/>
        <family val="2"/>
      </rPr>
      <t xml:space="preserve"> Apoyo contractual y de direccionamiento y control administrativo eficiente
</t>
    </r>
    <r>
      <rPr>
        <b/>
        <sz val="11"/>
        <rFont val="Arial Narrow"/>
        <family val="2"/>
      </rPr>
      <t xml:space="preserve">Iniciativa estratégica: </t>
    </r>
    <r>
      <rPr>
        <sz val="11"/>
        <rFont val="Arial Narrow"/>
        <family val="2"/>
      </rPr>
      <t xml:space="preserve">
- Contribuir a un Minciencias más transparente 
</t>
    </r>
    <r>
      <rPr>
        <b/>
        <sz val="11"/>
        <rFont val="Arial Narrow"/>
        <family val="2"/>
      </rPr>
      <t xml:space="preserve">Programa Estratégico: </t>
    </r>
    <r>
      <rPr>
        <sz val="11"/>
        <rFont val="Arial Narrow"/>
        <family val="2"/>
      </rPr>
      <t xml:space="preserve">Apoyo Jurídico Eficiente
</t>
    </r>
    <r>
      <rPr>
        <b/>
        <sz val="11"/>
        <rFont val="Arial Narrow"/>
        <family val="2"/>
      </rPr>
      <t xml:space="preserve">Iniciativa estratégica: 
</t>
    </r>
    <r>
      <rPr>
        <sz val="11"/>
        <rFont val="Arial Narrow"/>
        <family val="2"/>
      </rPr>
      <t xml:space="preserve">- Contribuir a un Minciencias más transparente 
-Gestión de transparencia, integridad y control a la existencia de conﬂictos de intereses
</t>
    </r>
    <r>
      <rPr>
        <b/>
        <sz val="11"/>
        <rFont val="Arial Narrow"/>
        <family val="2"/>
      </rPr>
      <t xml:space="preserve">Programa Estratégico: </t>
    </r>
    <r>
      <rPr>
        <sz val="11"/>
        <rFont val="Arial Narrow"/>
        <family val="2"/>
      </rPr>
      <t xml:space="preserve">Gestión para un talento humano integro efectivo e innovador
</t>
    </r>
    <r>
      <rPr>
        <b/>
        <sz val="11"/>
        <rFont val="Arial Narrow"/>
        <family val="2"/>
      </rPr>
      <t xml:space="preserve">Iniciativa estratégica: </t>
    </r>
    <r>
      <rPr>
        <sz val="11"/>
        <rFont val="Arial Narrow"/>
        <family val="2"/>
      </rPr>
      <t xml:space="preserve">
- Contribuir a un Minciencias más transparente 
</t>
    </r>
    <r>
      <rPr>
        <b/>
        <sz val="11"/>
        <rFont val="Arial Narrow"/>
        <family val="2"/>
      </rPr>
      <t>Programa Estratégico:</t>
    </r>
    <r>
      <rPr>
        <sz val="11"/>
        <rFont val="Arial Narrow"/>
        <family val="2"/>
      </rPr>
      <t xml:space="preserve"> Fortalecimiento del enfoque hacia la prevención y el autocontrol.
</t>
    </r>
    <r>
      <rPr>
        <b/>
        <sz val="11"/>
        <rFont val="Arial Narrow"/>
        <family val="2"/>
      </rPr>
      <t xml:space="preserve">Iniciativa estratégica: </t>
    </r>
    <r>
      <rPr>
        <sz val="11"/>
        <rFont val="Arial Narrow"/>
        <family val="2"/>
      </rPr>
      <t xml:space="preserve">
-  Ejecución de auditorias, seguimientos y evaluaciones
-  Seguimiento y evaluación a la gestión del riesgo</t>
    </r>
  </si>
  <si>
    <t>Gestión de Comunicación 
D104</t>
  </si>
  <si>
    <t>Manipulación de la información de la Entidad de forma inapropiada</t>
  </si>
  <si>
    <t>Ocultar datos que son  relevantes paras de los grupos de valor y grupos de interés de la Entidad, con el fin de obtener un beneficio directo o indirecto a  quien la manipuló.</t>
  </si>
  <si>
    <t>Debilidades en la política de comunicación estratégica interna y externa que permita posicionar y comunicar con claridad el quehacer de la entidad en los diferentes públicos objetivo y favoreciendo intereses particulares de diferentes</t>
  </si>
  <si>
    <t xml:space="preserve">Los integrantes de la Oficina Asesora de Comunicaciones garantizan la ejecución de los lineamientos establecidos en el Plan Estratégico de Comunicaciones (D104M02) </t>
  </si>
  <si>
    <t>Los integrantes de la Oficina Asesora de Comunicaciones aseguran la ejecución de las actividades determinadas en el anexo Relacionamiento con medios (D104PR02AN04) y los lineamientos establecidos en el Protocolo Crisis (D104PR02AN06)</t>
  </si>
  <si>
    <t>1. Verificar que beneficios indebidos se obtuvo del manejo inapropiado de la información, a fin de identificar en que casos se puede reversar el beneficio otorgado bajo condiciones fraudulentas.
2. El supervisor del contrato / Jefe de Oficina / Director Técnico, deberá informar por escrito a su inmediato, a cerca de la situación presentada,  enviando copia a la Oficina Asesora Jurídica
a Secretaria General u Oficina de Control Interno, según corresponda, con el fin que tomen las acciones disciplinarias a que haya lugar.
3. Se deberá generar un plan de manejo enfocado a generar nuevos controles que prevengan una nueva materialización</t>
  </si>
  <si>
    <t>Programa Estratégico:  Comunicación estratégica
Iniciativa Estratégica: 
Comunicación Externa
Comunicación Interna</t>
  </si>
  <si>
    <t>Direccionamiento por parte de niveles superiores de la Entidad o de agentes políticos externos, los cuales pueden incidir directa o indirectamente en el favorecimiento de nombramientos</t>
  </si>
  <si>
    <t xml:space="preserve">Desconocimiento del marco normativo contable o la falta de insumo por parte de las dependencias generadoras de los actos administrativos  que puede conllevar a que no se registre en la contabilidad las actas de liquidación, incapacidades o resoluciones de condonación y demás actos administrativos que generen una cuenta por cobrar </t>
  </si>
  <si>
    <t>En caso de materialización del riesgo:
El riesgo el líder del proceso Gestión Financiera o Gestión Administrativa deberá informar al  Director(a) Administrativa y Financiera, para que este a su vez  realice lo pertinente con la Secretaria General y la Oficina Jurídica respecto de la situación presentada.
Iniciar la investigación disciplinaria en los casos que corresponda y documentar un plan de mejora enfocado a fortalecer los controles existentes que prevengan nuevamente la materialización del riesgo.
(El plan de contingencia aplica solamente para los casos que se materializó el riesgo y mitiga las consecuencias del riesgo)</t>
  </si>
  <si>
    <t xml:space="preserve">Los usuarios (Preparador  - Aprobador), realicen una transacción en el portal bancario sin estar soportada </t>
  </si>
  <si>
    <t>Desconocimiento, incumplimiento o exceso de carga laboral   que no permita realizar el arqueo durante el periodo de reporte</t>
  </si>
  <si>
    <r>
      <rPr>
        <b/>
        <sz val="11"/>
        <rFont val="Arial Narrow"/>
        <family val="2"/>
      </rPr>
      <t xml:space="preserve">R10-2021 </t>
    </r>
    <r>
      <rPr>
        <sz val="11"/>
        <rFont val="Arial Narrow"/>
        <family val="2"/>
      </rPr>
      <t>Posibilidad de afectación económica por utilizar los bienes de la Entidad en beneficio propio o en favor de un tercero debido a manejos y/o controles inadecuados</t>
    </r>
  </si>
  <si>
    <t>En caso de materialización del riesgo:
En el caso que se tenga claramente evidenciado que se están  utilizando los bienes de la Entidad en beneficio propio o en favor de un tercero, la Directora Administrativa y Financiera, informará a Secretaria General - Jurídica con copia a  la Oficina de Control  interno la situación presentada, con el fin de iniciar la investigación disciplinaria en los casos que corresponda y documentar un plan de mejora enfocado a fortalecer los controles existentes que prevengan nuevamente la materialización del riesgo.
(El plan de contingencia aplica solamente para los casos que se materializó el riesgo y mitiga las consecuencias del riesgo)</t>
  </si>
  <si>
    <t>Desconocimiento de los lineamientos de la Entidad por parte de subcontratistas</t>
  </si>
  <si>
    <t>En caso de materialización del riesgo:
En el caso que se materialice el riesgo por alteración y manipulación indebida de los documentos de la entidad para el beneficio de terceros, la Dirección Administrativa y Financiera reportará la situación presentada a la Oficina Asesora Jurídica y a la Oficina de Control Interno.
(El plan de contingencia aplica solamente para los casos que se materializó el riesgo y mitiga las consecuencias del riesgo)</t>
  </si>
  <si>
    <t>Baja adherencia a los lineamientos de los procedimientos asociados a la gestión y trámite de las comunicaciones oficiales</t>
  </si>
  <si>
    <t xml:space="preserve">Desconocimiento del programa RITA y la baja priorización en la página del Ministerio respecto al fácil acceso  de los grupos de valor y grupos de interés al correo del programa RITA, </t>
  </si>
  <si>
    <t>Baja priorización en los canales de atención al ciudadano del Ministerio respecto al fácil acceso para interponer peticiones, quejas, reclamos denuncias, etc.</t>
  </si>
  <si>
    <t>Debilidad en los planteamientos y mejoras propuestas en los comités que lleva a cabo la entidad</t>
  </si>
  <si>
    <t>Porcentaje de iniciativas y programas comunicados
Cumplimiento de los requisitos de transparencia en Minciencias - Comunicaciones
Cumplimiento de los requisitos de Gobierno Digital Minciencias - Comunicaciones</t>
  </si>
  <si>
    <t>Los integrantes de la Oficina Asesora de Comunicaciones implementan los controles establecidos en el manual "Políticas de Seguridad y Privacidad de la Información" (D103M01)</t>
  </si>
  <si>
    <t xml:space="preserve">Los integrantes de la Secretaría General - Atención al Ciudadano garantizan la ejecución de los lineamientos y directrices planteados en el Manual de Atención al Ciudadano E202M01 </t>
  </si>
  <si>
    <t>Presiones o dádivas para beneficiar a terceros</t>
  </si>
  <si>
    <r>
      <rPr>
        <b/>
        <sz val="11"/>
        <rFont val="Arial Narrow"/>
        <family val="2"/>
      </rPr>
      <t xml:space="preserve">R5-2021 </t>
    </r>
    <r>
      <rPr>
        <sz val="11"/>
        <rFont val="Arial Narrow"/>
        <family val="2"/>
      </rPr>
      <t>Posibilidad de afectación reputacional por el reconocimiento de un actor del SNCTI que no cumpla los requisitos requeridos debido al la no adherencia a las  Guías para el reconocimiento de Actores del SNCTI</t>
    </r>
  </si>
  <si>
    <r>
      <rPr>
        <b/>
        <sz val="11"/>
        <rFont val="Arial Narrow"/>
        <family val="2"/>
      </rPr>
      <t>Fortalecer las capacidades regionales</t>
    </r>
    <r>
      <rPr>
        <sz val="11"/>
        <rFont val="Arial Narrow"/>
        <family val="2"/>
      </rPr>
      <t xml:space="preserve">
 Potenciar las capacidades regionales de CTeI que promuevan el desarrollo social  y productivo hacia una Colombia Científica
</t>
    </r>
    <r>
      <rPr>
        <b/>
        <sz val="11"/>
        <rFont val="Arial Narrow"/>
        <family val="2"/>
      </rPr>
      <t>Apropiación Social y Reconocimiento De Saberes</t>
    </r>
    <r>
      <rPr>
        <sz val="11"/>
        <rFont val="Arial Narrow"/>
        <family val="2"/>
      </rPr>
      <t xml:space="preserve">
Ampliar las dinámicas de generación, circulación y uso de conocimiento y los saberes ancestrales propiciando sinergias entre actores del SCNTI que permitan cerrar las brechas históricas de inequidad en CTeI</t>
    </r>
  </si>
  <si>
    <t xml:space="preserve">El responsable del trámite de reconocimiento de actores verifica la información remitida por el interesado de acuerdo con los requisitos establecidos en las Guías para el reconocimiento de actores del SNCTI </t>
  </si>
  <si>
    <t>Déficit de información para la entrega de resultados a cargo del proceso</t>
  </si>
  <si>
    <t xml:space="preserve">Gestión Documental
A204
Trámites y Servicios
E202
</t>
  </si>
  <si>
    <t>Recepción indebida de las solicitudes de carácter general que ingresan en la entidad.</t>
  </si>
  <si>
    <t>Debilidad en la articulación entre las áreas encargadas de dar respuesta a las solicitudes presentadas en los diferentes canales de recepción.</t>
  </si>
  <si>
    <t>Debilidades en la identificación y validación de requisitos.</t>
  </si>
  <si>
    <t>Las áreas responsables de la recepción y radicación de las solicitudes, garantizan la ejecución de los lineamientos y directrices planteados en el Manual de Atención al Ciudadano E202M01 y la Guía de comunicaciones oficiales A204PR01G01</t>
  </si>
  <si>
    <t>El servidor público/contratista del grupo interno de trabajo de apoyo logístico y documental  verifica el procedimiento de gestión y tramite de las comunicaciones oficiales (Oficios y Memorandos) A204PR03, a través de la plataforma GINA, con el fin de corroborar y cumplir los lineamientos dispuestos para tal fin</t>
  </si>
  <si>
    <t>El servidor público/contratista del grupo interno de trabajo de apoyo logístico y documental  verifica la guía para la conformación y administración de los expedientes de archivo A204PR01G01, a través de la plataforma GINA, con el fin de corroborar y cumplir los lineamientos dispuestos para tal fin</t>
  </si>
  <si>
    <t>Si se presenta la materialización del riesgo, se deben ejecutar las siguiente acciones cuyo objetivo principal es reducir los daños que se puedan producir (impacto): 
1. Asegurar la adecuada recepción de la solicitud.
2. Identificar la causa que genero la inadecuada recepción de la solicitud.</t>
  </si>
  <si>
    <t>Programa Estratégico: 
Cultura y comunicación de cara al ciudadano
Iniciativa Estratégica: 
Afianzar la cultura de servicio al ciudadano al interior de la entidad y la relación con los ciudadanos, haciendo un efectivo monitoreo y seguimiento a PQRDS.
Programa Estratégico: 
Por una gestión administrativa y financiera moderna e innovadora
Iniciativa Estratégica: 
Transformando la Gestión Documental</t>
  </si>
  <si>
    <t>Secretaría General - Atención al Ciudadano
Dirección Administrativa y Financiera - Gestión Documental</t>
  </si>
  <si>
    <t>Cumplimiento a la respuesta de requerimientos a los ciudadanos del Ministerio
Oportunidad en la respuesta de requerimientos del Ministerio
Porcentaje de cumplimiento del Programa de Gestión Documental - Ministerio</t>
  </si>
  <si>
    <r>
      <rPr>
        <b/>
        <sz val="11"/>
        <rFont val="Arial Narrow"/>
        <family val="2"/>
      </rPr>
      <t>R1-2021</t>
    </r>
    <r>
      <rPr>
        <sz val="11"/>
        <rFont val="Arial Narrow"/>
        <family val="2"/>
      </rPr>
      <t xml:space="preserve"> Posibilidad de afectación reputacional y económica en la que puede incurrir la entidad a respuestas de PQRDS que no cumplan con los atributos de pertinencia, calidad y oportunidad y que incumplan con los tiempos establecidos en  la normatividad vigente para su contestación. </t>
    </r>
  </si>
  <si>
    <r>
      <rPr>
        <b/>
        <sz val="11"/>
        <rFont val="Arial Narrow"/>
        <family val="2"/>
      </rPr>
      <t>Fortalecer las Capacidades Regionales</t>
    </r>
    <r>
      <rPr>
        <sz val="11"/>
        <rFont val="Arial Narrow"/>
        <family val="2"/>
      </rPr>
      <t xml:space="preserve">
Potenciar las capacidades regionales de CTeI que promuevan el desarrollo social  y productivo hacia una Colombia Científica
</t>
    </r>
    <r>
      <rPr>
        <b/>
        <sz val="11"/>
        <rFont val="Arial Narrow"/>
        <family val="2"/>
      </rPr>
      <t xml:space="preserve">Apropiación Social y Reconocimiento De Saberes
</t>
    </r>
    <r>
      <rPr>
        <sz val="11"/>
        <rFont val="Arial Narrow"/>
        <family val="2"/>
      </rPr>
      <t xml:space="preserve">Ampliar las dinámicas de generación, circulación y uso de conocimiento y los saberes ancestrales propiciando sinergias entre actores del SCNTI que permitan cerrar las brechas históricas de inequidad en CTeI
</t>
    </r>
    <r>
      <rPr>
        <b/>
        <sz val="11"/>
        <rFont val="Arial Narrow"/>
        <family val="2"/>
      </rPr>
      <t>Mundialización del Conocimiento</t>
    </r>
    <r>
      <rPr>
        <sz val="11"/>
        <rFont val="Arial Narrow"/>
        <family val="2"/>
      </rPr>
      <t xml:space="preserve">
Aumentar la producción de conocimiento científico y tecnológico de alto impacto en articulación con aliados estratégicos nacionales e internacionales, promoviendo también el posicionamiento y   la participación de los actores del SNCTeI en redes e iniciativas de cooperación e internacionalización de la CTI.  
</t>
    </r>
    <r>
      <rPr>
        <b/>
        <sz val="11"/>
        <rFont val="Arial Narrow"/>
        <family val="2"/>
      </rPr>
      <t xml:space="preserve">Economía Bioproductiva
</t>
    </r>
    <r>
      <rPr>
        <sz val="11"/>
        <rFont val="Arial Narrow"/>
        <family val="2"/>
      </rPr>
      <t xml:space="preserve">Diseñar el implementar la misión de bioeconomía  para promover el  aprovechamiento sostenible de la biodiversidad
</t>
    </r>
    <r>
      <rPr>
        <b/>
        <sz val="11"/>
        <rFont val="Arial Narrow"/>
        <family val="2"/>
      </rPr>
      <t xml:space="preserve">Sofisticación del Sector Productivo
</t>
    </r>
    <r>
      <rPr>
        <sz val="11"/>
        <rFont val="Arial Narrow"/>
        <family val="2"/>
      </rPr>
      <t xml:space="preserve">Impulsar el desarrollo tecnológico y la innovación para la sofisticación del sector productivo 
</t>
    </r>
    <r>
      <rPr>
        <b/>
        <sz val="11"/>
        <rFont val="Arial Narrow"/>
        <family val="2"/>
      </rPr>
      <t xml:space="preserve">Modernización del Ministerio y Fortalecimiento Institucional
</t>
    </r>
    <r>
      <rPr>
        <sz val="11"/>
        <rFont val="Arial Narrow"/>
        <family val="2"/>
      </rPr>
      <t>Generar lineamientos a nivel nacional y regional para el fortalecimiento de la institucionalidad y la implementación de procesos de innovación que generen valor público</t>
    </r>
  </si>
  <si>
    <r>
      <rPr>
        <b/>
        <sz val="11"/>
        <rFont val="Arial Narrow"/>
        <family val="2"/>
      </rPr>
      <t>R59-2021</t>
    </r>
    <r>
      <rPr>
        <sz val="11"/>
        <rFont val="Arial Narrow"/>
        <family val="2"/>
      </rPr>
      <t xml:space="preserve"> Posibilidad de afectación económica y reputacional debido a la toma de decisiones unilaterales y no participativa para la obtención de un beneficio en favor de un tercero que no refleja el interés institucional y puede generar un detrimento patrimonial.</t>
    </r>
  </si>
  <si>
    <r>
      <rPr>
        <b/>
        <sz val="11"/>
        <rFont val="Arial Narrow"/>
        <family val="2"/>
      </rPr>
      <t>R3-2021</t>
    </r>
    <r>
      <rPr>
        <sz val="11"/>
        <rFont val="Arial Narrow"/>
        <family val="2"/>
      </rPr>
      <t xml:space="preserve"> Posibilidad de afectación reputacional por manipular la información de la Entidad de forma inapropiada revelando u ocultando datos que son relevantes hacia los grupos de valor y grupos de interés de la Entidad, con el fin de obtener un beneficio directo o indirecto a  quien la manipuló</t>
    </r>
  </si>
  <si>
    <t>En el caso que el riesgo se materialice:
Suspender cualquier proceso de verificación de requisitos el proyecto hasta que se subsanen las condiciones requeridas para poder ser financiado con recursos de la Asignación para la CTeI  (Únicamente se suspende el proceso respecto del proyecto que generó de materialización)
(El plan de contingencia aplica solamente para los casos que se materializó el riesgo y mitiga las consecuencias del riesgo)</t>
  </si>
  <si>
    <t>La Entidad tiene dispuesta la ventanilla única de correspondencia con el fin de realizar la radicación de comunicaciones oficiales físicas y electrónicas, de forma que se pueda gestionar y controlar adecuadamente la información que ingresa y sale del Ministerio.</t>
  </si>
  <si>
    <t>Baja adherencia a los lineamientos de la guía para la conformación y administración de los expedientes de archivo asociados a la gestión y trámite de las comunicaciones oficiales</t>
  </si>
  <si>
    <r>
      <rPr>
        <b/>
        <sz val="11"/>
        <rFont val="Arial Narrow"/>
        <family val="2"/>
      </rPr>
      <t>Nuevo:</t>
    </r>
    <r>
      <rPr>
        <sz val="11"/>
        <rFont val="Arial Narrow"/>
        <family val="2"/>
      </rPr>
      <t xml:space="preserve"> Posibilidad de afectación reputacional y económica por indebida recepción de solicitudes de carácter general que ingresan a la entidad, a causa de la no identificación y validación de requisitos establecidos en la normatividad vigente y en la baja adherencia de los lineamientos definidos.</t>
    </r>
  </si>
  <si>
    <r>
      <rPr>
        <b/>
        <sz val="11"/>
        <rFont val="Arial Narrow"/>
        <family val="2"/>
      </rPr>
      <t>Modernización del Ministerio y Fortalecimiento Institucional</t>
    </r>
    <r>
      <rPr>
        <sz val="11"/>
        <rFont val="Arial Narrow"/>
        <family val="2"/>
      </rPr>
      <t xml:space="preserve">
Generar lineamientos a nivel nacional y regional para el fortalecimiento de la institucionalidad y la implementación de procesos de innovación que generen valor público.</t>
    </r>
  </si>
  <si>
    <t>Comité de Gestión y Desempeño Sectorial e Institucional
Sesión 04</t>
  </si>
  <si>
    <t>Comité de Gestión y Desempeño Sectorial e Institucional
Sesión 19</t>
  </si>
  <si>
    <r>
      <rPr>
        <b/>
        <sz val="11"/>
        <rFont val="Arial Narrow"/>
        <family val="2"/>
      </rPr>
      <t>Fortalecer las capacidades regionales</t>
    </r>
    <r>
      <rPr>
        <sz val="11"/>
        <rFont val="Arial Narrow"/>
        <family val="2"/>
      </rPr>
      <t xml:space="preserve">
 Potenciar las capacidades regionales de CTeI que promuevan el desarrollo social  y productivo hacia una Colombia Científica
</t>
    </r>
    <r>
      <rPr>
        <b/>
        <sz val="11"/>
        <rFont val="Arial Narrow"/>
        <family val="2"/>
      </rPr>
      <t>Apropiación Social y Reconocimiento De Saberes</t>
    </r>
    <r>
      <rPr>
        <sz val="11"/>
        <rFont val="Arial Narrow"/>
        <family val="2"/>
      </rPr>
      <t xml:space="preserve">
Ampliar las dinámicas de generación, circulación y uso de conocimiento y los saberes ancestrales propiciando sinergias entre actores del SCNTI que permitan cerrar las brechas históricas de inequidad en CTeI
</t>
    </r>
    <r>
      <rPr>
        <b/>
        <sz val="11"/>
        <rFont val="Arial Narrow"/>
        <family val="2"/>
      </rPr>
      <t>Mundialización del Conocimiento</t>
    </r>
    <r>
      <rPr>
        <sz val="11"/>
        <rFont val="Arial Narrow"/>
        <family val="2"/>
      </rPr>
      <t xml:space="preserve">
Aumentar la producción de conocimiento científico y tecnológico de alto impacto en articulación con aliados estratégicos nacionales e internacionales, promoviendo también el posicionamiento y   la participación de los actores del SNCTeI en redes e iniciativas de cooperación e internacionalización de la CTI.
</t>
    </r>
    <r>
      <rPr>
        <b/>
        <sz val="11"/>
        <rFont val="Arial Narrow"/>
        <family val="2"/>
      </rPr>
      <t>Economía Bioproductiva</t>
    </r>
    <r>
      <rPr>
        <sz val="11"/>
        <rFont val="Arial Narrow"/>
        <family val="2"/>
      </rPr>
      <t xml:space="preserve">
Diseñar el implementar la misión de bioeconomía  para promover el  aprovechamiento sostenible de la biodiversidad
</t>
    </r>
    <r>
      <rPr>
        <b/>
        <sz val="11"/>
        <rFont val="Arial Narrow"/>
        <family val="2"/>
      </rPr>
      <t>Sofisticación del Sector Productivo</t>
    </r>
    <r>
      <rPr>
        <sz val="11"/>
        <rFont val="Arial Narrow"/>
        <family val="2"/>
      </rPr>
      <t xml:space="preserve">
Impulsar el desarrollo tecnológico y la innovación para la sofisticación del sector productivo 
</t>
    </r>
    <r>
      <rPr>
        <b/>
        <sz val="11"/>
        <rFont val="Arial Narrow"/>
        <family val="2"/>
      </rPr>
      <t>Modernización del Ministerio y Fortalecimiento Institucional</t>
    </r>
    <r>
      <rPr>
        <sz val="11"/>
        <rFont val="Arial Narrow"/>
        <family val="2"/>
      </rPr>
      <t xml:space="preserve">
Generar lineamientos a nivel nacional y regional para el fortalecimiento de la institucionalidad y la implementación de procesos de innovación que generen valor público</t>
    </r>
  </si>
  <si>
    <r>
      <t xml:space="preserve">Actualización del mapa de riesgos de corrupción en cumplimiento a los lienamientos del "Protocolo para la Identificación del Riesgo de Corrupción Asociados a la Prestación de Trámites y Servicios” del Departamento Administrativo de Función pública, identificando la necesidad de crear el siguiente riesgo: </t>
    </r>
    <r>
      <rPr>
        <i/>
        <sz val="11"/>
        <rFont val="Arial Narrow"/>
        <family val="2"/>
      </rPr>
      <t xml:space="preserve">“Posibilidad de afectación reputacional y económica por indebida recepción de solicitudes de carácter general que ingresan a la entidad, a causa de la no identificación y validación de requisitos establecidos en la normatividad vigente y a la baja adherencia de los lineamientos definidos”.
</t>
    </r>
    <r>
      <rPr>
        <sz val="11"/>
        <rFont val="Arial Narrow"/>
        <family val="2"/>
      </rPr>
      <t>Como resultado de esta revisión el mapa de riesgos de corrupción pasa de tener 18 riesgos a gestionar a 19 riesgos para la vigencia 2021, emitiendo una versión 01 del mapa de riesgos.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</si>
</sst>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dd\,\ dd&quot; de &quot;mmmm&quot; de &quot;yyyy;@"/>
  </numFmts>
  <fonts count="34"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6"/>
      <name val="Arial Narrow"/>
      <family val="2"/>
    </font>
    <font>
      <sz val="12"/>
      <name val="Arial Narrow"/>
      <family val="2"/>
    </font>
    <font>
      <sz val="11"/>
      <color rgb="FF000000"/>
      <name val="Calibri"/>
      <family val="2"/>
    </font>
    <font>
      <sz val="11"/>
      <name val="Arial Narrow"/>
      <family val="2"/>
    </font>
    <font>
      <sz val="9"/>
      <name val="Arial Narrow"/>
      <family val="2"/>
    </font>
    <font>
      <b/>
      <sz val="12"/>
      <color theme="0"/>
      <name val="Arial Narrow"/>
      <family val="2"/>
    </font>
    <font>
      <sz val="11"/>
      <color theme="1"/>
      <name val="Arial Narrow"/>
      <family val="2"/>
    </font>
    <font>
      <sz val="11"/>
      <color indexed="8"/>
      <name val="Arial Narrow"/>
      <family val="2"/>
    </font>
    <font>
      <b/>
      <sz val="11"/>
      <color indexed="8"/>
      <name val="Arial Narrow"/>
      <family val="2"/>
    </font>
    <font>
      <b/>
      <sz val="10"/>
      <color indexed="8"/>
      <name val="Arial Narrow"/>
      <family val="2"/>
    </font>
    <font>
      <sz val="11"/>
      <color indexed="9"/>
      <name val="Arial Narrow"/>
      <family val="2"/>
    </font>
    <font>
      <sz val="10"/>
      <color indexed="8"/>
      <name val="Arial Narrow"/>
      <family val="2"/>
    </font>
    <font>
      <sz val="8"/>
      <color indexed="8"/>
      <name val="Arial Narrow"/>
      <family val="2"/>
    </font>
    <font>
      <sz val="10"/>
      <color theme="1"/>
      <name val="Arial Narrow"/>
      <family val="2"/>
    </font>
    <font>
      <b/>
      <sz val="14"/>
      <color theme="0"/>
      <name val="Arial Narrow"/>
      <family val="2"/>
    </font>
    <font>
      <b/>
      <sz val="11"/>
      <name val="Arial Narrow"/>
      <family val="2"/>
    </font>
    <font>
      <sz val="12"/>
      <color theme="1"/>
      <name val="Arial Narrow"/>
      <family val="2"/>
    </font>
    <font>
      <sz val="11"/>
      <color theme="1"/>
      <name val="Calibri"/>
      <family val="2"/>
      <scheme val="minor"/>
    </font>
    <font>
      <b/>
      <sz val="11"/>
      <color theme="0"/>
      <name val="Arial Narrow"/>
      <family val="2"/>
    </font>
    <font>
      <sz val="11"/>
      <color rgb="FFFF0000"/>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indexed="81"/>
      <name val="Tahoma"/>
      <family val="2"/>
    </font>
    <font>
      <sz val="10"/>
      <name val="Arial Narrow"/>
      <family val="2"/>
    </font>
    <font>
      <sz val="8"/>
      <name val="Arial Narrow"/>
      <family val="2"/>
    </font>
    <font>
      <b/>
      <sz val="11"/>
      <color theme="1"/>
      <name val="Arial Narrow"/>
      <family val="2"/>
    </font>
    <font>
      <u/>
      <sz val="11"/>
      <name val="Arial Narrow"/>
      <family val="2"/>
    </font>
    <font>
      <i/>
      <sz val="11"/>
      <name val="Arial Narrow"/>
      <family val="2"/>
    </font>
  </fonts>
  <fills count="24">
    <fill>
      <patternFill patternType="none"/>
    </fill>
    <fill>
      <patternFill patternType="gray125"/>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bgColor rgb="FFC2D69B"/>
      </patternFill>
    </fill>
    <fill>
      <patternFill patternType="solid">
        <fgColor rgb="FFD7EBF7"/>
        <bgColor indexed="64"/>
      </patternFill>
    </fill>
    <fill>
      <patternFill patternType="solid">
        <fgColor rgb="FFFFFF00"/>
        <bgColor indexed="64"/>
      </patternFill>
    </fill>
    <fill>
      <patternFill patternType="solid">
        <fgColor rgb="FFFF0000"/>
        <bgColor indexed="64"/>
      </patternFill>
    </fill>
    <fill>
      <patternFill patternType="solid">
        <fgColor rgb="FF66FF33"/>
        <bgColor indexed="64"/>
      </patternFill>
    </fill>
    <fill>
      <patternFill patternType="solid">
        <fgColor theme="9" tint="0.39997558519241921"/>
        <bgColor indexed="64"/>
      </patternFill>
    </fill>
    <fill>
      <patternFill patternType="solid">
        <fgColor rgb="FF3366CC"/>
        <bgColor rgb="FFC2D69B"/>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s>
  <cellStyleXfs count="6">
    <xf numFmtId="0" fontId="0" fillId="0" borderId="0"/>
    <xf numFmtId="0" fontId="1" fillId="0" borderId="0"/>
    <xf numFmtId="0" fontId="1" fillId="0" borderId="0"/>
    <xf numFmtId="0" fontId="3" fillId="0" borderId="0"/>
    <xf numFmtId="0" fontId="6" fillId="0" borderId="0"/>
    <xf numFmtId="9" fontId="21" fillId="0" borderId="0" applyFont="0" applyFill="0" applyBorder="0" applyAlignment="0" applyProtection="0"/>
  </cellStyleXfs>
  <cellXfs count="254">
    <xf numFmtId="0" fontId="0" fillId="0" borderId="0" xfId="0"/>
    <xf numFmtId="0" fontId="0" fillId="0" borderId="0" xfId="0" applyAlignment="1"/>
    <xf numFmtId="0" fontId="2" fillId="0" borderId="0" xfId="0" applyFont="1" applyAlignment="1"/>
    <xf numFmtId="0" fontId="3" fillId="0" borderId="0" xfId="3" applyFont="1" applyFill="1" applyBorder="1" applyAlignment="1">
      <alignment vertical="center"/>
    </xf>
    <xf numFmtId="0" fontId="7" fillId="0" borderId="0" xfId="0" applyFont="1"/>
    <xf numFmtId="0" fontId="8" fillId="0" borderId="0" xfId="0" applyFo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vertical="center"/>
    </xf>
    <xf numFmtId="0" fontId="10" fillId="0" borderId="0" xfId="0" applyFont="1"/>
    <xf numFmtId="0" fontId="11" fillId="0" borderId="0" xfId="3" applyFont="1"/>
    <xf numFmtId="0" fontId="7" fillId="0" borderId="0" xfId="3" applyFont="1"/>
    <xf numFmtId="0" fontId="14" fillId="0" borderId="0" xfId="3" applyFont="1" applyFill="1"/>
    <xf numFmtId="0" fontId="12" fillId="14" borderId="0" xfId="3" applyFont="1" applyFill="1" applyBorder="1" applyAlignment="1">
      <alignment horizontal="center" vertical="center"/>
    </xf>
    <xf numFmtId="0" fontId="13" fillId="0" borderId="0" xfId="3" applyFont="1" applyFill="1" applyBorder="1" applyAlignment="1">
      <alignment horizontal="center" vertical="center" wrapText="1"/>
    </xf>
    <xf numFmtId="0" fontId="11" fillId="0" borderId="0" xfId="3" applyFont="1" applyBorder="1"/>
    <xf numFmtId="0" fontId="7" fillId="0" borderId="0" xfId="3" applyFont="1" applyBorder="1"/>
    <xf numFmtId="0" fontId="10" fillId="0" borderId="0" xfId="0" applyFont="1" applyBorder="1"/>
    <xf numFmtId="0" fontId="11" fillId="0" borderId="3" xfId="3" applyFont="1" applyBorder="1" applyAlignment="1">
      <alignment horizontal="center" vertical="center"/>
    </xf>
    <xf numFmtId="0" fontId="11" fillId="0" borderId="4" xfId="3" applyFont="1" applyBorder="1" applyAlignment="1">
      <alignment horizontal="center" vertical="center"/>
    </xf>
    <xf numFmtId="0" fontId="11" fillId="0" borderId="4" xfId="3" applyFont="1" applyBorder="1"/>
    <xf numFmtId="0" fontId="11" fillId="0" borderId="3" xfId="3" applyFont="1" applyBorder="1"/>
    <xf numFmtId="0" fontId="11" fillId="0" borderId="5" xfId="3" applyFont="1" applyBorder="1"/>
    <xf numFmtId="0" fontId="15" fillId="7" borderId="2" xfId="3" applyFont="1" applyFill="1" applyBorder="1" applyAlignment="1">
      <alignment horizontal="center" vertical="center"/>
    </xf>
    <xf numFmtId="0" fontId="13" fillId="0" borderId="6" xfId="3" applyFont="1" applyBorder="1"/>
    <xf numFmtId="0" fontId="13" fillId="0" borderId="5" xfId="3" applyFont="1" applyBorder="1"/>
    <xf numFmtId="0" fontId="15" fillId="0" borderId="0" xfId="3" applyFont="1"/>
    <xf numFmtId="0" fontId="15" fillId="8" borderId="2" xfId="3" applyFont="1" applyFill="1" applyBorder="1" applyAlignment="1">
      <alignment horizontal="center" vertical="center"/>
    </xf>
    <xf numFmtId="0" fontId="15" fillId="5" borderId="2" xfId="3" applyFont="1" applyFill="1" applyBorder="1" applyAlignment="1">
      <alignment horizontal="center" vertical="center"/>
    </xf>
    <xf numFmtId="0" fontId="15" fillId="0" borderId="7" xfId="3" applyFont="1" applyBorder="1"/>
    <xf numFmtId="0" fontId="15" fillId="4" borderId="2" xfId="3" applyFont="1" applyFill="1" applyBorder="1" applyAlignment="1">
      <alignment horizontal="center" vertical="center"/>
    </xf>
    <xf numFmtId="0" fontId="11" fillId="0" borderId="8" xfId="3" applyFont="1" applyBorder="1"/>
    <xf numFmtId="0" fontId="11" fillId="0" borderId="8" xfId="3" applyFont="1" applyBorder="1" applyAlignment="1">
      <alignment horizontal="center" vertical="center"/>
    </xf>
    <xf numFmtId="0" fontId="11" fillId="0" borderId="0" xfId="3" applyFont="1" applyBorder="1" applyAlignment="1">
      <alignment horizontal="center" vertical="center"/>
    </xf>
    <xf numFmtId="0" fontId="17" fillId="0" borderId="0" xfId="0" applyFont="1"/>
    <xf numFmtId="0" fontId="9" fillId="15" borderId="9" xfId="0" applyFont="1" applyFill="1" applyBorder="1" applyAlignment="1">
      <alignment horizontal="center" vertical="center"/>
    </xf>
    <xf numFmtId="0" fontId="9" fillId="15" borderId="9" xfId="0" applyFont="1" applyFill="1" applyBorder="1" applyAlignment="1">
      <alignment horizontal="center" vertical="center" wrapText="1"/>
    </xf>
    <xf numFmtId="164" fontId="7" fillId="0" borderId="1" xfId="0" applyNumberFormat="1" applyFont="1" applyBorder="1" applyAlignment="1">
      <alignment horizontal="center" vertical="center"/>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9" fillId="0" borderId="1" xfId="0" applyFont="1" applyBorder="1" applyAlignment="1">
      <alignment horizontal="center" vertical="center"/>
    </xf>
    <xf numFmtId="0" fontId="20" fillId="0" borderId="0" xfId="0" applyFont="1"/>
    <xf numFmtId="164" fontId="7"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9" fontId="3" fillId="0" borderId="0" xfId="3" applyNumberFormat="1" applyFont="1" applyFill="1" applyBorder="1" applyAlignment="1">
      <alignment vertical="center"/>
    </xf>
    <xf numFmtId="0" fontId="17" fillId="0" borderId="0" xfId="0" applyFont="1" applyAlignment="1">
      <alignment vertical="center"/>
    </xf>
    <xf numFmtId="0" fontId="0" fillId="19" borderId="0" xfId="0" applyFill="1"/>
    <xf numFmtId="0" fontId="0" fillId="20" borderId="0" xfId="0" applyFill="1"/>
    <xf numFmtId="0" fontId="0" fillId="21" borderId="0" xfId="0" applyFill="1"/>
    <xf numFmtId="0" fontId="0" fillId="22" borderId="0" xfId="0" applyFill="1"/>
    <xf numFmtId="0" fontId="3" fillId="11" borderId="0" xfId="3" applyFont="1" applyFill="1" applyBorder="1" applyAlignment="1">
      <alignment vertical="center"/>
    </xf>
    <xf numFmtId="0" fontId="0" fillId="11" borderId="0" xfId="0" applyFill="1" applyAlignment="1"/>
    <xf numFmtId="0" fontId="7" fillId="0" borderId="1" xfId="0" applyFont="1" applyBorder="1"/>
    <xf numFmtId="0" fontId="0" fillId="0" borderId="0" xfId="0" applyAlignment="1">
      <alignment vertical="center"/>
    </xf>
    <xf numFmtId="0" fontId="7" fillId="0" borderId="0" xfId="0" applyFont="1" applyAlignment="1"/>
    <xf numFmtId="0" fontId="5" fillId="12" borderId="1" xfId="0" applyFont="1" applyFill="1" applyBorder="1" applyAlignment="1">
      <alignment horizontal="center" vertical="center" wrapText="1"/>
    </xf>
    <xf numFmtId="0" fontId="22" fillId="15" borderId="1" xfId="0" applyFont="1" applyFill="1" applyBorder="1" applyAlignment="1">
      <alignment horizontal="center" vertical="center" textRotation="90" wrapText="1"/>
    </xf>
    <xf numFmtId="0" fontId="22" fillId="15" borderId="1" xfId="0" applyFont="1" applyFill="1" applyBorder="1" applyAlignment="1">
      <alignment horizontal="center" vertical="center" wrapText="1"/>
    </xf>
    <xf numFmtId="0" fontId="22" fillId="23" borderId="1" xfId="4" applyFont="1" applyFill="1" applyBorder="1" applyAlignment="1">
      <alignment horizontal="center" vertical="center" wrapText="1"/>
    </xf>
    <xf numFmtId="0" fontId="19" fillId="0" borderId="1" xfId="0" applyFont="1" applyBorder="1" applyAlignment="1" applyProtection="1">
      <alignment horizontal="center" vertical="center" wrapText="1"/>
    </xf>
    <xf numFmtId="0" fontId="7" fillId="16"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9" fontId="7" fillId="18" borderId="1" xfId="0" applyNumberFormat="1" applyFont="1" applyFill="1" applyBorder="1" applyAlignment="1">
      <alignment horizontal="center" vertical="center" wrapText="1"/>
    </xf>
    <xf numFmtId="0" fontId="19" fillId="18" borderId="1" xfId="0" applyFont="1" applyFill="1" applyBorder="1" applyAlignment="1">
      <alignment horizontal="center" vertical="center" textRotation="90" wrapText="1"/>
    </xf>
    <xf numFmtId="9" fontId="7" fillId="16" borderId="1" xfId="0" applyNumberFormat="1" applyFont="1" applyFill="1" applyBorder="1" applyAlignment="1">
      <alignment horizontal="center" vertical="center" wrapText="1"/>
    </xf>
    <xf numFmtId="0" fontId="19" fillId="16" borderId="1" xfId="0" applyFont="1" applyFill="1" applyBorder="1" applyAlignment="1">
      <alignment horizontal="center" vertical="center" textRotation="90" wrapText="1"/>
    </xf>
    <xf numFmtId="9" fontId="7" fillId="16" borderId="1" xfId="5" applyFont="1" applyFill="1" applyBorder="1" applyAlignment="1">
      <alignment horizontal="center" vertical="center" wrapText="1"/>
    </xf>
    <xf numFmtId="0" fontId="24" fillId="0" borderId="0" xfId="0" applyFont="1" applyAlignment="1"/>
    <xf numFmtId="0" fontId="25" fillId="0" borderId="0" xfId="0" applyFont="1" applyAlignment="1"/>
    <xf numFmtId="0" fontId="26" fillId="0" borderId="0" xfId="3" applyFont="1" applyFill="1" applyBorder="1" applyAlignment="1">
      <alignment vertical="center"/>
    </xf>
    <xf numFmtId="0" fontId="25" fillId="0" borderId="0" xfId="0" applyFont="1"/>
    <xf numFmtId="0" fontId="27" fillId="0" borderId="22" xfId="0" applyFont="1" applyBorder="1" applyAlignment="1">
      <alignment horizontal="justify" vertical="center" wrapText="1" readingOrder="1"/>
    </xf>
    <xf numFmtId="0" fontId="27" fillId="0" borderId="23" xfId="0" applyFont="1" applyBorder="1" applyAlignment="1">
      <alignment horizontal="justify" vertical="center" wrapText="1" readingOrder="1"/>
    </xf>
    <xf numFmtId="0" fontId="23" fillId="0" borderId="0" xfId="0" applyFont="1"/>
    <xf numFmtId="0" fontId="7" fillId="11" borderId="1" xfId="4" applyFont="1" applyFill="1" applyBorder="1" applyAlignment="1">
      <alignment horizontal="center" vertical="center" wrapText="1"/>
    </xf>
    <xf numFmtId="0" fontId="7" fillId="0" borderId="9" xfId="0" applyFont="1" applyBorder="1" applyAlignment="1">
      <alignment horizontal="center" vertical="center" textRotation="90" wrapText="1"/>
    </xf>
    <xf numFmtId="0" fontId="7" fillId="11" borderId="11" xfId="0" applyFont="1" applyFill="1" applyBorder="1" applyAlignment="1">
      <alignment horizontal="center" vertical="center" wrapText="1"/>
    </xf>
    <xf numFmtId="0" fontId="7" fillId="0" borderId="9" xfId="0" applyFont="1" applyBorder="1" applyAlignment="1">
      <alignment horizontal="center" vertical="center" textRotation="90" wrapText="1"/>
    </xf>
    <xf numFmtId="0" fontId="7" fillId="11" borderId="1" xfId="4" applyFont="1" applyFill="1" applyBorder="1" applyAlignment="1">
      <alignment horizontal="center" vertical="center" wrapText="1"/>
    </xf>
    <xf numFmtId="0" fontId="7" fillId="11" borderId="10" xfId="4" applyFont="1" applyFill="1" applyBorder="1" applyAlignment="1">
      <alignment horizontal="center" vertical="center" wrapText="1"/>
    </xf>
    <xf numFmtId="0" fontId="7" fillId="11" borderId="11" xfId="4" applyFont="1" applyFill="1" applyBorder="1" applyAlignment="1">
      <alignment horizontal="center" vertical="center" wrapText="1"/>
    </xf>
    <xf numFmtId="0" fontId="8" fillId="0" borderId="1" xfId="0" applyFont="1" applyBorder="1" applyAlignment="1">
      <alignment horizontal="justify" vertical="center" wrapText="1"/>
    </xf>
    <xf numFmtId="0" fontId="8" fillId="11" borderId="11" xfId="0" applyFont="1" applyFill="1" applyBorder="1" applyAlignment="1">
      <alignment horizontal="justify" vertical="center" wrapText="1"/>
    </xf>
    <xf numFmtId="0" fontId="29" fillId="11" borderId="11" xfId="0" applyFont="1" applyFill="1" applyBorder="1" applyAlignment="1">
      <alignment horizontal="center" vertical="center" wrapText="1"/>
    </xf>
    <xf numFmtId="0" fontId="30" fillId="0" borderId="1" xfId="0" applyFont="1" applyBorder="1" applyAlignment="1">
      <alignment horizontal="justify" vertical="center" wrapText="1"/>
    </xf>
    <xf numFmtId="0" fontId="7" fillId="11" borderId="1" xfId="4" applyFont="1" applyFill="1" applyBorder="1" applyAlignment="1">
      <alignment horizontal="justify" vertical="center" wrapText="1"/>
    </xf>
    <xf numFmtId="0" fontId="19" fillId="0" borderId="1" xfId="0" applyFont="1" applyBorder="1" applyAlignment="1">
      <alignment horizontal="center" vertical="center" wrapText="1"/>
    </xf>
    <xf numFmtId="0" fontId="10" fillId="10" borderId="1" xfId="0" applyFont="1" applyFill="1" applyBorder="1" applyAlignment="1" applyProtection="1">
      <alignment horizontal="justify" vertical="center" wrapText="1"/>
      <protection locked="0"/>
    </xf>
    <xf numFmtId="0" fontId="10" fillId="0" borderId="1" xfId="0" applyFont="1" applyBorder="1" applyAlignment="1">
      <alignment horizontal="justify" vertical="center" wrapText="1"/>
    </xf>
    <xf numFmtId="0" fontId="10" fillId="0" borderId="1" xfId="0" applyFont="1" applyBorder="1" applyAlignment="1" applyProtection="1">
      <alignment horizontal="justify" vertical="center" wrapText="1"/>
      <protection locked="0"/>
    </xf>
    <xf numFmtId="9" fontId="7" fillId="18"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9" fontId="7" fillId="18" borderId="1" xfId="0" applyNumberFormat="1"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1" xfId="0" applyFont="1" applyBorder="1" applyAlignment="1">
      <alignment horizontal="center" vertical="center" wrapText="1"/>
    </xf>
    <xf numFmtId="9" fontId="7" fillId="18" borderId="1" xfId="0" applyNumberFormat="1"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7" fillId="0" borderId="1" xfId="0" applyFont="1" applyBorder="1" applyAlignment="1">
      <alignment horizontal="center" vertical="center" wrapText="1"/>
    </xf>
    <xf numFmtId="9" fontId="7" fillId="18" borderId="1" xfId="0" applyNumberFormat="1" applyFont="1" applyFill="1" applyBorder="1" applyAlignment="1">
      <alignment horizontal="center" vertical="center" wrapText="1"/>
    </xf>
    <xf numFmtId="0" fontId="7" fillId="0" borderId="9" xfId="0" applyFont="1" applyBorder="1" applyAlignment="1">
      <alignment horizontal="center" vertical="center" textRotation="90" wrapText="1"/>
    </xf>
    <xf numFmtId="0" fontId="7" fillId="0" borderId="1"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9" fontId="7" fillId="18" borderId="1" xfId="0" applyNumberFormat="1"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17" fillId="0" borderId="1" xfId="0" applyFont="1" applyBorder="1" applyAlignment="1" applyProtection="1">
      <alignment horizontal="justify" vertical="center" wrapText="1"/>
      <protection locked="0"/>
    </xf>
    <xf numFmtId="0" fontId="10" fillId="0" borderId="9" xfId="0" applyFont="1" applyBorder="1" applyAlignment="1">
      <alignment horizontal="justify" vertical="center" wrapText="1"/>
    </xf>
    <xf numFmtId="0" fontId="10" fillId="12" borderId="1" xfId="0" applyFont="1" applyFill="1" applyBorder="1" applyAlignment="1">
      <alignment horizontal="justify" vertical="center" wrapText="1"/>
    </xf>
    <xf numFmtId="0" fontId="10" fillId="11" borderId="1" xfId="0" applyFont="1" applyFill="1" applyBorder="1" applyAlignment="1">
      <alignment horizontal="justify" vertical="center" wrapText="1"/>
    </xf>
    <xf numFmtId="0" fontId="10" fillId="0" borderId="11" xfId="0" applyFont="1" applyBorder="1" applyAlignment="1" applyProtection="1">
      <alignment horizontal="justify" vertical="center" wrapText="1"/>
      <protection locked="0"/>
    </xf>
    <xf numFmtId="0" fontId="29" fillId="0" borderId="1" xfId="0" applyFont="1" applyBorder="1" applyAlignment="1">
      <alignment horizontal="justify" vertical="center" wrapText="1"/>
    </xf>
    <xf numFmtId="14" fontId="7" fillId="0" borderId="1" xfId="0" applyNumberFormat="1" applyFont="1" applyBorder="1" applyAlignment="1">
      <alignment horizontal="center" vertical="center"/>
    </xf>
    <xf numFmtId="9" fontId="7" fillId="16" borderId="1" xfId="5" applyFont="1" applyFill="1" applyBorder="1" applyAlignment="1" applyProtection="1">
      <alignment horizontal="center" vertical="center" wrapText="1"/>
    </xf>
    <xf numFmtId="0" fontId="7" fillId="0" borderId="1" xfId="0" applyFont="1" applyBorder="1" applyAlignment="1">
      <alignment horizontal="center" vertical="center" textRotation="90" wrapText="1"/>
    </xf>
    <xf numFmtId="0" fontId="7" fillId="0" borderId="1" xfId="0" applyFont="1" applyBorder="1" applyAlignment="1">
      <alignment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 xfId="0" applyFont="1" applyBorder="1" applyAlignment="1">
      <alignment vertical="center" wrapText="1"/>
    </xf>
    <xf numFmtId="0" fontId="7" fillId="0" borderId="9" xfId="0" applyFont="1" applyBorder="1" applyAlignment="1">
      <alignment horizontal="center" vertical="center" textRotation="90" wrapText="1"/>
    </xf>
    <xf numFmtId="0" fontId="7" fillId="0" borderId="1" xfId="0" applyFont="1" applyBorder="1" applyAlignment="1">
      <alignment horizontal="center" vertical="center" wrapText="1"/>
    </xf>
    <xf numFmtId="9" fontId="7" fillId="18" borderId="1" xfId="0" applyNumberFormat="1"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7" fillId="9" borderId="9"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18" borderId="9"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7" fillId="18" borderId="11" xfId="0" applyFont="1" applyFill="1" applyBorder="1" applyAlignment="1">
      <alignment horizontal="center" vertical="center" wrapText="1"/>
    </xf>
    <xf numFmtId="0" fontId="7" fillId="10" borderId="9" xfId="0" applyFont="1" applyFill="1" applyBorder="1" applyAlignment="1" applyProtection="1">
      <alignment horizontal="center" vertical="center" wrapText="1"/>
      <protection locked="0"/>
    </xf>
    <xf numFmtId="0" fontId="7" fillId="10" borderId="10" xfId="0" applyFont="1" applyFill="1" applyBorder="1" applyAlignment="1" applyProtection="1">
      <alignment horizontal="center" vertical="center" wrapText="1"/>
      <protection locked="0"/>
    </xf>
    <xf numFmtId="0" fontId="7" fillId="10" borderId="11" xfId="0" applyFont="1" applyFill="1" applyBorder="1" applyAlignment="1" applyProtection="1">
      <alignment horizontal="center" vertical="center" wrapText="1"/>
      <protection locked="0"/>
    </xf>
    <xf numFmtId="9" fontId="7" fillId="18" borderId="9" xfId="0" applyNumberFormat="1" applyFont="1" applyFill="1" applyBorder="1" applyAlignment="1">
      <alignment horizontal="center" vertical="center" wrapText="1"/>
    </xf>
    <xf numFmtId="9" fontId="7" fillId="18" borderId="10" xfId="0" applyNumberFormat="1" applyFont="1" applyFill="1" applyBorder="1" applyAlignment="1">
      <alignment horizontal="center" vertical="center" wrapText="1"/>
    </xf>
    <xf numFmtId="9" fontId="7" fillId="18" borderId="11" xfId="0" applyNumberFormat="1" applyFont="1" applyFill="1" applyBorder="1" applyAlignment="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9"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7" fillId="10" borderId="9" xfId="0" applyFont="1" applyFill="1" applyBorder="1" applyAlignment="1" applyProtection="1">
      <alignment horizontal="justify" vertical="center" wrapText="1"/>
      <protection locked="0"/>
    </xf>
    <xf numFmtId="0" fontId="7" fillId="10" borderId="10" xfId="0" applyFont="1" applyFill="1" applyBorder="1" applyAlignment="1" applyProtection="1">
      <alignment horizontal="justify" vertical="center" wrapText="1"/>
      <protection locked="0"/>
    </xf>
    <xf numFmtId="0" fontId="7" fillId="10" borderId="11" xfId="0" applyFont="1" applyFill="1" applyBorder="1" applyAlignment="1" applyProtection="1">
      <alignment horizontal="justify" vertical="center" wrapText="1"/>
      <protection locked="0"/>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10" borderId="1" xfId="0" applyFont="1" applyFill="1" applyBorder="1" applyAlignment="1" applyProtection="1">
      <alignment horizontal="center" vertical="center" wrapText="1"/>
      <protection locked="0"/>
    </xf>
    <xf numFmtId="0" fontId="22" fillId="15" borderId="9"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7" fillId="0" borderId="1" xfId="0" applyFont="1" applyBorder="1" applyAlignment="1">
      <alignment horizontal="center" vertical="center" wrapText="1"/>
    </xf>
    <xf numFmtId="0" fontId="22" fillId="15" borderId="10" xfId="0" applyFont="1" applyFill="1" applyBorder="1" applyAlignment="1">
      <alignment horizontal="center" vertical="center" textRotation="90" wrapText="1"/>
    </xf>
    <xf numFmtId="0" fontId="22" fillId="15" borderId="11" xfId="0" applyFont="1" applyFill="1" applyBorder="1" applyAlignment="1">
      <alignment horizontal="center" vertical="center" textRotation="90" wrapText="1"/>
    </xf>
    <xf numFmtId="0" fontId="18" fillId="15" borderId="1" xfId="0" applyFont="1" applyFill="1" applyBorder="1" applyAlignment="1">
      <alignment horizontal="center" vertical="center"/>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9"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9" fontId="7" fillId="18" borderId="1" xfId="0" applyNumberFormat="1" applyFont="1" applyFill="1" applyBorder="1" applyAlignment="1">
      <alignment horizontal="center" vertical="center" wrapText="1"/>
    </xf>
    <xf numFmtId="0" fontId="7" fillId="0" borderId="1" xfId="0" applyFont="1" applyBorder="1" applyAlignment="1" applyProtection="1">
      <alignment horizontal="center" vertical="center" wrapText="1"/>
    </xf>
    <xf numFmtId="0" fontId="7" fillId="0" borderId="1" xfId="0" applyFont="1" applyBorder="1" applyAlignment="1">
      <alignment horizontal="center" vertical="center" textRotation="90" wrapText="1"/>
    </xf>
    <xf numFmtId="0" fontId="7" fillId="17" borderId="9" xfId="4" applyFont="1" applyFill="1" applyBorder="1" applyAlignment="1">
      <alignment horizontal="center" vertical="center" wrapText="1"/>
    </xf>
    <xf numFmtId="0" fontId="7" fillId="17" borderId="10" xfId="4" applyFont="1" applyFill="1" applyBorder="1" applyAlignment="1">
      <alignment horizontal="center" vertical="center" wrapText="1"/>
    </xf>
    <xf numFmtId="0" fontId="7" fillId="17" borderId="11" xfId="4" applyFont="1" applyFill="1" applyBorder="1" applyAlignment="1">
      <alignment horizontal="center" vertical="center" wrapText="1"/>
    </xf>
    <xf numFmtId="0" fontId="7" fillId="11" borderId="9" xfId="4" applyFont="1" applyFill="1" applyBorder="1" applyAlignment="1">
      <alignment horizontal="center" vertical="center" wrapText="1"/>
    </xf>
    <xf numFmtId="0" fontId="7" fillId="11" borderId="10" xfId="4" applyFont="1" applyFill="1" applyBorder="1" applyAlignment="1">
      <alignment horizontal="center" vertical="center" wrapText="1"/>
    </xf>
    <xf numFmtId="0" fontId="7" fillId="11" borderId="11" xfId="4" applyFont="1" applyFill="1" applyBorder="1" applyAlignment="1">
      <alignment horizontal="center" vertical="center" wrapText="1"/>
    </xf>
    <xf numFmtId="0" fontId="7" fillId="10" borderId="9" xfId="4" applyFont="1" applyFill="1" applyBorder="1" applyAlignment="1" applyProtection="1">
      <alignment horizontal="justify" vertical="center" wrapText="1"/>
      <protection locked="0"/>
    </xf>
    <xf numFmtId="0" fontId="7" fillId="10" borderId="10" xfId="4" applyFont="1" applyFill="1" applyBorder="1" applyAlignment="1" applyProtection="1">
      <alignment horizontal="justify" vertical="center" wrapText="1"/>
      <protection locked="0"/>
    </xf>
    <xf numFmtId="0" fontId="7" fillId="10" borderId="11" xfId="4" applyFont="1" applyFill="1" applyBorder="1" applyAlignment="1" applyProtection="1">
      <alignment horizontal="justify" vertical="center" wrapText="1"/>
      <protection locked="0"/>
    </xf>
    <xf numFmtId="0" fontId="7" fillId="11" borderId="9"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9" fontId="7" fillId="16" borderId="9" xfId="5" applyFont="1" applyFill="1" applyBorder="1" applyAlignment="1">
      <alignment horizontal="center" vertical="center"/>
    </xf>
    <xf numFmtId="9" fontId="7" fillId="16" borderId="10" xfId="5" applyFont="1" applyFill="1" applyBorder="1" applyAlignment="1">
      <alignment horizontal="center" vertical="center"/>
    </xf>
    <xf numFmtId="9" fontId="7" fillId="16" borderId="11" xfId="5" applyFont="1" applyFill="1" applyBorder="1" applyAlignment="1">
      <alignment horizontal="center" vertical="center"/>
    </xf>
    <xf numFmtId="0" fontId="7" fillId="11" borderId="9" xfId="4" applyFont="1" applyFill="1" applyBorder="1" applyAlignment="1">
      <alignment horizontal="justify" vertical="center" wrapText="1"/>
    </xf>
    <xf numFmtId="0" fontId="7" fillId="11" borderId="10" xfId="4" applyFont="1" applyFill="1" applyBorder="1" applyAlignment="1">
      <alignment horizontal="justify" vertical="center" wrapText="1"/>
    </xf>
    <xf numFmtId="0" fontId="7" fillId="11" borderId="11" xfId="4" applyFont="1" applyFill="1" applyBorder="1" applyAlignment="1">
      <alignment horizontal="justify" vertical="center" wrapText="1"/>
    </xf>
    <xf numFmtId="0" fontId="7" fillId="10" borderId="9" xfId="4" applyFont="1" applyFill="1" applyBorder="1" applyAlignment="1" applyProtection="1">
      <alignment horizontal="center" vertical="center" wrapText="1"/>
      <protection locked="0"/>
    </xf>
    <xf numFmtId="0" fontId="7" fillId="10" borderId="10" xfId="4" applyFont="1" applyFill="1" applyBorder="1" applyAlignment="1" applyProtection="1">
      <alignment horizontal="center" vertical="center" wrapText="1"/>
      <protection locked="0"/>
    </xf>
    <xf numFmtId="0" fontId="7" fillId="10" borderId="11" xfId="4"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7" fillId="17" borderId="1" xfId="4" applyFont="1" applyFill="1" applyBorder="1" applyAlignment="1">
      <alignment horizontal="center" vertical="center" wrapText="1"/>
    </xf>
    <xf numFmtId="0" fontId="7" fillId="11" borderId="1" xfId="4" applyFont="1" applyFill="1" applyBorder="1" applyAlignment="1">
      <alignment horizontal="center" vertical="center" wrapText="1"/>
    </xf>
    <xf numFmtId="0" fontId="7" fillId="11" borderId="1" xfId="0" applyFont="1" applyFill="1" applyBorder="1" applyAlignment="1">
      <alignment horizontal="center" vertical="center" wrapText="1"/>
    </xf>
    <xf numFmtId="9" fontId="7" fillId="16" borderId="1" xfId="5" applyFont="1" applyFill="1" applyBorder="1" applyAlignment="1">
      <alignment horizontal="center" vertical="center"/>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7" fillId="0" borderId="1" xfId="4" applyFont="1" applyFill="1" applyBorder="1" applyAlignment="1">
      <alignment horizontal="center" vertical="center" wrapText="1"/>
    </xf>
    <xf numFmtId="0" fontId="10" fillId="10" borderId="1" xfId="4" applyFont="1" applyFill="1" applyBorder="1" applyAlignment="1" applyProtection="1">
      <alignment horizontal="center" vertical="center" wrapText="1"/>
      <protection locked="0"/>
    </xf>
    <xf numFmtId="0" fontId="7" fillId="10" borderId="1" xfId="4" applyFont="1" applyFill="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0" borderId="9" xfId="4" applyFont="1" applyFill="1" applyBorder="1" applyAlignment="1" applyProtection="1">
      <alignment horizontal="center" vertical="center" wrapText="1"/>
      <protection locked="0"/>
    </xf>
    <xf numFmtId="0" fontId="7" fillId="0" borderId="10" xfId="4" applyFont="1" applyFill="1" applyBorder="1" applyAlignment="1" applyProtection="1">
      <alignment horizontal="center" vertical="center" wrapText="1"/>
      <protection locked="0"/>
    </xf>
    <xf numFmtId="0" fontId="7" fillId="0" borderId="11" xfId="4" applyFont="1" applyFill="1" applyBorder="1" applyAlignment="1" applyProtection="1">
      <alignment horizontal="center" vertical="center" wrapText="1"/>
      <protection locked="0"/>
    </xf>
    <xf numFmtId="0" fontId="7" fillId="12" borderId="9"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7" fillId="10" borderId="9" xfId="4" applyFont="1" applyFill="1" applyBorder="1" applyAlignment="1" applyProtection="1">
      <alignment horizontal="center" vertical="top" wrapText="1"/>
      <protection locked="0"/>
    </xf>
    <xf numFmtId="0" fontId="7" fillId="10" borderId="10" xfId="4" applyFont="1" applyFill="1" applyBorder="1" applyAlignment="1" applyProtection="1">
      <alignment horizontal="center" vertical="top" wrapText="1"/>
      <protection locked="0"/>
    </xf>
    <xf numFmtId="0" fontId="7" fillId="10" borderId="11" xfId="4" applyFont="1" applyFill="1" applyBorder="1" applyAlignment="1" applyProtection="1">
      <alignment horizontal="center" vertical="top" wrapText="1"/>
      <protection locked="0"/>
    </xf>
    <xf numFmtId="0" fontId="19" fillId="10" borderId="9" xfId="0" applyFont="1" applyFill="1" applyBorder="1" applyAlignment="1" applyProtection="1">
      <alignment horizontal="center" vertical="center" wrapText="1"/>
      <protection locked="0"/>
    </xf>
    <xf numFmtId="0" fontId="19" fillId="10" borderId="10" xfId="0" applyFont="1" applyFill="1" applyBorder="1" applyAlignment="1" applyProtection="1">
      <alignment horizontal="center" vertical="center" wrapText="1"/>
      <protection locked="0"/>
    </xf>
    <xf numFmtId="0" fontId="29" fillId="11" borderId="9" xfId="0" applyFont="1" applyFill="1" applyBorder="1" applyAlignment="1">
      <alignment horizontal="center" vertical="center" wrapText="1"/>
    </xf>
    <xf numFmtId="0" fontId="29" fillId="11" borderId="11" xfId="0" applyFont="1" applyFill="1" applyBorder="1" applyAlignment="1">
      <alignment horizontal="center" vertical="center" wrapText="1"/>
    </xf>
    <xf numFmtId="0" fontId="7"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8" fillId="15" borderId="15" xfId="0" applyFont="1" applyFill="1" applyBorder="1" applyAlignment="1">
      <alignment horizontal="center" vertical="center" wrapText="1"/>
    </xf>
    <xf numFmtId="0" fontId="18" fillId="15" borderId="16" xfId="0" applyFont="1" applyFill="1" applyBorder="1" applyAlignment="1">
      <alignment horizontal="center" vertical="center" wrapText="1"/>
    </xf>
    <xf numFmtId="0" fontId="18" fillId="15" borderId="17" xfId="0" applyFont="1" applyFill="1" applyBorder="1" applyAlignment="1">
      <alignment horizontal="center" vertical="center" wrapText="1"/>
    </xf>
    <xf numFmtId="0" fontId="18" fillId="15" borderId="15" xfId="0" applyFont="1" applyFill="1" applyBorder="1" applyAlignment="1">
      <alignment horizontal="center" vertical="center"/>
    </xf>
    <xf numFmtId="0" fontId="18" fillId="15" borderId="16" xfId="0" applyFont="1" applyFill="1" applyBorder="1" applyAlignment="1">
      <alignment horizontal="center" vertical="center"/>
    </xf>
    <xf numFmtId="0" fontId="18" fillId="15" borderId="17" xfId="0" applyFont="1" applyFill="1" applyBorder="1" applyAlignment="1">
      <alignment horizontal="center" vertical="center"/>
    </xf>
    <xf numFmtId="0" fontId="18" fillId="15" borderId="18" xfId="0" applyFont="1" applyFill="1" applyBorder="1" applyAlignment="1">
      <alignment horizontal="center" vertical="center"/>
    </xf>
    <xf numFmtId="0" fontId="18" fillId="15" borderId="19" xfId="0" applyFont="1" applyFill="1" applyBorder="1" applyAlignment="1">
      <alignment horizontal="center" vertical="center"/>
    </xf>
    <xf numFmtId="0" fontId="18" fillId="15" borderId="20" xfId="0" applyFont="1" applyFill="1" applyBorder="1" applyAlignment="1">
      <alignment horizontal="center" vertical="center"/>
    </xf>
    <xf numFmtId="0" fontId="18" fillId="15" borderId="18" xfId="0" applyFont="1" applyFill="1" applyBorder="1" applyAlignment="1">
      <alignment horizontal="center" vertical="center" wrapText="1"/>
    </xf>
    <xf numFmtId="0" fontId="18" fillId="15" borderId="19" xfId="0" applyFont="1" applyFill="1" applyBorder="1" applyAlignment="1">
      <alignment horizontal="center" vertical="center" wrapText="1"/>
    </xf>
    <xf numFmtId="0" fontId="18" fillId="15" borderId="20"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15" borderId="13" xfId="0" applyFont="1" applyFill="1" applyBorder="1" applyAlignment="1">
      <alignment horizontal="center" vertical="center" wrapText="1"/>
    </xf>
    <xf numFmtId="0" fontId="22" fillId="15" borderId="14" xfId="0" applyFont="1" applyFill="1" applyBorder="1" applyAlignment="1">
      <alignment horizontal="center" vertical="center" wrapText="1"/>
    </xf>
    <xf numFmtId="0" fontId="22" fillId="15" borderId="1" xfId="0" applyFont="1" applyFill="1" applyBorder="1" applyAlignment="1">
      <alignment horizontal="center" vertical="center" wrapText="1"/>
    </xf>
    <xf numFmtId="0" fontId="22" fillId="15" borderId="1" xfId="0" applyFont="1" applyFill="1" applyBorder="1" applyAlignment="1">
      <alignment horizontal="center" vertical="center" textRotation="90" wrapText="1"/>
    </xf>
    <xf numFmtId="0" fontId="22" fillId="15" borderId="21" xfId="0" applyFont="1" applyFill="1" applyBorder="1" applyAlignment="1">
      <alignment horizontal="center" vertical="center" textRotation="90" wrapText="1"/>
    </xf>
    <xf numFmtId="0" fontId="22" fillId="15" borderId="18" xfId="0" applyFont="1" applyFill="1" applyBorder="1" applyAlignment="1">
      <alignment horizontal="center" vertical="center" textRotation="90" wrapText="1"/>
    </xf>
    <xf numFmtId="0" fontId="18" fillId="15" borderId="1" xfId="0" applyFont="1" applyFill="1" applyBorder="1" applyAlignment="1">
      <alignment horizontal="center" vertical="center" wrapText="1"/>
    </xf>
    <xf numFmtId="0" fontId="12" fillId="7" borderId="1" xfId="3" applyFont="1" applyFill="1" applyBorder="1" applyAlignment="1">
      <alignment horizontal="center" vertical="center"/>
    </xf>
    <xf numFmtId="0" fontId="13" fillId="0" borderId="1" xfId="3" applyFont="1" applyFill="1" applyBorder="1" applyAlignment="1">
      <alignment horizontal="center" vertical="center" wrapText="1"/>
    </xf>
    <xf numFmtId="0" fontId="12" fillId="6" borderId="1" xfId="3" applyFont="1" applyFill="1" applyBorder="1" applyAlignment="1">
      <alignment horizontal="center" vertical="center"/>
    </xf>
    <xf numFmtId="0" fontId="12" fillId="5" borderId="1" xfId="3" applyFont="1" applyFill="1" applyBorder="1" applyAlignment="1">
      <alignment horizontal="center" vertical="center"/>
    </xf>
    <xf numFmtId="0" fontId="16" fillId="0" borderId="0" xfId="3" applyFont="1" applyBorder="1" applyAlignment="1">
      <alignment horizontal="center" vertical="center" wrapText="1"/>
    </xf>
    <xf numFmtId="0" fontId="16" fillId="0" borderId="0" xfId="3" applyFont="1" applyBorder="1" applyAlignment="1">
      <alignment horizontal="center" wrapText="1"/>
    </xf>
    <xf numFmtId="0" fontId="12" fillId="3" borderId="0" xfId="3" applyFont="1" applyFill="1" applyBorder="1" applyAlignment="1">
      <alignment horizontal="center" vertical="center"/>
    </xf>
    <xf numFmtId="0" fontId="12" fillId="14" borderId="1" xfId="3" applyFont="1" applyFill="1" applyBorder="1" applyAlignment="1">
      <alignment horizontal="center" vertical="center"/>
    </xf>
    <xf numFmtId="0" fontId="12" fillId="4" borderId="1" xfId="3" applyFont="1" applyFill="1" applyBorder="1" applyAlignment="1">
      <alignment horizontal="center" vertical="center"/>
    </xf>
    <xf numFmtId="0" fontId="12" fillId="13" borderId="0" xfId="3" applyFont="1" applyFill="1" applyBorder="1" applyAlignment="1">
      <alignment horizontal="center" vertical="center" textRotation="90"/>
    </xf>
    <xf numFmtId="0" fontId="7" fillId="0" borderId="1" xfId="0" applyFont="1" applyBorder="1" applyAlignment="1" applyProtection="1">
      <alignment horizontal="justify" vertical="center" wrapText="1"/>
      <protection locked="0"/>
    </xf>
  </cellXfs>
  <cellStyles count="6">
    <cellStyle name="Excel Built-in Normal"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Porcentaje" xfId="5" builtinId="5"/>
  </cellStyles>
  <dxfs count="428">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FF"/>
      <color rgb="FFD7EBF7"/>
      <color rgb="FF3366CC"/>
      <color rgb="FFE2ECFD"/>
      <color rgb="FFD4F8FA"/>
      <color rgb="FF66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189481</xdr:colOff>
      <xdr:row>0</xdr:row>
      <xdr:rowOff>0</xdr:rowOff>
    </xdr:from>
    <xdr:to>
      <xdr:col>5</xdr:col>
      <xdr:colOff>2792251</xdr:colOff>
      <xdr:row>2</xdr:row>
      <xdr:rowOff>302559</xdr:rowOff>
    </xdr:to>
    <xdr:pic>
      <xdr:nvPicPr>
        <xdr:cNvPr id="3" name="Imagen 2">
          <a:extLst>
            <a:ext uri="{FF2B5EF4-FFF2-40B4-BE49-F238E27FC236}">
              <a16:creationId xmlns:a16="http://schemas.microsoft.com/office/drawing/2014/main" id="{8175AE11-1894-4AB1-BC9B-31F121C4159D}"/>
            </a:ext>
          </a:extLst>
        </xdr:cNvPr>
        <xdr:cNvPicPr/>
      </xdr:nvPicPr>
      <xdr:blipFill>
        <a:blip xmlns:r="http://schemas.openxmlformats.org/officeDocument/2006/relationships" r:embed="rId1"/>
        <a:stretch>
          <a:fillRect/>
        </a:stretch>
      </xdr:blipFill>
      <xdr:spPr>
        <a:xfrm>
          <a:off x="189481" y="0"/>
          <a:ext cx="9997634" cy="134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190500</xdr:colOff>
      <xdr:row>1</xdr:row>
      <xdr:rowOff>152400</xdr:rowOff>
    </xdr:from>
    <xdr:to>
      <xdr:col>48</xdr:col>
      <xdr:colOff>160907</xdr:colOff>
      <xdr:row>11</xdr:row>
      <xdr:rowOff>161345</xdr:rowOff>
    </xdr:to>
    <xdr:pic>
      <xdr:nvPicPr>
        <xdr:cNvPr id="2" name="Imagen 1">
          <a:extLst>
            <a:ext uri="{FF2B5EF4-FFF2-40B4-BE49-F238E27FC236}">
              <a16:creationId xmlns:a16="http://schemas.microsoft.com/office/drawing/2014/main" id="{0F3AE5CC-2C87-4922-9767-F9D2D1FAB8CC}"/>
            </a:ext>
          </a:extLst>
        </xdr:cNvPr>
        <xdr:cNvPicPr>
          <a:picLocks noChangeAspect="1"/>
        </xdr:cNvPicPr>
      </xdr:nvPicPr>
      <xdr:blipFill>
        <a:blip xmlns:r="http://schemas.openxmlformats.org/officeDocument/2006/relationships" r:embed="rId1"/>
        <a:stretch>
          <a:fillRect/>
        </a:stretch>
      </xdr:blipFill>
      <xdr:spPr>
        <a:xfrm>
          <a:off x="8201025" y="381000"/>
          <a:ext cx="8142857" cy="4638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34636</xdr:rowOff>
    </xdr:from>
    <xdr:to>
      <xdr:col>1</xdr:col>
      <xdr:colOff>2194618</xdr:colOff>
      <xdr:row>0</xdr:row>
      <xdr:rowOff>625186</xdr:rowOff>
    </xdr:to>
    <xdr:pic>
      <xdr:nvPicPr>
        <xdr:cNvPr id="3" name="Imagen 2">
          <a:extLst>
            <a:ext uri="{FF2B5EF4-FFF2-40B4-BE49-F238E27FC236}">
              <a16:creationId xmlns:a16="http://schemas.microsoft.com/office/drawing/2014/main" id="{C8F833EF-16CE-44C3-9391-D599716056CC}"/>
            </a:ext>
          </a:extLst>
        </xdr:cNvPr>
        <xdr:cNvPicPr/>
      </xdr:nvPicPr>
      <xdr:blipFill>
        <a:blip xmlns:r="http://schemas.openxmlformats.org/officeDocument/2006/relationships" r:embed="rId1"/>
        <a:stretch>
          <a:fillRect/>
        </a:stretch>
      </xdr:blipFill>
      <xdr:spPr>
        <a:xfrm>
          <a:off x="0" y="34636"/>
          <a:ext cx="3211195"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43"/>
  <sheetViews>
    <sheetView showGridLines="0" tabSelected="1" topLeftCell="A61" zoomScale="55" zoomScaleNormal="55" workbookViewId="0">
      <selection activeCell="B93" sqref="B93:B97"/>
    </sheetView>
  </sheetViews>
  <sheetFormatPr baseColWidth="10" defaultColWidth="11.42578125" defaultRowHeight="16.5" x14ac:dyDescent="0.3"/>
  <cols>
    <col min="1" max="1" width="8" style="6" customWidth="1"/>
    <col min="2" max="2" width="16.28515625" style="4" customWidth="1"/>
    <col min="3" max="4" width="25.28515625" style="4" customWidth="1"/>
    <col min="5" max="5" width="36" style="4" customWidth="1"/>
    <col min="6" max="6" width="42.5703125" style="7" customWidth="1"/>
    <col min="7" max="7" width="67.5703125" style="7" customWidth="1"/>
    <col min="8" max="8" width="29.42578125" style="7" customWidth="1"/>
    <col min="9" max="9" width="20.140625" style="7" bestFit="1" customWidth="1"/>
    <col min="10" max="10" width="22.28515625" style="7" bestFit="1" customWidth="1"/>
    <col min="11" max="11" width="7.7109375" style="7" customWidth="1"/>
    <col min="12" max="12" width="16.140625" style="4" customWidth="1"/>
    <col min="13" max="13" width="17" style="4" customWidth="1"/>
    <col min="14" max="14" width="15.5703125" style="4" customWidth="1"/>
    <col min="15" max="15" width="17.28515625" style="4" customWidth="1"/>
    <col min="16" max="16" width="14.42578125" style="4" customWidth="1"/>
    <col min="17" max="17" width="13.28515625" style="4" customWidth="1"/>
    <col min="18" max="18" width="15" style="4" customWidth="1"/>
    <col min="19" max="19" width="18.42578125" style="4" customWidth="1"/>
    <col min="20" max="20" width="13.7109375" style="4" customWidth="1"/>
    <col min="21" max="21" width="15.140625" style="4" customWidth="1"/>
    <col min="22" max="22" width="14.85546875" style="4" customWidth="1"/>
    <col min="23" max="23" width="11.5703125" style="4" customWidth="1"/>
    <col min="24" max="24" width="13" style="4" customWidth="1"/>
    <col min="25" max="25" width="13.28515625" style="4" customWidth="1"/>
    <col min="26" max="26" width="16" style="4" customWidth="1"/>
    <col min="27" max="27" width="14.42578125" style="4" customWidth="1"/>
    <col min="28" max="28" width="10.42578125" style="4" customWidth="1"/>
    <col min="29" max="29" width="8.85546875" style="4" customWidth="1"/>
    <col min="30" max="30" width="10.85546875" style="4" customWidth="1"/>
    <col min="31" max="31" width="12.28515625" style="4" customWidth="1"/>
    <col min="32" max="32" width="14.28515625" style="8" customWidth="1"/>
    <col min="33" max="33" width="10.42578125" style="8" customWidth="1"/>
    <col min="34" max="34" width="18.42578125" style="8" customWidth="1"/>
    <col min="35" max="35" width="7.42578125" style="8" bestFit="1" customWidth="1"/>
    <col min="36" max="36" width="43.140625" style="4" customWidth="1"/>
    <col min="37" max="37" width="29.7109375" style="4" customWidth="1"/>
    <col min="38" max="38" width="7" style="6" customWidth="1"/>
    <col min="39" max="39" width="1.5703125" style="55" hidden="1" customWidth="1"/>
    <col min="40" max="40" width="8.28515625" style="4" customWidth="1"/>
    <col min="41" max="41" width="4.28515625" style="55" hidden="1" customWidth="1"/>
    <col min="42" max="42" width="6.7109375" style="55" customWidth="1"/>
    <col min="43" max="45" width="3.5703125" style="4" bestFit="1" customWidth="1"/>
    <col min="46" max="46" width="7.140625" style="55" customWidth="1"/>
    <col min="47" max="48" width="7.140625" style="4" customWidth="1"/>
    <col min="49" max="49" width="7.140625" style="74" customWidth="1"/>
    <col min="50" max="51" width="7.140625" style="4" customWidth="1"/>
    <col min="52" max="52" width="35.85546875" style="4" customWidth="1"/>
    <col min="53" max="53" width="35.42578125" style="4" customWidth="1"/>
    <col min="54" max="55" width="20.42578125" style="4" customWidth="1"/>
    <col min="56" max="56" width="12.28515625" style="4" customWidth="1"/>
    <col min="57" max="57" width="13" style="4" customWidth="1"/>
    <col min="58" max="58" width="22.42578125" style="9" customWidth="1"/>
    <col min="59" max="16384" width="11.42578125" style="4"/>
  </cols>
  <sheetData>
    <row r="1" spans="1:58" ht="46.5" customHeight="1" x14ac:dyDescent="0.3">
      <c r="A1" s="218"/>
      <c r="B1" s="219"/>
      <c r="C1" s="219"/>
      <c r="D1" s="219"/>
      <c r="E1" s="219"/>
      <c r="F1" s="219"/>
      <c r="G1" s="219"/>
      <c r="H1" s="217" t="s">
        <v>448</v>
      </c>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56" t="s">
        <v>221</v>
      </c>
    </row>
    <row r="2" spans="1:58" ht="36" customHeight="1" x14ac:dyDescent="0.3">
      <c r="A2" s="220"/>
      <c r="B2" s="216"/>
      <c r="C2" s="216"/>
      <c r="D2" s="216"/>
      <c r="E2" s="216"/>
      <c r="F2" s="216"/>
      <c r="G2" s="216"/>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56" t="s">
        <v>222</v>
      </c>
    </row>
    <row r="3" spans="1:58" ht="41.25" customHeight="1" x14ac:dyDescent="0.3">
      <c r="A3" s="221"/>
      <c r="B3" s="222"/>
      <c r="C3" s="222"/>
      <c r="D3" s="222"/>
      <c r="E3" s="222"/>
      <c r="F3" s="222"/>
      <c r="G3" s="222"/>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56" t="s">
        <v>223</v>
      </c>
    </row>
    <row r="4" spans="1:58" ht="36.75" customHeight="1" x14ac:dyDescent="0.3">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row>
    <row r="5" spans="1:58" ht="55.5" customHeight="1" x14ac:dyDescent="0.3">
      <c r="A5" s="226" t="s">
        <v>68</v>
      </c>
      <c r="B5" s="227"/>
      <c r="C5" s="227"/>
      <c r="D5" s="227"/>
      <c r="E5" s="227"/>
      <c r="F5" s="227"/>
      <c r="G5" s="227"/>
      <c r="H5" s="227"/>
      <c r="I5" s="228"/>
      <c r="J5" s="223" t="s">
        <v>193</v>
      </c>
      <c r="K5" s="224"/>
      <c r="L5" s="224"/>
      <c r="M5" s="224"/>
      <c r="N5" s="224"/>
      <c r="O5" s="224"/>
      <c r="P5" s="224"/>
      <c r="Q5" s="224"/>
      <c r="R5" s="224"/>
      <c r="S5" s="224"/>
      <c r="T5" s="224"/>
      <c r="U5" s="224"/>
      <c r="V5" s="224"/>
      <c r="W5" s="224"/>
      <c r="X5" s="224"/>
      <c r="Y5" s="224"/>
      <c r="Z5" s="224"/>
      <c r="AA5" s="224"/>
      <c r="AB5" s="224"/>
      <c r="AC5" s="224"/>
      <c r="AD5" s="224"/>
      <c r="AE5" s="224"/>
      <c r="AF5" s="224"/>
      <c r="AG5" s="224"/>
      <c r="AH5" s="225"/>
      <c r="AI5" s="223" t="s">
        <v>199</v>
      </c>
      <c r="AJ5" s="224"/>
      <c r="AK5" s="224"/>
      <c r="AL5" s="224"/>
      <c r="AM5" s="224"/>
      <c r="AN5" s="224"/>
      <c r="AO5" s="224"/>
      <c r="AP5" s="224"/>
      <c r="AQ5" s="224"/>
      <c r="AR5" s="224"/>
      <c r="AS5" s="225"/>
      <c r="AT5" s="242" t="s">
        <v>207</v>
      </c>
      <c r="AU5" s="242"/>
      <c r="AV5" s="242"/>
      <c r="AW5" s="242"/>
      <c r="AX5" s="242"/>
      <c r="AY5" s="242"/>
      <c r="AZ5" s="153" t="s">
        <v>205</v>
      </c>
      <c r="BA5" s="153"/>
      <c r="BB5" s="153"/>
      <c r="BC5" s="153"/>
      <c r="BD5" s="153"/>
      <c r="BE5" s="153"/>
      <c r="BF5" s="153"/>
    </row>
    <row r="6" spans="1:58" ht="30.75" customHeight="1" x14ac:dyDescent="0.3">
      <c r="A6" s="229"/>
      <c r="B6" s="230"/>
      <c r="C6" s="230"/>
      <c r="D6" s="230"/>
      <c r="E6" s="230"/>
      <c r="F6" s="230"/>
      <c r="G6" s="230"/>
      <c r="H6" s="230"/>
      <c r="I6" s="231"/>
      <c r="J6" s="232"/>
      <c r="K6" s="233"/>
      <c r="L6" s="233"/>
      <c r="M6" s="233"/>
      <c r="N6" s="233"/>
      <c r="O6" s="233"/>
      <c r="P6" s="233"/>
      <c r="Q6" s="233"/>
      <c r="R6" s="233"/>
      <c r="S6" s="233"/>
      <c r="T6" s="233"/>
      <c r="U6" s="233"/>
      <c r="V6" s="233"/>
      <c r="W6" s="233"/>
      <c r="X6" s="233"/>
      <c r="Y6" s="233"/>
      <c r="Z6" s="233"/>
      <c r="AA6" s="233"/>
      <c r="AB6" s="233"/>
      <c r="AC6" s="233"/>
      <c r="AD6" s="233"/>
      <c r="AE6" s="233"/>
      <c r="AF6" s="233"/>
      <c r="AG6" s="233"/>
      <c r="AH6" s="234"/>
      <c r="AI6" s="239" t="s">
        <v>194</v>
      </c>
      <c r="AJ6" s="238" t="s">
        <v>198</v>
      </c>
      <c r="AK6" s="238" t="s">
        <v>195</v>
      </c>
      <c r="AL6" s="235" t="s">
        <v>197</v>
      </c>
      <c r="AM6" s="236"/>
      <c r="AN6" s="236"/>
      <c r="AO6" s="236"/>
      <c r="AP6" s="236"/>
      <c r="AQ6" s="236"/>
      <c r="AR6" s="236"/>
      <c r="AS6" s="237"/>
      <c r="AT6" s="151" t="s">
        <v>200</v>
      </c>
      <c r="AU6" s="151" t="s">
        <v>181</v>
      </c>
      <c r="AV6" s="151" t="s">
        <v>220</v>
      </c>
      <c r="AW6" s="151" t="s">
        <v>182</v>
      </c>
      <c r="AX6" s="151" t="s">
        <v>201</v>
      </c>
      <c r="AY6" s="240" t="s">
        <v>184</v>
      </c>
      <c r="AZ6" s="148" t="s">
        <v>105</v>
      </c>
      <c r="BA6" s="148" t="s">
        <v>205</v>
      </c>
      <c r="BB6" s="148" t="s">
        <v>206</v>
      </c>
      <c r="BC6" s="148" t="s">
        <v>70</v>
      </c>
      <c r="BD6" s="148" t="s">
        <v>4</v>
      </c>
      <c r="BE6" s="148" t="s">
        <v>5</v>
      </c>
      <c r="BF6" s="148" t="s">
        <v>72</v>
      </c>
    </row>
    <row r="7" spans="1:58" s="5" customFormat="1" ht="144" customHeight="1" x14ac:dyDescent="0.25">
      <c r="A7" s="59" t="s">
        <v>71</v>
      </c>
      <c r="B7" s="59" t="s">
        <v>0</v>
      </c>
      <c r="C7" s="58" t="s">
        <v>3</v>
      </c>
      <c r="D7" s="58" t="s">
        <v>118</v>
      </c>
      <c r="E7" s="58" t="s">
        <v>119</v>
      </c>
      <c r="F7" s="59" t="s">
        <v>1</v>
      </c>
      <c r="G7" s="59" t="s">
        <v>113</v>
      </c>
      <c r="H7" s="58" t="s">
        <v>120</v>
      </c>
      <c r="I7" s="58" t="s">
        <v>187</v>
      </c>
      <c r="J7" s="58" t="s">
        <v>2</v>
      </c>
      <c r="K7" s="58" t="s">
        <v>122</v>
      </c>
      <c r="L7" s="58" t="s">
        <v>86</v>
      </c>
      <c r="M7" s="58" t="s">
        <v>87</v>
      </c>
      <c r="N7" s="58" t="s">
        <v>88</v>
      </c>
      <c r="O7" s="58" t="s">
        <v>89</v>
      </c>
      <c r="P7" s="58" t="s">
        <v>90</v>
      </c>
      <c r="Q7" s="58" t="s">
        <v>91</v>
      </c>
      <c r="R7" s="58" t="s">
        <v>92</v>
      </c>
      <c r="S7" s="58" t="s">
        <v>93</v>
      </c>
      <c r="T7" s="58" t="s">
        <v>94</v>
      </c>
      <c r="U7" s="58" t="s">
        <v>95</v>
      </c>
      <c r="V7" s="58" t="s">
        <v>96</v>
      </c>
      <c r="W7" s="58" t="s">
        <v>97</v>
      </c>
      <c r="X7" s="58" t="s">
        <v>98</v>
      </c>
      <c r="Y7" s="58" t="s">
        <v>99</v>
      </c>
      <c r="Z7" s="58" t="s">
        <v>100</v>
      </c>
      <c r="AA7" s="58" t="s">
        <v>101</v>
      </c>
      <c r="AB7" s="58" t="s">
        <v>102</v>
      </c>
      <c r="AC7" s="58" t="s">
        <v>103</v>
      </c>
      <c r="AD7" s="58" t="s">
        <v>104</v>
      </c>
      <c r="AE7" s="58" t="s">
        <v>74</v>
      </c>
      <c r="AF7" s="58" t="s">
        <v>3</v>
      </c>
      <c r="AG7" s="58" t="s">
        <v>122</v>
      </c>
      <c r="AH7" s="58" t="s">
        <v>123</v>
      </c>
      <c r="AI7" s="239"/>
      <c r="AJ7" s="238"/>
      <c r="AK7" s="238"/>
      <c r="AL7" s="57" t="s">
        <v>159</v>
      </c>
      <c r="AM7" s="58" t="s">
        <v>196</v>
      </c>
      <c r="AN7" s="57" t="s">
        <v>160</v>
      </c>
      <c r="AO7" s="58" t="s">
        <v>196</v>
      </c>
      <c r="AP7" s="57" t="s">
        <v>196</v>
      </c>
      <c r="AQ7" s="57" t="s">
        <v>164</v>
      </c>
      <c r="AR7" s="57" t="s">
        <v>121</v>
      </c>
      <c r="AS7" s="57" t="s">
        <v>168</v>
      </c>
      <c r="AT7" s="152"/>
      <c r="AU7" s="152"/>
      <c r="AV7" s="152"/>
      <c r="AW7" s="152"/>
      <c r="AX7" s="152"/>
      <c r="AY7" s="241"/>
      <c r="AZ7" s="149"/>
      <c r="BA7" s="149"/>
      <c r="BB7" s="149"/>
      <c r="BC7" s="149"/>
      <c r="BD7" s="149"/>
      <c r="BE7" s="149"/>
      <c r="BF7" s="149"/>
    </row>
    <row r="8" spans="1:58" ht="204" customHeight="1" x14ac:dyDescent="0.3">
      <c r="A8" s="162">
        <v>1</v>
      </c>
      <c r="B8" s="165" t="s">
        <v>262</v>
      </c>
      <c r="C8" s="165" t="s">
        <v>263</v>
      </c>
      <c r="D8" s="177" t="s">
        <v>264</v>
      </c>
      <c r="E8" s="177" t="s">
        <v>266</v>
      </c>
      <c r="F8" s="168" t="s">
        <v>492</v>
      </c>
      <c r="G8" s="168" t="s">
        <v>493</v>
      </c>
      <c r="H8" s="144" t="s">
        <v>177</v>
      </c>
      <c r="I8" s="171" t="s">
        <v>192</v>
      </c>
      <c r="J8" s="171" t="str">
        <f>IF(I8="Máximo 2 veces por año","Muy Baja", IF(I8="De 3 a 24 veces por año","Baja", IF(I8="De 24 a 500 veces por año","Media", IF(I8="De 500 veces al año y máximo 5000 veces por año","Alta",IF(I8="Más de 5000 veces por año","Muy Alta",";")))))</f>
        <v>Muy Alta</v>
      </c>
      <c r="K8" s="174">
        <f>IF(J8="Muy Baja", 20%, IF(J8="Baja",40%, IF(J8="Media",60%, IF(J8="Alta",80%,IF(J8="Muy Alta",100%,"")))))</f>
        <v>1</v>
      </c>
      <c r="L8" s="144" t="s">
        <v>69</v>
      </c>
      <c r="M8" s="144" t="s">
        <v>69</v>
      </c>
      <c r="N8" s="144" t="s">
        <v>69</v>
      </c>
      <c r="O8" s="144" t="s">
        <v>69</v>
      </c>
      <c r="P8" s="144" t="s">
        <v>69</v>
      </c>
      <c r="Q8" s="144" t="s">
        <v>69</v>
      </c>
      <c r="R8" s="144" t="s">
        <v>69</v>
      </c>
      <c r="S8" s="144" t="s">
        <v>76</v>
      </c>
      <c r="T8" s="144" t="s">
        <v>76</v>
      </c>
      <c r="U8" s="144" t="s">
        <v>69</v>
      </c>
      <c r="V8" s="144" t="s">
        <v>69</v>
      </c>
      <c r="W8" s="144" t="s">
        <v>69</v>
      </c>
      <c r="X8" s="144" t="s">
        <v>69</v>
      </c>
      <c r="Y8" s="144" t="s">
        <v>69</v>
      </c>
      <c r="Z8" s="144" t="s">
        <v>69</v>
      </c>
      <c r="AA8" s="144" t="s">
        <v>76</v>
      </c>
      <c r="AB8" s="144" t="s">
        <v>69</v>
      </c>
      <c r="AC8" s="144" t="s">
        <v>69</v>
      </c>
      <c r="AD8" s="144" t="s">
        <v>76</v>
      </c>
      <c r="AE8" s="123">
        <f>COUNTIF(L8:AD8, "SI")</f>
        <v>15</v>
      </c>
      <c r="AF8" s="126" t="str">
        <f>IF(AE8&lt;=5, "Moderado", IF(AE8&lt;=11,"Mayor","Catastrófico"))</f>
        <v>Catastrófico</v>
      </c>
      <c r="AG8" s="132">
        <f>IF(AF8="Leve", 20%, IF(AF8="Menor",40%, IF(AF8="Moderado",60%, IF(AF8="Mayor",80%,IF(AF8="Catastrófico",100%,"")))))</f>
        <v>1</v>
      </c>
      <c r="AH8" s="135" t="str">
        <f>IF(AND(J8&lt;&gt;"",AF8&lt;&gt;""),VLOOKUP(J8&amp;AF8,'No Eliminar'!$N$3:$O$27,2,FALSE),"")</f>
        <v>Extrema</v>
      </c>
      <c r="AI8" s="60">
        <v>1</v>
      </c>
      <c r="AJ8" s="39" t="s">
        <v>270</v>
      </c>
      <c r="AK8" s="61" t="str">
        <f>IF(AL8="Preventivo","Probabilidad",IF(AL8="Detectivo","Probabilidad","Impacto"))</f>
        <v>Impacto</v>
      </c>
      <c r="AL8" s="62" t="s">
        <v>155</v>
      </c>
      <c r="AM8" s="63">
        <f>IF(AL8="Preventivo", 25%, IF(AL8="Detectivo",15%, IF(AL8="Correctivo",10%,IF(AL8="No se tienen controles para aplicar al impacto","No Aplica",""))))</f>
        <v>0.1</v>
      </c>
      <c r="AN8" s="62" t="s">
        <v>157</v>
      </c>
      <c r="AO8" s="63">
        <f>IF(AN8="Automático", 25%, IF(AN8="Manual",15%,IF(AN8="No Aplica", "No Aplica","")))</f>
        <v>0.15</v>
      </c>
      <c r="AP8" s="65">
        <f>AM8+AO8</f>
        <v>0.25</v>
      </c>
      <c r="AQ8" s="62" t="s">
        <v>162</v>
      </c>
      <c r="AR8" s="62" t="s">
        <v>166</v>
      </c>
      <c r="AS8" s="62" t="s">
        <v>170</v>
      </c>
      <c r="AT8" s="65">
        <f>IFERROR(IF(AK8="Probabilidad",(K8-(+K8*AP8)),IF(AK8="Impacto",K8,"")),"")</f>
        <v>1</v>
      </c>
      <c r="AU8" s="66" t="str">
        <f>IF(AT8&lt;=20%, "Muy Baja", IF(AT8&lt;=40%,"Baja", IF(AT8&lt;=60%,"Media",IF(AT8&lt;=80%,"Alta","Muy Alta"))))</f>
        <v>Muy Alta</v>
      </c>
      <c r="AV8" s="65">
        <f>IF(AK8="Impacto",(AG8-(+AG8*AP8)),AG8)</f>
        <v>0.75</v>
      </c>
      <c r="AW8" s="66" t="str">
        <f>IF(AV8&lt;=20%, "Leve", IF(AV8&lt;=40%,"Menor", IF(AV8&lt;=60%,"Moderado",IF(AV8&lt;=80%,"Mayor","Catastrófico"))))</f>
        <v>Mayor</v>
      </c>
      <c r="AX8" s="78" t="str">
        <f>IF(AND(AU8&lt;&gt;"",AW8&lt;&gt;""),VLOOKUP(AU8&amp;AW8,'No Eliminar'!$N$3:$O$27,2,FALSE),"")</f>
        <v>Alta</v>
      </c>
      <c r="AY8" s="138" t="s">
        <v>85</v>
      </c>
      <c r="AZ8" s="141" t="s">
        <v>276</v>
      </c>
      <c r="BA8" s="141" t="s">
        <v>277</v>
      </c>
      <c r="BB8" s="129" t="s">
        <v>278</v>
      </c>
      <c r="BC8" s="144" t="s">
        <v>238</v>
      </c>
      <c r="BD8" s="129" t="s">
        <v>239</v>
      </c>
      <c r="BE8" s="129" t="s">
        <v>240</v>
      </c>
      <c r="BF8" s="141" t="s">
        <v>279</v>
      </c>
    </row>
    <row r="9" spans="1:58" ht="204" customHeight="1" x14ac:dyDescent="0.3">
      <c r="A9" s="163"/>
      <c r="B9" s="166"/>
      <c r="C9" s="166"/>
      <c r="D9" s="178"/>
      <c r="E9" s="179"/>
      <c r="F9" s="169"/>
      <c r="G9" s="169"/>
      <c r="H9" s="145"/>
      <c r="I9" s="172"/>
      <c r="J9" s="172"/>
      <c r="K9" s="175"/>
      <c r="L9" s="145"/>
      <c r="M9" s="145"/>
      <c r="N9" s="145"/>
      <c r="O9" s="145"/>
      <c r="P9" s="145"/>
      <c r="Q9" s="145"/>
      <c r="R9" s="145"/>
      <c r="S9" s="145"/>
      <c r="T9" s="145"/>
      <c r="U9" s="145"/>
      <c r="V9" s="145"/>
      <c r="W9" s="145"/>
      <c r="X9" s="145"/>
      <c r="Y9" s="145"/>
      <c r="Z9" s="145"/>
      <c r="AA9" s="145"/>
      <c r="AB9" s="145"/>
      <c r="AC9" s="145"/>
      <c r="AD9" s="145"/>
      <c r="AE9" s="124"/>
      <c r="AF9" s="127"/>
      <c r="AG9" s="133"/>
      <c r="AH9" s="136"/>
      <c r="AI9" s="60">
        <v>2</v>
      </c>
      <c r="AJ9" s="39" t="s">
        <v>271</v>
      </c>
      <c r="AK9" s="61" t="str">
        <f>IF(AL9="Preventivo","Probabilidad",IF(AL9="Detectivo","Probabilidad","Impacto"))</f>
        <v>Probabilidad</v>
      </c>
      <c r="AL9" s="62" t="s">
        <v>21</v>
      </c>
      <c r="AM9" s="63">
        <f>IF(AL9="Preventivo", 25%, IF(AL9="Detectivo",15%, IF(AL9="Correctivo",10%,IF(AL9="No se tienen controles para aplicar al impacto","No Aplica",""))))</f>
        <v>0.25</v>
      </c>
      <c r="AN9" s="62" t="s">
        <v>157</v>
      </c>
      <c r="AO9" s="63">
        <f>IF(AN9="Automático", 25%, IF(AN9="Manual",15%,IF(AN9="No Aplica", "No Aplica","")))</f>
        <v>0.15</v>
      </c>
      <c r="AP9" s="65">
        <f>AM9+AO9</f>
        <v>0.4</v>
      </c>
      <c r="AQ9" s="62" t="s">
        <v>162</v>
      </c>
      <c r="AR9" s="62" t="s">
        <v>166</v>
      </c>
      <c r="AS9" s="62" t="s">
        <v>170</v>
      </c>
      <c r="AT9" s="65">
        <f>IFERROR(IF(AND(AK8="Probabilidad",AK9="Probabilidad"),(AT8-(+AT8*AP9)),IF(AK9="Probabilidad",(K8-(+K8*AP9)),IF(AK9="Impacto",AT8,""))),"")</f>
        <v>0.6</v>
      </c>
      <c r="AU9" s="66" t="str">
        <f>IF(AT9&lt;=20%, "Muy Baja", IF(AT9&lt;=40%,"Baja", IF(AT9&lt;=60%,"Media",IF(AT9&lt;=80%,"Alta","Muy Alta"))))</f>
        <v>Media</v>
      </c>
      <c r="AV9" s="113">
        <f t="shared" ref="AV9:AV14" si="0">IFERROR(IF(AND(AK8="Impacto",AK9="Impacto"),(AV8-(+AV8*AP9)),IF(AND(AK8="Impacto",AK9="Probabilidad"),(AV8),IF(AND(AK8="Probabilidad",AK9="Impacto"),(AV8-(+AV8*AP9)),IF(AND(AK8="Probabilidad",AK9="Probabilidad"),(AV8))))),"")</f>
        <v>0.75</v>
      </c>
      <c r="AW9" s="66" t="str">
        <f t="shared" ref="AW9:AW14" si="1">IF(AV9&lt;=20%, "Leve", IF(AV9&lt;=40%,"Menor", IF(AV9&lt;=60%,"Moderado",IF(AV9&lt;=80%,"Mayor","Catastrófico"))))</f>
        <v>Mayor</v>
      </c>
      <c r="AX9" s="78" t="str">
        <f>IF(AND(AU9&lt;&gt;"",AW9&lt;&gt;""),VLOOKUP(AU9&amp;AW9,'No Eliminar'!$N$3:$O$27,2,FALSE),"")</f>
        <v>Alta</v>
      </c>
      <c r="AY9" s="139"/>
      <c r="AZ9" s="142"/>
      <c r="BA9" s="142"/>
      <c r="BB9" s="130"/>
      <c r="BC9" s="145"/>
      <c r="BD9" s="130"/>
      <c r="BE9" s="130"/>
      <c r="BF9" s="142"/>
    </row>
    <row r="10" spans="1:58" ht="204" customHeight="1" x14ac:dyDescent="0.3">
      <c r="A10" s="163"/>
      <c r="B10" s="166"/>
      <c r="C10" s="166"/>
      <c r="D10" s="179"/>
      <c r="E10" s="177" t="s">
        <v>267</v>
      </c>
      <c r="F10" s="169"/>
      <c r="G10" s="169"/>
      <c r="H10" s="145"/>
      <c r="I10" s="172"/>
      <c r="J10" s="172"/>
      <c r="K10" s="175"/>
      <c r="L10" s="145"/>
      <c r="M10" s="145"/>
      <c r="N10" s="145"/>
      <c r="O10" s="145"/>
      <c r="P10" s="145"/>
      <c r="Q10" s="145"/>
      <c r="R10" s="145"/>
      <c r="S10" s="145"/>
      <c r="T10" s="145"/>
      <c r="U10" s="145"/>
      <c r="V10" s="145"/>
      <c r="W10" s="145"/>
      <c r="X10" s="145"/>
      <c r="Y10" s="145"/>
      <c r="Z10" s="145"/>
      <c r="AA10" s="145"/>
      <c r="AB10" s="145"/>
      <c r="AC10" s="145"/>
      <c r="AD10" s="145"/>
      <c r="AE10" s="124"/>
      <c r="AF10" s="127"/>
      <c r="AG10" s="133"/>
      <c r="AH10" s="136"/>
      <c r="AI10" s="60">
        <v>3</v>
      </c>
      <c r="AJ10" s="39" t="s">
        <v>272</v>
      </c>
      <c r="AK10" s="61" t="str">
        <f t="shared" ref="AK10" si="2">IF(AL10="Preventivo","Probabilidad",IF(AL10="Detectivo","Probabilidad","Impacto"))</f>
        <v>Probabilidad</v>
      </c>
      <c r="AL10" s="62" t="s">
        <v>21</v>
      </c>
      <c r="AM10" s="63">
        <f>IF(AL10="Preventivo", 25%, IF(AL10="Detectivo",15%, IF(AL10="Correctivo",10%,IF(AL10="No se tienen controles para aplicar al impacto","No Aplica",""))))</f>
        <v>0.25</v>
      </c>
      <c r="AN10" s="62" t="s">
        <v>157</v>
      </c>
      <c r="AO10" s="63">
        <f t="shared" ref="AO10:AO11" si="3">IF(AN10="Automático", 25%, IF(AN10="Manual",15%,IF(AN10="No Aplica", "No Aplica","")))</f>
        <v>0.15</v>
      </c>
      <c r="AP10" s="65">
        <f>AM10+AO10</f>
        <v>0.4</v>
      </c>
      <c r="AQ10" s="62" t="s">
        <v>162</v>
      </c>
      <c r="AR10" s="62" t="s">
        <v>166</v>
      </c>
      <c r="AS10" s="62" t="s">
        <v>170</v>
      </c>
      <c r="AT10" s="65">
        <f>IFERROR(IF(AND(AK9="Probabilidad",AK10="Probabilidad"),(AT9-(+AT9*AP10)),IF(AND(AK9="Impacto",AK10="Probabilidad"),(AT8-(+AT8*AP10)),IF(AK10="Impacto",AT9,""))),"")</f>
        <v>0.36</v>
      </c>
      <c r="AU10" s="64" t="str">
        <f>IF(AT10&lt;=20%, "Muy Baja", IF(AT10&lt;=40%,"Baja", IF(AT10&lt;=60%,"Media",IF(AT10&lt;=80%,"Alta","Muy Alta"))))</f>
        <v>Baja</v>
      </c>
      <c r="AV10" s="113">
        <f t="shared" si="0"/>
        <v>0.75</v>
      </c>
      <c r="AW10" s="66" t="str">
        <f t="shared" si="1"/>
        <v>Mayor</v>
      </c>
      <c r="AX10" s="78" t="str">
        <f>IF(AND(AU10&lt;&gt;"",AW10&lt;&gt;""),VLOOKUP(AU10&amp;AW10,'No Eliminar'!$N$3:$O$27,2,FALSE),"")</f>
        <v>Alta</v>
      </c>
      <c r="AY10" s="139"/>
      <c r="AZ10" s="142"/>
      <c r="BA10" s="142"/>
      <c r="BB10" s="130"/>
      <c r="BC10" s="145"/>
      <c r="BD10" s="130"/>
      <c r="BE10" s="130"/>
      <c r="BF10" s="142"/>
    </row>
    <row r="11" spans="1:58" ht="204" customHeight="1" x14ac:dyDescent="0.3">
      <c r="A11" s="163"/>
      <c r="B11" s="166"/>
      <c r="C11" s="166"/>
      <c r="D11" s="177" t="s">
        <v>265</v>
      </c>
      <c r="E11" s="179"/>
      <c r="F11" s="169"/>
      <c r="G11" s="169"/>
      <c r="H11" s="145"/>
      <c r="I11" s="172"/>
      <c r="J11" s="172"/>
      <c r="K11" s="175"/>
      <c r="L11" s="145"/>
      <c r="M11" s="145"/>
      <c r="N11" s="145"/>
      <c r="O11" s="145"/>
      <c r="P11" s="145"/>
      <c r="Q11" s="145"/>
      <c r="R11" s="145"/>
      <c r="S11" s="145"/>
      <c r="T11" s="145"/>
      <c r="U11" s="145"/>
      <c r="V11" s="145"/>
      <c r="W11" s="145"/>
      <c r="X11" s="145"/>
      <c r="Y11" s="145"/>
      <c r="Z11" s="145"/>
      <c r="AA11" s="145"/>
      <c r="AB11" s="145"/>
      <c r="AC11" s="145"/>
      <c r="AD11" s="145"/>
      <c r="AE11" s="124"/>
      <c r="AF11" s="127"/>
      <c r="AG11" s="133"/>
      <c r="AH11" s="136"/>
      <c r="AI11" s="60">
        <v>4</v>
      </c>
      <c r="AJ11" s="39" t="s">
        <v>475</v>
      </c>
      <c r="AK11" s="61" t="str">
        <f>IF(AL11="Preventivo","Probabilidad",IF(AL11="Detectivo","Probabilidad","Impacto"))</f>
        <v>Probabilidad</v>
      </c>
      <c r="AL11" s="62" t="s">
        <v>21</v>
      </c>
      <c r="AM11" s="63">
        <f t="shared" ref="AM11:AM14" si="4">IF(AL11="Preventivo", 25%, IF(AL11="Detectivo",15%, IF(AL11="Correctivo",10%,IF(AL11="No se tienen controles para aplicar al impacto","No Aplica",""))))</f>
        <v>0.25</v>
      </c>
      <c r="AN11" s="62" t="s">
        <v>157</v>
      </c>
      <c r="AO11" s="63">
        <f t="shared" si="3"/>
        <v>0.15</v>
      </c>
      <c r="AP11" s="65">
        <f t="shared" ref="AP11:AP14" si="5">AM11+AO11</f>
        <v>0.4</v>
      </c>
      <c r="AQ11" s="62" t="s">
        <v>162</v>
      </c>
      <c r="AR11" s="62" t="s">
        <v>166</v>
      </c>
      <c r="AS11" s="62" t="s">
        <v>170</v>
      </c>
      <c r="AT11" s="65">
        <f t="shared" ref="AT11:AT14" si="6">IFERROR(IF(AND(AK10="Probabilidad",AK11="Probabilidad"),(AT10-(+AT10*AP11)),IF(AND(AK10="Impacto",AK11="Probabilidad"),(AT9-(+AT9*AP11)),IF(AK11="Impacto",AT10,""))),"")</f>
        <v>0.216</v>
      </c>
      <c r="AU11" s="64" t="str">
        <f t="shared" ref="AU11:AU14" si="7">IF(AT11&lt;=20%, "Muy Baja", IF(AT11&lt;=40%,"Baja", IF(AT11&lt;=60%,"Media",IF(AT11&lt;=80%,"Alta","Muy Alta"))))</f>
        <v>Baja</v>
      </c>
      <c r="AV11" s="113">
        <f t="shared" si="0"/>
        <v>0.75</v>
      </c>
      <c r="AW11" s="66" t="str">
        <f t="shared" si="1"/>
        <v>Mayor</v>
      </c>
      <c r="AX11" s="78" t="str">
        <f>IF(AND(AU11&lt;&gt;"",AW11&lt;&gt;""),VLOOKUP(AU11&amp;AW11,'No Eliminar'!$N$3:$O$27,2,FALSE),"")</f>
        <v>Alta</v>
      </c>
      <c r="AY11" s="139"/>
      <c r="AZ11" s="142"/>
      <c r="BA11" s="142"/>
      <c r="BB11" s="130"/>
      <c r="BC11" s="145"/>
      <c r="BD11" s="130"/>
      <c r="BE11" s="130"/>
      <c r="BF11" s="142"/>
    </row>
    <row r="12" spans="1:58" ht="204" customHeight="1" x14ac:dyDescent="0.3">
      <c r="A12" s="163"/>
      <c r="B12" s="166"/>
      <c r="C12" s="80"/>
      <c r="D12" s="178"/>
      <c r="E12" s="86" t="s">
        <v>268</v>
      </c>
      <c r="F12" s="169"/>
      <c r="G12" s="169"/>
      <c r="H12" s="145"/>
      <c r="I12" s="172"/>
      <c r="J12" s="172"/>
      <c r="K12" s="175"/>
      <c r="L12" s="145"/>
      <c r="M12" s="145"/>
      <c r="N12" s="145"/>
      <c r="O12" s="145"/>
      <c r="P12" s="145"/>
      <c r="Q12" s="145"/>
      <c r="R12" s="145"/>
      <c r="S12" s="145"/>
      <c r="T12" s="145"/>
      <c r="U12" s="145"/>
      <c r="V12" s="145"/>
      <c r="W12" s="145"/>
      <c r="X12" s="145"/>
      <c r="Y12" s="145"/>
      <c r="Z12" s="145"/>
      <c r="AA12" s="145"/>
      <c r="AB12" s="145"/>
      <c r="AC12" s="145"/>
      <c r="AD12" s="145"/>
      <c r="AE12" s="124"/>
      <c r="AF12" s="127"/>
      <c r="AG12" s="133"/>
      <c r="AH12" s="136"/>
      <c r="AI12" s="60">
        <v>5</v>
      </c>
      <c r="AJ12" s="39" t="s">
        <v>273</v>
      </c>
      <c r="AK12" s="61" t="str">
        <f t="shared" ref="AK12:AK14" si="8">IF(AL12="Preventivo","Probabilidad",IF(AL12="Detectivo","Probabilidad","Impacto"))</f>
        <v>Probabilidad</v>
      </c>
      <c r="AL12" s="62" t="s">
        <v>21</v>
      </c>
      <c r="AM12" s="63">
        <f t="shared" si="4"/>
        <v>0.25</v>
      </c>
      <c r="AN12" s="62" t="s">
        <v>157</v>
      </c>
      <c r="AO12" s="63"/>
      <c r="AP12" s="65">
        <f t="shared" si="5"/>
        <v>0.25</v>
      </c>
      <c r="AQ12" s="62" t="s">
        <v>162</v>
      </c>
      <c r="AR12" s="62" t="s">
        <v>166</v>
      </c>
      <c r="AS12" s="62" t="s">
        <v>170</v>
      </c>
      <c r="AT12" s="65">
        <f t="shared" si="6"/>
        <v>0.16200000000000001</v>
      </c>
      <c r="AU12" s="64" t="str">
        <f t="shared" si="7"/>
        <v>Muy Baja</v>
      </c>
      <c r="AV12" s="113">
        <f t="shared" si="0"/>
        <v>0.75</v>
      </c>
      <c r="AW12" s="66" t="str">
        <f t="shared" si="1"/>
        <v>Mayor</v>
      </c>
      <c r="AX12" s="78" t="str">
        <f>IF(AND(AU12&lt;&gt;"",AW12&lt;&gt;""),VLOOKUP(AU12&amp;AW12,'No Eliminar'!$N$3:$O$27,2,FALSE),"")</f>
        <v>Alta</v>
      </c>
      <c r="AY12" s="139"/>
      <c r="AZ12" s="142"/>
      <c r="BA12" s="142"/>
      <c r="BB12" s="130"/>
      <c r="BC12" s="145"/>
      <c r="BD12" s="130"/>
      <c r="BE12" s="130"/>
      <c r="BF12" s="142"/>
    </row>
    <row r="13" spans="1:58" ht="204" customHeight="1" x14ac:dyDescent="0.3">
      <c r="A13" s="163"/>
      <c r="B13" s="166"/>
      <c r="C13" s="80"/>
      <c r="D13" s="178"/>
      <c r="E13" s="177" t="s">
        <v>269</v>
      </c>
      <c r="F13" s="169"/>
      <c r="G13" s="169"/>
      <c r="H13" s="145"/>
      <c r="I13" s="172"/>
      <c r="J13" s="172"/>
      <c r="K13" s="175"/>
      <c r="L13" s="145"/>
      <c r="M13" s="145"/>
      <c r="N13" s="145"/>
      <c r="O13" s="145"/>
      <c r="P13" s="145"/>
      <c r="Q13" s="145"/>
      <c r="R13" s="145"/>
      <c r="S13" s="145"/>
      <c r="T13" s="145"/>
      <c r="U13" s="145"/>
      <c r="V13" s="145"/>
      <c r="W13" s="145"/>
      <c r="X13" s="145"/>
      <c r="Y13" s="145"/>
      <c r="Z13" s="145"/>
      <c r="AA13" s="145"/>
      <c r="AB13" s="145"/>
      <c r="AC13" s="145"/>
      <c r="AD13" s="145"/>
      <c r="AE13" s="124"/>
      <c r="AF13" s="127"/>
      <c r="AG13" s="133"/>
      <c r="AH13" s="136"/>
      <c r="AI13" s="60">
        <v>6</v>
      </c>
      <c r="AJ13" s="39" t="s">
        <v>274</v>
      </c>
      <c r="AK13" s="61" t="str">
        <f t="shared" si="8"/>
        <v>Probabilidad</v>
      </c>
      <c r="AL13" s="62" t="s">
        <v>21</v>
      </c>
      <c r="AM13" s="63">
        <f t="shared" si="4"/>
        <v>0.25</v>
      </c>
      <c r="AN13" s="62" t="s">
        <v>157</v>
      </c>
      <c r="AO13" s="63"/>
      <c r="AP13" s="65">
        <f t="shared" si="5"/>
        <v>0.25</v>
      </c>
      <c r="AQ13" s="62" t="s">
        <v>162</v>
      </c>
      <c r="AR13" s="62" t="s">
        <v>166</v>
      </c>
      <c r="AS13" s="62" t="s">
        <v>170</v>
      </c>
      <c r="AT13" s="65">
        <f t="shared" si="6"/>
        <v>0.1215</v>
      </c>
      <c r="AU13" s="64" t="str">
        <f t="shared" si="7"/>
        <v>Muy Baja</v>
      </c>
      <c r="AV13" s="113">
        <f t="shared" si="0"/>
        <v>0.75</v>
      </c>
      <c r="AW13" s="66" t="str">
        <f t="shared" si="1"/>
        <v>Mayor</v>
      </c>
      <c r="AX13" s="78" t="str">
        <f>IF(AND(AU13&lt;&gt;"",AW13&lt;&gt;""),VLOOKUP(AU13&amp;AW13,'No Eliminar'!$N$3:$O$27,2,FALSE),"")</f>
        <v>Alta</v>
      </c>
      <c r="AY13" s="139"/>
      <c r="AZ13" s="142"/>
      <c r="BA13" s="142"/>
      <c r="BB13" s="130"/>
      <c r="BC13" s="145"/>
      <c r="BD13" s="130"/>
      <c r="BE13" s="130"/>
      <c r="BF13" s="142"/>
    </row>
    <row r="14" spans="1:58" ht="204" customHeight="1" x14ac:dyDescent="0.3">
      <c r="A14" s="164"/>
      <c r="B14" s="167"/>
      <c r="C14" s="80"/>
      <c r="D14" s="179"/>
      <c r="E14" s="179"/>
      <c r="F14" s="170"/>
      <c r="G14" s="170"/>
      <c r="H14" s="146"/>
      <c r="I14" s="173"/>
      <c r="J14" s="173"/>
      <c r="K14" s="176"/>
      <c r="L14" s="146"/>
      <c r="M14" s="146"/>
      <c r="N14" s="146"/>
      <c r="O14" s="146"/>
      <c r="P14" s="146"/>
      <c r="Q14" s="146"/>
      <c r="R14" s="146"/>
      <c r="S14" s="146"/>
      <c r="T14" s="146"/>
      <c r="U14" s="146"/>
      <c r="V14" s="146"/>
      <c r="W14" s="146"/>
      <c r="X14" s="146"/>
      <c r="Y14" s="146"/>
      <c r="Z14" s="146"/>
      <c r="AA14" s="146"/>
      <c r="AB14" s="146"/>
      <c r="AC14" s="146"/>
      <c r="AD14" s="146"/>
      <c r="AE14" s="125"/>
      <c r="AF14" s="128"/>
      <c r="AG14" s="134"/>
      <c r="AH14" s="137"/>
      <c r="AI14" s="60">
        <v>7</v>
      </c>
      <c r="AJ14" s="39" t="s">
        <v>275</v>
      </c>
      <c r="AK14" s="61" t="str">
        <f t="shared" si="8"/>
        <v>Probabilidad</v>
      </c>
      <c r="AL14" s="62" t="s">
        <v>81</v>
      </c>
      <c r="AM14" s="63">
        <f t="shared" si="4"/>
        <v>0.15</v>
      </c>
      <c r="AN14" s="62" t="s">
        <v>157</v>
      </c>
      <c r="AO14" s="63"/>
      <c r="AP14" s="65">
        <f t="shared" si="5"/>
        <v>0.15</v>
      </c>
      <c r="AQ14" s="62" t="s">
        <v>162</v>
      </c>
      <c r="AR14" s="62" t="s">
        <v>166</v>
      </c>
      <c r="AS14" s="62" t="s">
        <v>170</v>
      </c>
      <c r="AT14" s="65">
        <f t="shared" si="6"/>
        <v>0.10327500000000001</v>
      </c>
      <c r="AU14" s="64" t="str">
        <f t="shared" si="7"/>
        <v>Muy Baja</v>
      </c>
      <c r="AV14" s="113">
        <f t="shared" si="0"/>
        <v>0.75</v>
      </c>
      <c r="AW14" s="66" t="str">
        <f t="shared" si="1"/>
        <v>Mayor</v>
      </c>
      <c r="AX14" s="78" t="str">
        <f>IF(AND(AU14&lt;&gt;"",AW14&lt;&gt;""),VLOOKUP(AU14&amp;AW14,'No Eliminar'!$N$3:$O$27,2,FALSE),"")</f>
        <v>Alta</v>
      </c>
      <c r="AY14" s="140"/>
      <c r="AZ14" s="143"/>
      <c r="BA14" s="143"/>
      <c r="BB14" s="131"/>
      <c r="BC14" s="146"/>
      <c r="BD14" s="131"/>
      <c r="BE14" s="131"/>
      <c r="BF14" s="143"/>
    </row>
    <row r="15" spans="1:58" ht="105.75" customHeight="1" x14ac:dyDescent="0.3">
      <c r="A15" s="162">
        <v>2</v>
      </c>
      <c r="B15" s="165" t="s">
        <v>242</v>
      </c>
      <c r="C15" s="165" t="s">
        <v>243</v>
      </c>
      <c r="D15" s="79" t="s">
        <v>224</v>
      </c>
      <c r="E15" s="79" t="s">
        <v>476</v>
      </c>
      <c r="F15" s="180" t="s">
        <v>477</v>
      </c>
      <c r="G15" s="180" t="s">
        <v>478</v>
      </c>
      <c r="H15" s="144" t="s">
        <v>174</v>
      </c>
      <c r="I15" s="171" t="s">
        <v>190</v>
      </c>
      <c r="J15" s="171" t="str">
        <f>IF(I15="Máximo 2 veces por año","Muy Baja", IF(I15="De 3 a 24 veces por año","Baja", IF(I15="De 24 a 500 veces por año","Media", IF(I15="De 500 veces al año y máximo 5000 veces por año","Alta",IF(I15="Más de 5000 veces por año","Muy Alta",";")))))</f>
        <v>Media</v>
      </c>
      <c r="K15" s="174">
        <f>IF(J15="Muy Baja", 20%, IF(J15="Baja",40%, IF(J15="Media",60%, IF(J15="Alta",80%,IF(J15="Muy Alta",100%,"")))))</f>
        <v>0.6</v>
      </c>
      <c r="L15" s="144" t="s">
        <v>76</v>
      </c>
      <c r="M15" s="144" t="s">
        <v>76</v>
      </c>
      <c r="N15" s="144" t="s">
        <v>69</v>
      </c>
      <c r="O15" s="144" t="s">
        <v>69</v>
      </c>
      <c r="P15" s="144" t="s">
        <v>69</v>
      </c>
      <c r="Q15" s="144" t="s">
        <v>69</v>
      </c>
      <c r="R15" s="144" t="s">
        <v>69</v>
      </c>
      <c r="S15" s="144" t="s">
        <v>69</v>
      </c>
      <c r="T15" s="144" t="s">
        <v>69</v>
      </c>
      <c r="U15" s="144" t="s">
        <v>69</v>
      </c>
      <c r="V15" s="144" t="s">
        <v>69</v>
      </c>
      <c r="W15" s="144" t="s">
        <v>69</v>
      </c>
      <c r="X15" s="144" t="s">
        <v>69</v>
      </c>
      <c r="Y15" s="144" t="s">
        <v>76</v>
      </c>
      <c r="Z15" s="144" t="s">
        <v>69</v>
      </c>
      <c r="AA15" s="144" t="s">
        <v>76</v>
      </c>
      <c r="AB15" s="144" t="s">
        <v>69</v>
      </c>
      <c r="AC15" s="144" t="s">
        <v>69</v>
      </c>
      <c r="AD15" s="144" t="s">
        <v>76</v>
      </c>
      <c r="AE15" s="123">
        <f>COUNTIF(L15:AD15, "SI")</f>
        <v>14</v>
      </c>
      <c r="AF15" s="126" t="str">
        <f>IF(AE15&lt;=5, "Moderado", IF(AE15&lt;=11,"Mayor","Catastrófico"))</f>
        <v>Catastrófico</v>
      </c>
      <c r="AG15" s="132">
        <f>IF(AF15="Leve", 20%, IF(AF15="Menor",40%, IF(AF15="Moderado",60%, IF(AF15="Mayor",80%,IF(AF15="Catastrófico",100%,"")))))</f>
        <v>1</v>
      </c>
      <c r="AH15" s="135" t="str">
        <f>IF(AND(J15&lt;&gt;"",AF15&lt;&gt;""),VLOOKUP(J15&amp;AF15,'No Eliminar'!$N$3:$O$27,2,FALSE),"")</f>
        <v>Extrema</v>
      </c>
      <c r="AI15" s="60">
        <v>1</v>
      </c>
      <c r="AJ15" s="39" t="s">
        <v>275</v>
      </c>
      <c r="AK15" s="61" t="str">
        <f>IF(AL15="Preventivo","Probabilidad",IF(AL15="Detectivo","Probabilidad","Impacto"))</f>
        <v>Impacto</v>
      </c>
      <c r="AL15" s="62" t="s">
        <v>155</v>
      </c>
      <c r="AM15" s="63">
        <f t="shared" ref="AM15:AM18" si="9">IF(AL15="Preventivo", 25%, IF(AL15="Detectivo",15%, IF(AL15="Correctivo",10%,IF(AL15="No se tienen controles para aplicar al impacto","No Aplica",""))))</f>
        <v>0.1</v>
      </c>
      <c r="AN15" s="62" t="s">
        <v>157</v>
      </c>
      <c r="AO15" s="63">
        <f>IF(AN15="Automático", 25%, IF(AN15="Manual",15%,IF(AN15="No Aplica", "No Aplica","")))</f>
        <v>0.15</v>
      </c>
      <c r="AP15" s="65">
        <f>AM15+AO15</f>
        <v>0.25</v>
      </c>
      <c r="AQ15" s="62" t="s">
        <v>162</v>
      </c>
      <c r="AR15" s="62" t="s">
        <v>167</v>
      </c>
      <c r="AS15" s="62" t="s">
        <v>170</v>
      </c>
      <c r="AT15" s="65">
        <f>IFERROR(IF(AK15="Probabilidad",(K15-(+K15*AP15)),IF(AK15="Impacto",K15,"")),"")</f>
        <v>0.6</v>
      </c>
      <c r="AU15" s="66" t="str">
        <f>IF(AT15&lt;=20%, "Muy Baja", IF(AT15&lt;=40%,"Baja", IF(AT15&lt;=60%,"Media",IF(AT15&lt;=80%,"Alta","Muy Alta"))))</f>
        <v>Media</v>
      </c>
      <c r="AV15" s="65">
        <f>IF(AK15="Impacto",(AG15-(+AG15*AP15)),AG15)</f>
        <v>0.75</v>
      </c>
      <c r="AW15" s="66" t="str">
        <f>IF(AV15&lt;=20%, "Leve", IF(AV15&lt;=40%,"Menor", IF(AV15&lt;=60%,"Moderado",IF(AV15&lt;=80%,"Mayor","Catastrófico"))))</f>
        <v>Mayor</v>
      </c>
      <c r="AX15" s="78" t="str">
        <f>IF(AND(AU15&lt;&gt;"",AW15&lt;&gt;""),VLOOKUP(AU15&amp;AW15,'No Eliminar'!$N$3:$O$27,2,FALSE),"")</f>
        <v>Alta</v>
      </c>
      <c r="AY15" s="138" t="s">
        <v>85</v>
      </c>
      <c r="AZ15" s="129" t="s">
        <v>235</v>
      </c>
      <c r="BA15" s="129" t="s">
        <v>236</v>
      </c>
      <c r="BB15" s="129" t="s">
        <v>237</v>
      </c>
      <c r="BC15" s="144" t="s">
        <v>238</v>
      </c>
      <c r="BD15" s="129" t="s">
        <v>239</v>
      </c>
      <c r="BE15" s="129" t="s">
        <v>240</v>
      </c>
      <c r="BF15" s="129" t="s">
        <v>241</v>
      </c>
    </row>
    <row r="16" spans="1:58" ht="105.75" customHeight="1" x14ac:dyDescent="0.3">
      <c r="A16" s="163"/>
      <c r="B16" s="166"/>
      <c r="C16" s="166"/>
      <c r="D16" s="79" t="s">
        <v>225</v>
      </c>
      <c r="E16" s="79" t="s">
        <v>226</v>
      </c>
      <c r="F16" s="181"/>
      <c r="G16" s="181"/>
      <c r="H16" s="145"/>
      <c r="I16" s="172"/>
      <c r="J16" s="172"/>
      <c r="K16" s="175"/>
      <c r="L16" s="145"/>
      <c r="M16" s="145"/>
      <c r="N16" s="145"/>
      <c r="O16" s="145"/>
      <c r="P16" s="145"/>
      <c r="Q16" s="145"/>
      <c r="R16" s="145"/>
      <c r="S16" s="145"/>
      <c r="T16" s="145"/>
      <c r="U16" s="145"/>
      <c r="V16" s="145"/>
      <c r="W16" s="145"/>
      <c r="X16" s="145"/>
      <c r="Y16" s="145"/>
      <c r="Z16" s="145"/>
      <c r="AA16" s="145"/>
      <c r="AB16" s="145"/>
      <c r="AC16" s="145"/>
      <c r="AD16" s="145"/>
      <c r="AE16" s="124"/>
      <c r="AF16" s="127"/>
      <c r="AG16" s="133"/>
      <c r="AH16" s="136"/>
      <c r="AI16" s="60">
        <v>2</v>
      </c>
      <c r="AJ16" s="83" t="s">
        <v>233</v>
      </c>
      <c r="AK16" s="61" t="str">
        <f>IF(AL16="Preventivo","Probabilidad",IF(AL16="Detectivo","Probabilidad","Impacto"))</f>
        <v>Probabilidad</v>
      </c>
      <c r="AL16" s="62" t="s">
        <v>21</v>
      </c>
      <c r="AM16" s="63">
        <f t="shared" si="9"/>
        <v>0.25</v>
      </c>
      <c r="AN16" s="62" t="s">
        <v>157</v>
      </c>
      <c r="AO16" s="63">
        <f>IF(AN16="Automático", 25%, IF(AN16="Manual",15%,IF(AN16="No Aplica", "No Aplica","")))</f>
        <v>0.15</v>
      </c>
      <c r="AP16" s="65">
        <f>AM16+AO16</f>
        <v>0.4</v>
      </c>
      <c r="AQ16" s="62" t="s">
        <v>162</v>
      </c>
      <c r="AR16" s="62" t="s">
        <v>166</v>
      </c>
      <c r="AS16" s="62" t="s">
        <v>170</v>
      </c>
      <c r="AT16" s="65">
        <f>IFERROR(IF(AND(AK15="Probabilidad",AK16="Probabilidad"),(AT15-(+AT15*AP16)),IF(AK16="Probabilidad",(K15-(+K15*AP16)),IF(AK16="Impacto",AT15,""))),"")</f>
        <v>0.36</v>
      </c>
      <c r="AU16" s="66" t="str">
        <f>IF(AT16&lt;=20%, "Muy Baja", IF(AT16&lt;=40%,"Baja", IF(AT16&lt;=60%,"Media",IF(AT16&lt;=80%,"Alta","Muy Alta"))))</f>
        <v>Baja</v>
      </c>
      <c r="AV16" s="113">
        <f>IFERROR(IF(AND(AK15="Impacto",AK16="Impacto"),(AV15-(+AV15*AP16)),IF(AND(AK15="Impacto",AK16="Probabilidad"),(AV15),IF(AND(AK15="Probabilidad",AK16="Impacto"),(AV15-(+AV15*AP16)),IF(AND(AK15="Probabilidad",AK16="Probabilidad"),(AV15))))),"")</f>
        <v>0.75</v>
      </c>
      <c r="AW16" s="66" t="str">
        <f t="shared" ref="AW16:AW18" si="10">IF(AV16&lt;=20%, "Leve", IF(AV16&lt;=40%,"Menor", IF(AV16&lt;=60%,"Moderado",IF(AV16&lt;=80%,"Mayor","Catastrófico"))))</f>
        <v>Mayor</v>
      </c>
      <c r="AX16" s="78" t="str">
        <f>IF(AND(AU16&lt;&gt;"",AW16&lt;&gt;""),VLOOKUP(AU16&amp;AW16,'No Eliminar'!$N$3:$O$27,2,FALSE),"")</f>
        <v>Alta</v>
      </c>
      <c r="AY16" s="139"/>
      <c r="AZ16" s="130"/>
      <c r="BA16" s="130"/>
      <c r="BB16" s="130"/>
      <c r="BC16" s="145"/>
      <c r="BD16" s="130"/>
      <c r="BE16" s="130"/>
      <c r="BF16" s="130"/>
    </row>
    <row r="17" spans="1:58" ht="105.75" customHeight="1" x14ac:dyDescent="0.3">
      <c r="A17" s="163"/>
      <c r="B17" s="166"/>
      <c r="C17" s="166"/>
      <c r="D17" s="79" t="s">
        <v>227</v>
      </c>
      <c r="E17" s="79" t="s">
        <v>228</v>
      </c>
      <c r="F17" s="181"/>
      <c r="G17" s="181"/>
      <c r="H17" s="145"/>
      <c r="I17" s="172"/>
      <c r="J17" s="172"/>
      <c r="K17" s="175"/>
      <c r="L17" s="145"/>
      <c r="M17" s="145"/>
      <c r="N17" s="145"/>
      <c r="O17" s="145"/>
      <c r="P17" s="145"/>
      <c r="Q17" s="145"/>
      <c r="R17" s="145"/>
      <c r="S17" s="145"/>
      <c r="T17" s="145"/>
      <c r="U17" s="145"/>
      <c r="V17" s="145"/>
      <c r="W17" s="145"/>
      <c r="X17" s="145"/>
      <c r="Y17" s="145"/>
      <c r="Z17" s="145"/>
      <c r="AA17" s="145"/>
      <c r="AB17" s="145"/>
      <c r="AC17" s="145"/>
      <c r="AD17" s="145"/>
      <c r="AE17" s="124"/>
      <c r="AF17" s="127"/>
      <c r="AG17" s="133"/>
      <c r="AH17" s="136"/>
      <c r="AI17" s="60">
        <v>3</v>
      </c>
      <c r="AJ17" s="82" t="s">
        <v>479</v>
      </c>
      <c r="AK17" s="61" t="str">
        <f t="shared" ref="AK17" si="11">IF(AL17="Preventivo","Probabilidad",IF(AL17="Detectivo","Probabilidad","Impacto"))</f>
        <v>Probabilidad</v>
      </c>
      <c r="AL17" s="62" t="s">
        <v>21</v>
      </c>
      <c r="AM17" s="63">
        <f t="shared" si="9"/>
        <v>0.25</v>
      </c>
      <c r="AN17" s="62" t="s">
        <v>157</v>
      </c>
      <c r="AO17" s="63">
        <f t="shared" ref="AO17:AO18" si="12">IF(AN17="Automático", 25%, IF(AN17="Manual",15%,IF(AN17="No Aplica", "No Aplica","")))</f>
        <v>0.15</v>
      </c>
      <c r="AP17" s="65">
        <f>AM17+AO17</f>
        <v>0.4</v>
      </c>
      <c r="AQ17" s="62" t="s">
        <v>162</v>
      </c>
      <c r="AR17" s="62" t="s">
        <v>166</v>
      </c>
      <c r="AS17" s="62" t="s">
        <v>170</v>
      </c>
      <c r="AT17" s="65">
        <f>IFERROR(IF(AND(AK16="Probabilidad",AK17="Probabilidad"),(AT16-(+AT16*AP17)),IF(AND(AK16="Impacto",AK17="Probabilidad"),(AT15-(+AT15*AP17)),IF(AK17="Impacto",AT16,""))),"")</f>
        <v>0.216</v>
      </c>
      <c r="AU17" s="64" t="str">
        <f>IF(AT17&lt;=20%, "Muy Baja", IF(AT17&lt;=40%,"Baja", IF(AT17&lt;=60%,"Media",IF(AT17&lt;=80%,"Alta","Muy Alta"))))</f>
        <v>Baja</v>
      </c>
      <c r="AV17" s="113">
        <f>IFERROR(IF(AND(AK16="Impacto",AK17="Impacto"),(AV16-(+AV16*AP17)),IF(AND(AK16="Impacto",AK17="Probabilidad"),(AV16),IF(AND(AK16="Probabilidad",AK17="Impacto"),(AV16-(+AV16*AP17)),IF(AND(AK16="Probabilidad",AK17="Probabilidad"),(AV16))))),"")</f>
        <v>0.75</v>
      </c>
      <c r="AW17" s="66" t="str">
        <f t="shared" si="10"/>
        <v>Mayor</v>
      </c>
      <c r="AX17" s="78" t="str">
        <f>IF(AND(AU17&lt;&gt;"",AW17&lt;&gt;""),VLOOKUP(AU17&amp;AW17,'No Eliminar'!$N$3:$O$27,2,FALSE),"")</f>
        <v>Alta</v>
      </c>
      <c r="AY17" s="139"/>
      <c r="AZ17" s="130"/>
      <c r="BA17" s="130"/>
      <c r="BB17" s="130"/>
      <c r="BC17" s="145"/>
      <c r="BD17" s="130"/>
      <c r="BE17" s="130"/>
      <c r="BF17" s="130"/>
    </row>
    <row r="18" spans="1:58" ht="105.75" customHeight="1" x14ac:dyDescent="0.3">
      <c r="A18" s="163"/>
      <c r="B18" s="166"/>
      <c r="C18" s="166"/>
      <c r="D18" s="79" t="s">
        <v>229</v>
      </c>
      <c r="E18" s="79" t="s">
        <v>230</v>
      </c>
      <c r="F18" s="181"/>
      <c r="G18" s="181"/>
      <c r="H18" s="145"/>
      <c r="I18" s="172"/>
      <c r="J18" s="172"/>
      <c r="K18" s="175"/>
      <c r="L18" s="145"/>
      <c r="M18" s="145"/>
      <c r="N18" s="145"/>
      <c r="O18" s="145"/>
      <c r="P18" s="145"/>
      <c r="Q18" s="145"/>
      <c r="R18" s="145"/>
      <c r="S18" s="145"/>
      <c r="T18" s="145"/>
      <c r="U18" s="145"/>
      <c r="V18" s="145"/>
      <c r="W18" s="145"/>
      <c r="X18" s="145"/>
      <c r="Y18" s="145"/>
      <c r="Z18" s="145"/>
      <c r="AA18" s="145"/>
      <c r="AB18" s="145"/>
      <c r="AC18" s="145"/>
      <c r="AD18" s="145"/>
      <c r="AE18" s="124"/>
      <c r="AF18" s="127"/>
      <c r="AG18" s="133"/>
      <c r="AH18" s="136"/>
      <c r="AI18" s="60">
        <v>4</v>
      </c>
      <c r="AJ18" s="82" t="s">
        <v>234</v>
      </c>
      <c r="AK18" s="61" t="str">
        <f>IF(AL18="Preventivo","Probabilidad",IF(AL18="Detectivo","Probabilidad","Impacto"))</f>
        <v>Probabilidad</v>
      </c>
      <c r="AL18" s="62" t="s">
        <v>81</v>
      </c>
      <c r="AM18" s="63">
        <f t="shared" si="9"/>
        <v>0.15</v>
      </c>
      <c r="AN18" s="62" t="s">
        <v>157</v>
      </c>
      <c r="AO18" s="63">
        <f t="shared" si="12"/>
        <v>0.15</v>
      </c>
      <c r="AP18" s="65">
        <f t="shared" ref="AP18" si="13">AM18+AO18</f>
        <v>0.3</v>
      </c>
      <c r="AQ18" s="62" t="s">
        <v>162</v>
      </c>
      <c r="AR18" s="62" t="s">
        <v>166</v>
      </c>
      <c r="AS18" s="62" t="s">
        <v>171</v>
      </c>
      <c r="AT18" s="65">
        <f t="shared" ref="AT18" si="14">IFERROR(IF(AND(AK17="Probabilidad",AK18="Probabilidad"),(AT17-(+AT17*AP18)),IF(AND(AK17="Impacto",AK18="Probabilidad"),(AT16-(+AT16*AP18)),IF(AK18="Impacto",AT17,""))),"")</f>
        <v>0.1512</v>
      </c>
      <c r="AU18" s="64" t="str">
        <f t="shared" ref="AU18" si="15">IF(AT18&lt;=20%, "Muy Baja", IF(AT18&lt;=40%,"Baja", IF(AT18&lt;=60%,"Media",IF(AT18&lt;=80%,"Alta","Muy Alta"))))</f>
        <v>Muy Baja</v>
      </c>
      <c r="AV18" s="113">
        <f>IFERROR(IF(AND(AK17="Impacto",AK18="Impacto"),(AV17-(+AV17*AP18)),IF(AND(AK17="Impacto",AK18="Probabilidad"),(AV17),IF(AND(AK17="Probabilidad",AK18="Impacto"),(AV17-(+AV17*AP18)),IF(AND(AK17="Probabilidad",AK18="Probabilidad"),(AV17))))),"")</f>
        <v>0.75</v>
      </c>
      <c r="AW18" s="66" t="str">
        <f t="shared" si="10"/>
        <v>Mayor</v>
      </c>
      <c r="AX18" s="78" t="str">
        <f>IF(AND(AU18&lt;&gt;"",AW18&lt;&gt;""),VLOOKUP(AU18&amp;AW18,'No Eliminar'!$N$3:$O$27,2,FALSE),"")</f>
        <v>Alta</v>
      </c>
      <c r="AY18" s="139"/>
      <c r="AZ18" s="130"/>
      <c r="BA18" s="130"/>
      <c r="BB18" s="130"/>
      <c r="BC18" s="145"/>
      <c r="BD18" s="130"/>
      <c r="BE18" s="130"/>
      <c r="BF18" s="130"/>
    </row>
    <row r="19" spans="1:58" ht="105.75" customHeight="1" x14ac:dyDescent="0.3">
      <c r="A19" s="163"/>
      <c r="B19" s="166"/>
      <c r="C19" s="80"/>
      <c r="D19" s="79" t="s">
        <v>227</v>
      </c>
      <c r="E19" s="81" t="s">
        <v>231</v>
      </c>
      <c r="F19" s="181"/>
      <c r="G19" s="181"/>
      <c r="H19" s="145"/>
      <c r="I19" s="172"/>
      <c r="J19" s="172"/>
      <c r="K19" s="175"/>
      <c r="L19" s="145"/>
      <c r="M19" s="145"/>
      <c r="N19" s="145"/>
      <c r="O19" s="145"/>
      <c r="P19" s="145"/>
      <c r="Q19" s="145"/>
      <c r="R19" s="145"/>
      <c r="S19" s="145"/>
      <c r="T19" s="145"/>
      <c r="U19" s="145"/>
      <c r="V19" s="145"/>
      <c r="W19" s="145"/>
      <c r="X19" s="145"/>
      <c r="Y19" s="145"/>
      <c r="Z19" s="145"/>
      <c r="AA19" s="145"/>
      <c r="AB19" s="145"/>
      <c r="AC19" s="145"/>
      <c r="AD19" s="145"/>
      <c r="AE19" s="124"/>
      <c r="AF19" s="127"/>
      <c r="AG19" s="133"/>
      <c r="AH19" s="136"/>
      <c r="AI19" s="60">
        <v>5</v>
      </c>
      <c r="AJ19" s="82"/>
      <c r="AK19" s="61"/>
      <c r="AL19" s="62"/>
      <c r="AM19" s="63"/>
      <c r="AN19" s="62"/>
      <c r="AO19" s="63"/>
      <c r="AP19" s="65"/>
      <c r="AQ19" s="62"/>
      <c r="AR19" s="62"/>
      <c r="AS19" s="62"/>
      <c r="AT19" s="65"/>
      <c r="AU19" s="64"/>
      <c r="AV19" s="65"/>
      <c r="AW19" s="66"/>
      <c r="AX19" s="78"/>
      <c r="AY19" s="139"/>
      <c r="AZ19" s="130"/>
      <c r="BA19" s="130"/>
      <c r="BB19" s="130"/>
      <c r="BC19" s="145"/>
      <c r="BD19" s="130"/>
      <c r="BE19" s="130"/>
      <c r="BF19" s="130"/>
    </row>
    <row r="20" spans="1:58" ht="105.75" customHeight="1" x14ac:dyDescent="0.3">
      <c r="A20" s="164"/>
      <c r="B20" s="167"/>
      <c r="C20" s="80"/>
      <c r="D20" s="79" t="s">
        <v>480</v>
      </c>
      <c r="E20" s="79" t="s">
        <v>232</v>
      </c>
      <c r="F20" s="182"/>
      <c r="G20" s="182"/>
      <c r="H20" s="146"/>
      <c r="I20" s="173"/>
      <c r="J20" s="173"/>
      <c r="K20" s="176"/>
      <c r="L20" s="146"/>
      <c r="M20" s="146"/>
      <c r="N20" s="146"/>
      <c r="O20" s="146"/>
      <c r="P20" s="146"/>
      <c r="Q20" s="146"/>
      <c r="R20" s="146"/>
      <c r="S20" s="146"/>
      <c r="T20" s="146"/>
      <c r="U20" s="146"/>
      <c r="V20" s="146"/>
      <c r="W20" s="146"/>
      <c r="X20" s="146"/>
      <c r="Y20" s="146"/>
      <c r="Z20" s="146"/>
      <c r="AA20" s="146"/>
      <c r="AB20" s="146"/>
      <c r="AC20" s="146"/>
      <c r="AD20" s="146"/>
      <c r="AE20" s="125"/>
      <c r="AF20" s="128"/>
      <c r="AG20" s="134"/>
      <c r="AH20" s="137"/>
      <c r="AI20" s="60">
        <v>6</v>
      </c>
      <c r="AJ20" s="53"/>
      <c r="AK20" s="61"/>
      <c r="AL20" s="62"/>
      <c r="AM20" s="63"/>
      <c r="AN20" s="62"/>
      <c r="AO20" s="63"/>
      <c r="AP20" s="65"/>
      <c r="AQ20" s="62"/>
      <c r="AR20" s="62"/>
      <c r="AS20" s="62"/>
      <c r="AT20" s="65"/>
      <c r="AU20" s="64"/>
      <c r="AV20" s="65"/>
      <c r="AW20" s="66"/>
      <c r="AX20" s="78"/>
      <c r="AY20" s="140"/>
      <c r="AZ20" s="131"/>
      <c r="BA20" s="131"/>
      <c r="BB20" s="131"/>
      <c r="BC20" s="146"/>
      <c r="BD20" s="131"/>
      <c r="BE20" s="131"/>
      <c r="BF20" s="131"/>
    </row>
    <row r="21" spans="1:58" ht="105.75" customHeight="1" x14ac:dyDescent="0.3">
      <c r="A21" s="184">
        <v>3</v>
      </c>
      <c r="B21" s="165" t="s">
        <v>248</v>
      </c>
      <c r="C21" s="165" t="s">
        <v>249</v>
      </c>
      <c r="D21" s="171" t="s">
        <v>250</v>
      </c>
      <c r="E21" s="77" t="s">
        <v>251</v>
      </c>
      <c r="F21" s="180" t="s">
        <v>252</v>
      </c>
      <c r="G21" s="180" t="s">
        <v>503</v>
      </c>
      <c r="H21" s="144" t="s">
        <v>174</v>
      </c>
      <c r="I21" s="171" t="s">
        <v>190</v>
      </c>
      <c r="J21" s="171" t="str">
        <f>IF(I21="Máximo 2 veces por año","Muy Baja", IF(I21="De 3 a 24 veces por año","Baja", IF(I21="De 24 a 500 veces por año","Media", IF(I21="De 500 veces al año y máximo 5000 veces por año","Alta",IF(I21="Más de 5000 veces por año","Muy Alta",";")))))</f>
        <v>Media</v>
      </c>
      <c r="K21" s="174">
        <f>IF(J21="Muy Baja", 20%, IF(J21="Baja",40%, IF(J21="Media",60%, IF(J21="Alta",80%,IF(J21="Muy Alta",100%,"")))))</f>
        <v>0.6</v>
      </c>
      <c r="L21" s="144" t="s">
        <v>69</v>
      </c>
      <c r="M21" s="144" t="s">
        <v>69</v>
      </c>
      <c r="N21" s="144" t="s">
        <v>69</v>
      </c>
      <c r="O21" s="144" t="s">
        <v>69</v>
      </c>
      <c r="P21" s="144" t="s">
        <v>69</v>
      </c>
      <c r="Q21" s="144" t="s">
        <v>69</v>
      </c>
      <c r="R21" s="144" t="s">
        <v>69</v>
      </c>
      <c r="S21" s="144" t="s">
        <v>69</v>
      </c>
      <c r="T21" s="144" t="s">
        <v>69</v>
      </c>
      <c r="U21" s="144" t="s">
        <v>69</v>
      </c>
      <c r="V21" s="144" t="s">
        <v>69</v>
      </c>
      <c r="W21" s="144" t="s">
        <v>69</v>
      </c>
      <c r="X21" s="144" t="s">
        <v>69</v>
      </c>
      <c r="Y21" s="144" t="s">
        <v>69</v>
      </c>
      <c r="Z21" s="144" t="s">
        <v>69</v>
      </c>
      <c r="AA21" s="144" t="s">
        <v>76</v>
      </c>
      <c r="AB21" s="144" t="s">
        <v>69</v>
      </c>
      <c r="AC21" s="144" t="s">
        <v>69</v>
      </c>
      <c r="AD21" s="144" t="s">
        <v>76</v>
      </c>
      <c r="AE21" s="123">
        <f>COUNTIF(L21:AD21, "SI")</f>
        <v>17</v>
      </c>
      <c r="AF21" s="126" t="str">
        <f>IF(AE21&lt;=5, "Moderado", IF(AE21&lt;=11,"Mayor","Catastrófico"))</f>
        <v>Catastrófico</v>
      </c>
      <c r="AG21" s="132">
        <f>IF(AF21="Leve", 20%, IF(AF21="Menor",40%, IF(AF21="Moderado",60%, IF(AF21="Mayor",80%,IF(AF21="Catastrófico",100%,"")))))</f>
        <v>1</v>
      </c>
      <c r="AH21" s="135" t="str">
        <f>IF(AND(J21&lt;&gt;"",AF21&lt;&gt;""),VLOOKUP(J21&amp;AF21,'No Eliminar'!$N$3:$O$27,2,FALSE),"")</f>
        <v>Extrema</v>
      </c>
      <c r="AI21" s="60">
        <v>1</v>
      </c>
      <c r="AJ21" s="85" t="s">
        <v>256</v>
      </c>
      <c r="AK21" s="61" t="str">
        <f>IF(AL21="Preventivo","Probabilidad",IF(AL21="Detectivo","Probabilidad","Impacto"))</f>
        <v>Impacto</v>
      </c>
      <c r="AL21" s="62" t="s">
        <v>155</v>
      </c>
      <c r="AM21" s="63">
        <f t="shared" ref="AM21:AM25" si="16">IF(AL21="Preventivo", 25%, IF(AL21="Detectivo",15%, IF(AL21="Correctivo",10%,IF(AL21="No se tienen controles para aplicar al impacto","No Aplica",""))))</f>
        <v>0.1</v>
      </c>
      <c r="AN21" s="62" t="s">
        <v>157</v>
      </c>
      <c r="AO21" s="63">
        <f>IF(AN21="Automático", 25%, IF(AN21="Manual",15%,IF(AN21="No Aplica", "No Aplica","")))</f>
        <v>0.15</v>
      </c>
      <c r="AP21" s="65">
        <f>AM21+AO21</f>
        <v>0.25</v>
      </c>
      <c r="AQ21" s="62" t="s">
        <v>162</v>
      </c>
      <c r="AR21" s="62" t="s">
        <v>167</v>
      </c>
      <c r="AS21" s="62" t="s">
        <v>170</v>
      </c>
      <c r="AT21" s="65">
        <f>IFERROR(IF(AK21="Probabilidad",(K21-(+K21*AP21)),IF(AK21="Impacto",K21,"")),"")</f>
        <v>0.6</v>
      </c>
      <c r="AU21" s="66" t="str">
        <f>IF(AT21&lt;=20%, "Muy Baja", IF(AT21&lt;=40%,"Baja", IF(AT21&lt;=60%,"Media",IF(AT21&lt;=80%,"Alta","Muy Alta"))))</f>
        <v>Media</v>
      </c>
      <c r="AV21" s="65">
        <f>IF(AK21="Impacto",(AG21-(+AG21*AP21)),AG21)</f>
        <v>0.75</v>
      </c>
      <c r="AW21" s="66" t="str">
        <f>IF(AV21&lt;=20%, "Leve", IF(AV21&lt;=40%,"Menor", IF(AV21&lt;=60%,"Moderado",IF(AV21&lt;=80%,"Mayor","Catastrófico"))))</f>
        <v>Mayor</v>
      </c>
      <c r="AX21" s="76" t="str">
        <f>IF(AND(AU21&lt;&gt;"",AW21&lt;&gt;""),VLOOKUP(AU21&amp;AW21,'No Eliminar'!$N$3:$O$27,2,FALSE),"")</f>
        <v>Alta</v>
      </c>
      <c r="AY21" s="138" t="s">
        <v>204</v>
      </c>
      <c r="AZ21" s="129" t="s">
        <v>258</v>
      </c>
      <c r="BA21" s="212" t="s">
        <v>259</v>
      </c>
      <c r="BB21" s="144" t="s">
        <v>247</v>
      </c>
      <c r="BC21" s="144" t="s">
        <v>260</v>
      </c>
      <c r="BD21" s="144" t="s">
        <v>239</v>
      </c>
      <c r="BE21" s="144" t="s">
        <v>240</v>
      </c>
      <c r="BF21" s="129" t="s">
        <v>261</v>
      </c>
    </row>
    <row r="22" spans="1:58" ht="105.75" customHeight="1" x14ac:dyDescent="0.3">
      <c r="A22" s="184"/>
      <c r="B22" s="166"/>
      <c r="C22" s="166"/>
      <c r="D22" s="172"/>
      <c r="E22" s="77" t="s">
        <v>253</v>
      </c>
      <c r="F22" s="181"/>
      <c r="G22" s="181"/>
      <c r="H22" s="145"/>
      <c r="I22" s="172"/>
      <c r="J22" s="172"/>
      <c r="K22" s="175"/>
      <c r="L22" s="145"/>
      <c r="M22" s="145"/>
      <c r="N22" s="145"/>
      <c r="O22" s="145"/>
      <c r="P22" s="145"/>
      <c r="Q22" s="145"/>
      <c r="R22" s="145"/>
      <c r="S22" s="145"/>
      <c r="T22" s="145"/>
      <c r="U22" s="145"/>
      <c r="V22" s="145"/>
      <c r="W22" s="145"/>
      <c r="X22" s="145"/>
      <c r="Y22" s="145"/>
      <c r="Z22" s="145"/>
      <c r="AA22" s="145"/>
      <c r="AB22" s="145"/>
      <c r="AC22" s="145"/>
      <c r="AD22" s="145"/>
      <c r="AE22" s="124"/>
      <c r="AF22" s="127"/>
      <c r="AG22" s="133"/>
      <c r="AH22" s="136"/>
      <c r="AI22" s="60">
        <v>2</v>
      </c>
      <c r="AJ22" s="85" t="s">
        <v>257</v>
      </c>
      <c r="AK22" s="61" t="str">
        <f>IF(AL22="Preventivo","Probabilidad",IF(AL22="Detectivo","Probabilidad","Impacto"))</f>
        <v>Probabilidad</v>
      </c>
      <c r="AL22" s="62" t="s">
        <v>21</v>
      </c>
      <c r="AM22" s="63">
        <f t="shared" si="16"/>
        <v>0.25</v>
      </c>
      <c r="AN22" s="62" t="s">
        <v>157</v>
      </c>
      <c r="AO22" s="63">
        <f>IF(AN22="Automático", 25%, IF(AN22="Manual",15%,IF(AN22="No Aplica", "No Aplica","")))</f>
        <v>0.15</v>
      </c>
      <c r="AP22" s="65">
        <f>AM22+AO22</f>
        <v>0.4</v>
      </c>
      <c r="AQ22" s="62" t="s">
        <v>162</v>
      </c>
      <c r="AR22" s="62" t="s">
        <v>166</v>
      </c>
      <c r="AS22" s="62" t="s">
        <v>170</v>
      </c>
      <c r="AT22" s="65">
        <f>IFERROR(IF(AND(AK8="Probabilidad",AK9="Probabilidad"),(AT8-(+AT8*AP9)),IF(AK9="Probabilidad",(K8-(+K8*AP9)),IF(AK9="Impacto",AT8,""))),"")</f>
        <v>0.6</v>
      </c>
      <c r="AU22" s="66" t="str">
        <f>IF(AT22&lt;=20%, "Muy Baja", IF(AT22&lt;=40%,"Baja", IF(AT22&lt;=60%,"Media",IF(AT22&lt;=80%,"Alta","Muy Alta"))))</f>
        <v>Media</v>
      </c>
      <c r="AV22" s="65">
        <f>IF(AK22="Impacto",(AV21-(+AV21*AP22)),AV21)</f>
        <v>0.75</v>
      </c>
      <c r="AW22" s="66" t="str">
        <f t="shared" ref="AW22:AW25" si="17">IF(AV22&lt;=20%, "Leve", IF(AV22&lt;=40%,"Menor", IF(AV22&lt;=60%,"Moderado",IF(AV22&lt;=80%,"Mayor","Catastrófico"))))</f>
        <v>Mayor</v>
      </c>
      <c r="AX22" s="76" t="str">
        <f>IF(AND(AU22&lt;&gt;"",AW22&lt;&gt;""),VLOOKUP(AU22&amp;AW22,'No Eliminar'!$N$3:$O$27,2,FALSE),"")</f>
        <v>Alta</v>
      </c>
      <c r="AY22" s="139"/>
      <c r="AZ22" s="130"/>
      <c r="BA22" s="213"/>
      <c r="BB22" s="145"/>
      <c r="BC22" s="145"/>
      <c r="BD22" s="145"/>
      <c r="BE22" s="145"/>
      <c r="BF22" s="130"/>
    </row>
    <row r="23" spans="1:58" ht="105.75" customHeight="1" x14ac:dyDescent="0.3">
      <c r="A23" s="184"/>
      <c r="B23" s="166"/>
      <c r="C23" s="166"/>
      <c r="D23" s="172"/>
      <c r="E23" s="84" t="s">
        <v>254</v>
      </c>
      <c r="F23" s="181"/>
      <c r="G23" s="181"/>
      <c r="H23" s="145"/>
      <c r="I23" s="172"/>
      <c r="J23" s="172"/>
      <c r="K23" s="175"/>
      <c r="L23" s="145"/>
      <c r="M23" s="145"/>
      <c r="N23" s="145"/>
      <c r="O23" s="145"/>
      <c r="P23" s="145"/>
      <c r="Q23" s="145"/>
      <c r="R23" s="145"/>
      <c r="S23" s="145"/>
      <c r="T23" s="145"/>
      <c r="U23" s="145"/>
      <c r="V23" s="145"/>
      <c r="W23" s="145"/>
      <c r="X23" s="145"/>
      <c r="Y23" s="145"/>
      <c r="Z23" s="145"/>
      <c r="AA23" s="145"/>
      <c r="AB23" s="145"/>
      <c r="AC23" s="145"/>
      <c r="AD23" s="145"/>
      <c r="AE23" s="124"/>
      <c r="AF23" s="127"/>
      <c r="AG23" s="133"/>
      <c r="AH23" s="136"/>
      <c r="AI23" s="60">
        <v>3</v>
      </c>
      <c r="AJ23" s="85" t="s">
        <v>244</v>
      </c>
      <c r="AK23" s="61" t="str">
        <f t="shared" ref="AK23" si="18">IF(AL23="Preventivo","Probabilidad",IF(AL23="Detectivo","Probabilidad","Impacto"))</f>
        <v>Probabilidad</v>
      </c>
      <c r="AL23" s="62" t="s">
        <v>21</v>
      </c>
      <c r="AM23" s="63">
        <f t="shared" si="16"/>
        <v>0.25</v>
      </c>
      <c r="AN23" s="62" t="s">
        <v>157</v>
      </c>
      <c r="AO23" s="63">
        <f t="shared" ref="AO23:AO25" si="19">IF(AN23="Automático", 25%, IF(AN23="Manual",15%,IF(AN23="No Aplica", "No Aplica","")))</f>
        <v>0.15</v>
      </c>
      <c r="AP23" s="65">
        <f>AM23+AO23</f>
        <v>0.4</v>
      </c>
      <c r="AQ23" s="62" t="s">
        <v>162</v>
      </c>
      <c r="AR23" s="62" t="s">
        <v>166</v>
      </c>
      <c r="AS23" s="62" t="s">
        <v>170</v>
      </c>
      <c r="AT23" s="65">
        <f>IFERROR(IF(AND(AK22="Probabilidad",AK23="Probabilidad"),(AT22-(+AT22*AP23)),IF(AND(AK22="Impacto",AK23="Probabilidad"),(AT21-(+AT21*AP23)),IF(AK23="Impacto",AT22,""))),"")</f>
        <v>0.36</v>
      </c>
      <c r="AU23" s="64" t="str">
        <f>IF(AT23&lt;=20%, "Muy Baja", IF(AT23&lt;=40%,"Baja", IF(AT23&lt;=60%,"Media",IF(AT23&lt;=80%,"Alta","Muy Alta"))))</f>
        <v>Baja</v>
      </c>
      <c r="AV23" s="113">
        <f>IFERROR(IF(AND(AK22="Impacto",AK23="Impacto"),(AV22-(+AV22*AP23)),IF(AND(AK22="Impacto",AK23="Probabilidad"),(AV22),IF(AND(AK22="Probabilidad",AK23="Impacto"),(AV22-(+AV22*AP23)),IF(AND(AK22="Probabilidad",AK23="Probabilidad"),(AV22))))),"")</f>
        <v>0.75</v>
      </c>
      <c r="AW23" s="66" t="str">
        <f t="shared" si="17"/>
        <v>Mayor</v>
      </c>
      <c r="AX23" s="76" t="str">
        <f>IF(AND(AU23&lt;&gt;"",AW23&lt;&gt;""),VLOOKUP(AU23&amp;AW23,'No Eliminar'!$N$3:$O$27,2,FALSE),"")</f>
        <v>Alta</v>
      </c>
      <c r="AY23" s="139"/>
      <c r="AZ23" s="130"/>
      <c r="BA23" s="213"/>
      <c r="BB23" s="145"/>
      <c r="BC23" s="145"/>
      <c r="BD23" s="145"/>
      <c r="BE23" s="145"/>
      <c r="BF23" s="130"/>
    </row>
    <row r="24" spans="1:58" ht="105.75" customHeight="1" x14ac:dyDescent="0.3">
      <c r="A24" s="184"/>
      <c r="B24" s="166"/>
      <c r="C24" s="166"/>
      <c r="D24" s="172"/>
      <c r="E24" s="214" t="s">
        <v>255</v>
      </c>
      <c r="F24" s="181"/>
      <c r="G24" s="181"/>
      <c r="H24" s="145"/>
      <c r="I24" s="172"/>
      <c r="J24" s="172"/>
      <c r="K24" s="175"/>
      <c r="L24" s="145"/>
      <c r="M24" s="145"/>
      <c r="N24" s="145"/>
      <c r="O24" s="145"/>
      <c r="P24" s="145"/>
      <c r="Q24" s="145"/>
      <c r="R24" s="145"/>
      <c r="S24" s="145"/>
      <c r="T24" s="145"/>
      <c r="U24" s="145"/>
      <c r="V24" s="145"/>
      <c r="W24" s="145"/>
      <c r="X24" s="145"/>
      <c r="Y24" s="145"/>
      <c r="Z24" s="145"/>
      <c r="AA24" s="145"/>
      <c r="AB24" s="145"/>
      <c r="AC24" s="145"/>
      <c r="AD24" s="145"/>
      <c r="AE24" s="124"/>
      <c r="AF24" s="127"/>
      <c r="AG24" s="133"/>
      <c r="AH24" s="136"/>
      <c r="AI24" s="60">
        <v>4</v>
      </c>
      <c r="AJ24" s="85" t="s">
        <v>246</v>
      </c>
      <c r="AK24" s="61" t="str">
        <f>IF(AL24="Preventivo","Probabilidad",IF(AL24="Detectivo","Probabilidad","Impacto"))</f>
        <v>Probabilidad</v>
      </c>
      <c r="AL24" s="62" t="s">
        <v>21</v>
      </c>
      <c r="AM24" s="63">
        <f t="shared" si="16"/>
        <v>0.25</v>
      </c>
      <c r="AN24" s="62" t="s">
        <v>157</v>
      </c>
      <c r="AO24" s="63">
        <f t="shared" si="19"/>
        <v>0.15</v>
      </c>
      <c r="AP24" s="65">
        <f t="shared" ref="AP24:AP25" si="20">AM24+AO24</f>
        <v>0.4</v>
      </c>
      <c r="AQ24" s="62" t="s">
        <v>162</v>
      </c>
      <c r="AR24" s="62" t="s">
        <v>166</v>
      </c>
      <c r="AS24" s="62" t="s">
        <v>170</v>
      </c>
      <c r="AT24" s="65">
        <f>IFERROR(IF(AND(AK23="Probabilidad",AK24="Probabilidad"),(AT23-(+AT23*AP24)),IF(AND(AK23="Impacto",AK24="Probabilidad"),(AT22-(+AT22*AP24)),IF(AK24="Impacto",AT23,""))),"")</f>
        <v>0.216</v>
      </c>
      <c r="AU24" s="64" t="str">
        <f t="shared" ref="AU24:AU25" si="21">IF(AT24&lt;=20%, "Muy Baja", IF(AT24&lt;=40%,"Baja", IF(AT24&lt;=60%,"Media",IF(AT24&lt;=80%,"Alta","Muy Alta"))))</f>
        <v>Baja</v>
      </c>
      <c r="AV24" s="113">
        <f>IFERROR(IF(AND(AK23="Impacto",AK24="Impacto"),(AV23-(+AV23*AP24)),IF(AND(AK23="Impacto",AK24="Probabilidad"),(AV23),IF(AND(AK23="Probabilidad",AK24="Impacto"),(AV23-(+AV23*AP24)),IF(AND(AK23="Probabilidad",AK24="Probabilidad"),(AV23))))),"")</f>
        <v>0.75</v>
      </c>
      <c r="AW24" s="66" t="str">
        <f t="shared" si="17"/>
        <v>Mayor</v>
      </c>
      <c r="AX24" s="76" t="str">
        <f>IF(AND(AU24&lt;&gt;"",AW24&lt;&gt;""),VLOOKUP(AU24&amp;AW24,'No Eliminar'!$N$3:$O$27,2,FALSE),"")</f>
        <v>Alta</v>
      </c>
      <c r="AY24" s="139"/>
      <c r="AZ24" s="130"/>
      <c r="BA24" s="213"/>
      <c r="BB24" s="145"/>
      <c r="BC24" s="145"/>
      <c r="BD24" s="145"/>
      <c r="BE24" s="145"/>
      <c r="BF24" s="130"/>
    </row>
    <row r="25" spans="1:58" ht="105.75" customHeight="1" x14ac:dyDescent="0.3">
      <c r="A25" s="184"/>
      <c r="B25" s="166"/>
      <c r="C25" s="166"/>
      <c r="D25" s="173"/>
      <c r="E25" s="215"/>
      <c r="F25" s="181"/>
      <c r="G25" s="181"/>
      <c r="H25" s="145"/>
      <c r="I25" s="172"/>
      <c r="J25" s="172"/>
      <c r="K25" s="175"/>
      <c r="L25" s="145"/>
      <c r="M25" s="145"/>
      <c r="N25" s="145"/>
      <c r="O25" s="145"/>
      <c r="P25" s="145"/>
      <c r="Q25" s="145"/>
      <c r="R25" s="145"/>
      <c r="S25" s="145"/>
      <c r="T25" s="145"/>
      <c r="U25" s="145"/>
      <c r="V25" s="145"/>
      <c r="W25" s="145"/>
      <c r="X25" s="145"/>
      <c r="Y25" s="145"/>
      <c r="Z25" s="145"/>
      <c r="AA25" s="145"/>
      <c r="AB25" s="145"/>
      <c r="AC25" s="145"/>
      <c r="AD25" s="145"/>
      <c r="AE25" s="124"/>
      <c r="AF25" s="127"/>
      <c r="AG25" s="133"/>
      <c r="AH25" s="136"/>
      <c r="AI25" s="60">
        <v>5</v>
      </c>
      <c r="AJ25" s="85" t="s">
        <v>245</v>
      </c>
      <c r="AK25" s="61" t="str">
        <f t="shared" ref="AK25" si="22">IF(AL25="Preventivo","Probabilidad",IF(AL25="Detectivo","Probabilidad","Impacto"))</f>
        <v>Probabilidad</v>
      </c>
      <c r="AL25" s="62" t="s">
        <v>21</v>
      </c>
      <c r="AM25" s="63">
        <f t="shared" si="16"/>
        <v>0.25</v>
      </c>
      <c r="AN25" s="62" t="s">
        <v>157</v>
      </c>
      <c r="AO25" s="63">
        <f t="shared" si="19"/>
        <v>0.15</v>
      </c>
      <c r="AP25" s="65">
        <f t="shared" si="20"/>
        <v>0.4</v>
      </c>
      <c r="AQ25" s="62" t="s">
        <v>162</v>
      </c>
      <c r="AR25" s="62" t="s">
        <v>166</v>
      </c>
      <c r="AS25" s="62" t="s">
        <v>170</v>
      </c>
      <c r="AT25" s="65">
        <f>IFERROR(IF(AND(AK24="Probabilidad",AK25="Probabilidad"),(AT24-(+AT24*AP25)),IF(AND(AK24="Impacto",AK25="Probabilidad"),(AT23-(+AT23*AP25)),IF(AK25="Impacto",AT24,""))),"")</f>
        <v>0.12959999999999999</v>
      </c>
      <c r="AU25" s="64" t="str">
        <f t="shared" si="21"/>
        <v>Muy Baja</v>
      </c>
      <c r="AV25" s="113">
        <f>IFERROR(IF(AND(AK24="Impacto",AK25="Impacto"),(AV24-(+AV24*AP25)),IF(AND(AK24="Impacto",AK25="Probabilidad"),(AV24),IF(AND(AK24="Probabilidad",AK25="Impacto"),(AV24-(+AV24*AP25)),IF(AND(AK24="Probabilidad",AK25="Probabilidad"),(AV24))))),"")</f>
        <v>0.75</v>
      </c>
      <c r="AW25" s="66" t="str">
        <f t="shared" si="17"/>
        <v>Mayor</v>
      </c>
      <c r="AX25" s="76" t="str">
        <f>IF(AND(AU25&lt;&gt;"",AW25&lt;&gt;""),VLOOKUP(AU25&amp;AW25,'No Eliminar'!$N$3:$O$27,2,FALSE),"")</f>
        <v>Alta</v>
      </c>
      <c r="AY25" s="139"/>
      <c r="AZ25" s="130"/>
      <c r="BA25" s="213"/>
      <c r="BB25" s="145"/>
      <c r="BC25" s="145"/>
      <c r="BD25" s="145"/>
      <c r="BE25" s="145"/>
      <c r="BF25" s="130"/>
    </row>
    <row r="26" spans="1:58" ht="409.6" customHeight="1" x14ac:dyDescent="0.3">
      <c r="A26" s="184">
        <v>4</v>
      </c>
      <c r="B26" s="185" t="s">
        <v>280</v>
      </c>
      <c r="C26" s="165" t="s">
        <v>281</v>
      </c>
      <c r="D26" s="165" t="s">
        <v>282</v>
      </c>
      <c r="E26" s="86" t="s">
        <v>283</v>
      </c>
      <c r="F26" s="168" t="s">
        <v>494</v>
      </c>
      <c r="G26" s="168" t="s">
        <v>436</v>
      </c>
      <c r="H26" s="144" t="s">
        <v>172</v>
      </c>
      <c r="I26" s="171" t="s">
        <v>192</v>
      </c>
      <c r="J26" s="171" t="str">
        <f>IF(I26="Máximo 2 veces por año","Muy Baja", IF(I26="De 3 a 24 veces por año","Baja", IF(I26="De 24 a 500 veces por año","Media", IF(I26="De 500 veces al año y máximo 5000 veces por año","Alta",IF(I26="Más de 5000 veces por año","Muy Alta",";")))))</f>
        <v>Muy Alta</v>
      </c>
      <c r="K26" s="174">
        <f>IF(J26="Muy Baja", 20%, IF(J26="Baja",40%, IF(J26="Media",60%, IF(J26="Alta",80%,IF(J26="Muy Alta",100%,"")))))</f>
        <v>1</v>
      </c>
      <c r="L26" s="144" t="s">
        <v>69</v>
      </c>
      <c r="M26" s="144" t="s">
        <v>69</v>
      </c>
      <c r="N26" s="144" t="s">
        <v>69</v>
      </c>
      <c r="O26" s="144" t="s">
        <v>69</v>
      </c>
      <c r="P26" s="144" t="s">
        <v>69</v>
      </c>
      <c r="Q26" s="144" t="s">
        <v>69</v>
      </c>
      <c r="R26" s="144" t="s">
        <v>69</v>
      </c>
      <c r="S26" s="144" t="s">
        <v>69</v>
      </c>
      <c r="T26" s="144" t="s">
        <v>69</v>
      </c>
      <c r="U26" s="144" t="s">
        <v>69</v>
      </c>
      <c r="V26" s="144" t="s">
        <v>69</v>
      </c>
      <c r="W26" s="144" t="s">
        <v>69</v>
      </c>
      <c r="X26" s="144" t="s">
        <v>69</v>
      </c>
      <c r="Y26" s="144" t="s">
        <v>69</v>
      </c>
      <c r="Z26" s="144" t="s">
        <v>69</v>
      </c>
      <c r="AA26" s="144" t="s">
        <v>76</v>
      </c>
      <c r="AB26" s="144" t="s">
        <v>69</v>
      </c>
      <c r="AC26" s="144" t="s">
        <v>69</v>
      </c>
      <c r="AD26" s="144" t="s">
        <v>69</v>
      </c>
      <c r="AE26" s="123">
        <f>COUNTIF(L26:AD26, "SI")</f>
        <v>18</v>
      </c>
      <c r="AF26" s="126" t="str">
        <f>IF(AE26&lt;=5, "Moderado", IF(AE26&lt;=11,"Mayor","Catastrófico"))</f>
        <v>Catastrófico</v>
      </c>
      <c r="AG26" s="132">
        <f>IF(AF26="Leve", 20%, IF(AF26="Menor",40%, IF(AF26="Moderado",60%, IF(AF26="Mayor",80%,IF(AF26="Catastrófico",100%,"")))))</f>
        <v>1</v>
      </c>
      <c r="AH26" s="135" t="str">
        <f>IF(AND(J26&lt;&gt;"",AF26&lt;&gt;""),VLOOKUP(J26&amp;AF26,'No Eliminar'!$N$3:$O$27,2,FALSE),"")</f>
        <v>Extrema</v>
      </c>
      <c r="AI26" s="60">
        <v>1</v>
      </c>
      <c r="AJ26" s="39" t="s">
        <v>285</v>
      </c>
      <c r="AK26" s="61" t="str">
        <f>IF(AL26="Preventivo","Probabilidad",IF(AL26="Detectivo","Probabilidad","Impacto"))</f>
        <v>Probabilidad</v>
      </c>
      <c r="AL26" s="62" t="s">
        <v>21</v>
      </c>
      <c r="AM26" s="63">
        <f>IF(AL26="Preventivo", 25%, IF(AL26="Detectivo",15%, IF(AL26="Correctivo",10%,IF(AL26="No se tienen controles para aplicar al impacto","No Aplica",""))))</f>
        <v>0.25</v>
      </c>
      <c r="AN26" s="62" t="s">
        <v>157</v>
      </c>
      <c r="AO26" s="63">
        <f>IF(AN26="Automático", 25%, IF(AN26="Manual",15%,IF(AN26="No Aplica", "No Aplica","")))</f>
        <v>0.15</v>
      </c>
      <c r="AP26" s="65">
        <f>AM26+AO26</f>
        <v>0.4</v>
      </c>
      <c r="AQ26" s="62" t="s">
        <v>162</v>
      </c>
      <c r="AR26" s="62" t="s">
        <v>166</v>
      </c>
      <c r="AS26" s="62" t="s">
        <v>170</v>
      </c>
      <c r="AT26" s="65">
        <f>IFERROR(IF(AK26="Probabilidad",(K26-(+K26*AP26)),IF(AK26="Impacto",K26,"")),"")</f>
        <v>0.6</v>
      </c>
      <c r="AU26" s="66" t="str">
        <f>IF(AT26&lt;=20%, "Muy Baja", IF(AT26&lt;=40%,"Baja", IF(AT26&lt;=60%,"Media",IF(AT26&lt;=80%,"Alta","Muy Alta"))))</f>
        <v>Media</v>
      </c>
      <c r="AV26" s="65">
        <f>IF(AK26="Impacto",(AG26-(+AG26*AP26)),AG26)</f>
        <v>1</v>
      </c>
      <c r="AW26" s="66" t="str">
        <f>IF(AV26&lt;=20%, "Leve", IF(AV26&lt;=40%,"Menor", IF(AV26&lt;=60%,"Moderado",IF(AV26&lt;=80%,"Mayor","Catastrófico"))))</f>
        <v>Catastrófico</v>
      </c>
      <c r="AX26" s="76" t="str">
        <f>IF(AND(AU26&lt;&gt;"",AW26&lt;&gt;""),VLOOKUP(AU26&amp;AW26,'No Eliminar'!$N$3:$O$27,2,FALSE),"")</f>
        <v>Extrema</v>
      </c>
      <c r="AY26" s="138" t="s">
        <v>85</v>
      </c>
      <c r="AZ26" s="141" t="s">
        <v>288</v>
      </c>
      <c r="BA26" s="141" t="s">
        <v>451</v>
      </c>
      <c r="BB26" s="129" t="s">
        <v>289</v>
      </c>
      <c r="BC26" s="129" t="s">
        <v>238</v>
      </c>
      <c r="BD26" s="129" t="s">
        <v>290</v>
      </c>
      <c r="BE26" s="129" t="s">
        <v>240</v>
      </c>
      <c r="BF26" s="141" t="s">
        <v>291</v>
      </c>
    </row>
    <row r="27" spans="1:58" ht="409.5" customHeight="1" x14ac:dyDescent="0.3">
      <c r="A27" s="184"/>
      <c r="B27" s="185"/>
      <c r="C27" s="166"/>
      <c r="D27" s="166"/>
      <c r="E27" s="177" t="s">
        <v>284</v>
      </c>
      <c r="F27" s="169"/>
      <c r="G27" s="169"/>
      <c r="H27" s="145"/>
      <c r="I27" s="172"/>
      <c r="J27" s="172"/>
      <c r="K27" s="175"/>
      <c r="L27" s="145"/>
      <c r="M27" s="145"/>
      <c r="N27" s="145"/>
      <c r="O27" s="145"/>
      <c r="P27" s="145"/>
      <c r="Q27" s="145"/>
      <c r="R27" s="145"/>
      <c r="S27" s="145"/>
      <c r="T27" s="145"/>
      <c r="U27" s="145"/>
      <c r="V27" s="145"/>
      <c r="W27" s="145"/>
      <c r="X27" s="145"/>
      <c r="Y27" s="145"/>
      <c r="Z27" s="145"/>
      <c r="AA27" s="145"/>
      <c r="AB27" s="145"/>
      <c r="AC27" s="145"/>
      <c r="AD27" s="145"/>
      <c r="AE27" s="124"/>
      <c r="AF27" s="127"/>
      <c r="AG27" s="133"/>
      <c r="AH27" s="136"/>
      <c r="AI27" s="60">
        <v>2</v>
      </c>
      <c r="AJ27" s="39" t="s">
        <v>286</v>
      </c>
      <c r="AK27" s="61" t="str">
        <f>IF(AL27="Preventivo","Probabilidad",IF(AL27="Detectivo","Probabilidad","Impacto"))</f>
        <v>Probabilidad</v>
      </c>
      <c r="AL27" s="62" t="s">
        <v>21</v>
      </c>
      <c r="AM27" s="63">
        <f>IF(AL27="Preventivo", 25%, IF(AL27="Detectivo",15%, IF(AL27="Correctivo",10%,IF(AL27="No se tienen controles para aplicar al impacto","No Aplica",""))))</f>
        <v>0.25</v>
      </c>
      <c r="AN27" s="62" t="s">
        <v>157</v>
      </c>
      <c r="AO27" s="63">
        <f>IF(AN27="Automático", 25%, IF(AN27="Manual",15%,IF(AN27="No Aplica", "No Aplica","")))</f>
        <v>0.15</v>
      </c>
      <c r="AP27" s="65">
        <f>AM27+AO27</f>
        <v>0.4</v>
      </c>
      <c r="AQ27" s="62" t="s">
        <v>162</v>
      </c>
      <c r="AR27" s="62" t="s">
        <v>166</v>
      </c>
      <c r="AS27" s="62" t="s">
        <v>170</v>
      </c>
      <c r="AT27" s="65">
        <f>IFERROR(IF(AND(AK26="Probabilidad",AK27="Probabilidad"),(AT26-(+AT26*AP27)),IF(AK27="Probabilidad",(K26-(+K26*AP27)),IF(AK27="Impacto",AT26,""))),"")</f>
        <v>0.36</v>
      </c>
      <c r="AU27" s="66" t="str">
        <f>IF(AT27&lt;=20%, "Muy Baja", IF(AT27&lt;=40%,"Baja", IF(AT27&lt;=60%,"Media",IF(AT27&lt;=80%,"Alta","Muy Alta"))))</f>
        <v>Baja</v>
      </c>
      <c r="AV27" s="113">
        <f>IFERROR(IF(AND(AK26="Impacto",AK27="Impacto"),(AV26-(+AV26*AP27)),IF(AND(AK26="Impacto",AK27="Probabilidad"),(AV26),IF(AND(AK26="Probabilidad",AK27="Impacto"),(AV26-(+AV26*AP27)),IF(AND(AK26="Probabilidad",AK27="Probabilidad"),(AV26))))),"")</f>
        <v>1</v>
      </c>
      <c r="AW27" s="66" t="str">
        <f t="shared" ref="AW27:AW32" si="23">IF(AV27&lt;=20%, "Leve", IF(AV27&lt;=40%,"Menor", IF(AV27&lt;=60%,"Moderado",IF(AV27&lt;=80%,"Mayor","Catastrófico"))))</f>
        <v>Catastrófico</v>
      </c>
      <c r="AX27" s="76" t="str">
        <f>IF(AND(AU27&lt;&gt;"",AW27&lt;&gt;""),VLOOKUP(AU27&amp;AW27,'No Eliminar'!$N$3:$O$27,2,FALSE),"")</f>
        <v>Extrema</v>
      </c>
      <c r="AY27" s="139"/>
      <c r="AZ27" s="142"/>
      <c r="BA27" s="142"/>
      <c r="BB27" s="130"/>
      <c r="BC27" s="130"/>
      <c r="BD27" s="130"/>
      <c r="BE27" s="130"/>
      <c r="BF27" s="142"/>
    </row>
    <row r="28" spans="1:58" ht="409.5" customHeight="1" x14ac:dyDescent="0.3">
      <c r="A28" s="184"/>
      <c r="B28" s="185"/>
      <c r="C28" s="166"/>
      <c r="D28" s="167"/>
      <c r="E28" s="179"/>
      <c r="F28" s="169"/>
      <c r="G28" s="169"/>
      <c r="H28" s="145"/>
      <c r="I28" s="172"/>
      <c r="J28" s="172"/>
      <c r="K28" s="175"/>
      <c r="L28" s="145"/>
      <c r="M28" s="145"/>
      <c r="N28" s="145"/>
      <c r="O28" s="145"/>
      <c r="P28" s="145"/>
      <c r="Q28" s="145"/>
      <c r="R28" s="145"/>
      <c r="S28" s="145"/>
      <c r="T28" s="145"/>
      <c r="U28" s="145"/>
      <c r="V28" s="145"/>
      <c r="W28" s="145"/>
      <c r="X28" s="145"/>
      <c r="Y28" s="145"/>
      <c r="Z28" s="145"/>
      <c r="AA28" s="145"/>
      <c r="AB28" s="145"/>
      <c r="AC28" s="145"/>
      <c r="AD28" s="145"/>
      <c r="AE28" s="124"/>
      <c r="AF28" s="127"/>
      <c r="AG28" s="133"/>
      <c r="AH28" s="136"/>
      <c r="AI28" s="60">
        <v>3</v>
      </c>
      <c r="AJ28" s="39" t="s">
        <v>287</v>
      </c>
      <c r="AK28" s="61" t="str">
        <f t="shared" ref="AK28" si="24">IF(AL28="Preventivo","Probabilidad",IF(AL28="Detectivo","Probabilidad","Impacto"))</f>
        <v>Probabilidad</v>
      </c>
      <c r="AL28" s="62" t="s">
        <v>21</v>
      </c>
      <c r="AM28" s="63">
        <f>IF(AL28="Preventivo", 25%, IF(AL28="Detectivo",15%, IF(AL28="Correctivo",10%,IF(AL28="No se tienen controles para aplicar al impacto","No Aplica",""))))</f>
        <v>0.25</v>
      </c>
      <c r="AN28" s="62" t="s">
        <v>157</v>
      </c>
      <c r="AO28" s="63">
        <f t="shared" ref="AO28:AO32" si="25">IF(AN28="Automático", 25%, IF(AN28="Manual",15%,IF(AN28="No Aplica", "No Aplica","")))</f>
        <v>0.15</v>
      </c>
      <c r="AP28" s="65">
        <f>AM28+AO28</f>
        <v>0.4</v>
      </c>
      <c r="AQ28" s="62" t="s">
        <v>162</v>
      </c>
      <c r="AR28" s="62" t="s">
        <v>166</v>
      </c>
      <c r="AS28" s="62" t="s">
        <v>170</v>
      </c>
      <c r="AT28" s="65">
        <f>IFERROR(IF(AND(AK27="Probabilidad",AK28="Probabilidad"),(AT27-(+AT27*AP28)),IF(AND(AK27="Impacto",AK28="Probabilidad"),(AT26-(+AT26*AP28)),IF(AK28="Impacto",AT27,""))),"")</f>
        <v>0.216</v>
      </c>
      <c r="AU28" s="64" t="str">
        <f>IF(AT28&lt;=20%, "Muy Baja", IF(AT28&lt;=40%,"Baja", IF(AT28&lt;=60%,"Media",IF(AT28&lt;=80%,"Alta","Muy Alta"))))</f>
        <v>Baja</v>
      </c>
      <c r="AV28" s="65">
        <f>IFERROR(IF(AND(AK27="Impacto",AK28="Impacto"),(AV27-(+AV27*AP28)),IF(AND(AK27="Impacto",AK28="Probabilidad"),(AV26-(+AV26*AP28)),IF(AK28="Probabilidad",AV27,""))),"")</f>
        <v>1</v>
      </c>
      <c r="AW28" s="66" t="str">
        <f t="shared" si="23"/>
        <v>Catastrófico</v>
      </c>
      <c r="AX28" s="76" t="str">
        <f>IF(AND(AU28&lt;&gt;"",AW28&lt;&gt;""),VLOOKUP(AU28&amp;AW28,'No Eliminar'!$N$3:$O$27,2,FALSE),"")</f>
        <v>Extrema</v>
      </c>
      <c r="AY28" s="139"/>
      <c r="AZ28" s="142"/>
      <c r="BA28" s="142"/>
      <c r="BB28" s="130"/>
      <c r="BC28" s="130"/>
      <c r="BD28" s="130"/>
      <c r="BE28" s="130"/>
      <c r="BF28" s="142"/>
    </row>
    <row r="29" spans="1:58" ht="105.75" hidden="1" customHeight="1" x14ac:dyDescent="0.3">
      <c r="A29" s="184"/>
      <c r="B29" s="185"/>
      <c r="C29" s="166"/>
      <c r="D29" s="39"/>
      <c r="E29" s="39"/>
      <c r="F29" s="169"/>
      <c r="G29" s="169"/>
      <c r="H29" s="145"/>
      <c r="I29" s="172"/>
      <c r="J29" s="172"/>
      <c r="K29" s="175"/>
      <c r="L29" s="145"/>
      <c r="M29" s="145"/>
      <c r="N29" s="145"/>
      <c r="O29" s="145"/>
      <c r="P29" s="145"/>
      <c r="Q29" s="145"/>
      <c r="R29" s="145"/>
      <c r="S29" s="145"/>
      <c r="T29" s="145"/>
      <c r="U29" s="145"/>
      <c r="V29" s="145"/>
      <c r="W29" s="145"/>
      <c r="X29" s="145"/>
      <c r="Y29" s="145"/>
      <c r="Z29" s="145"/>
      <c r="AA29" s="145"/>
      <c r="AB29" s="145"/>
      <c r="AC29" s="145"/>
      <c r="AD29" s="145"/>
      <c r="AE29" s="124"/>
      <c r="AF29" s="127"/>
      <c r="AG29" s="133"/>
      <c r="AH29" s="136"/>
      <c r="AI29" s="60">
        <v>4</v>
      </c>
      <c r="AJ29" s="53"/>
      <c r="AK29" s="61" t="str">
        <f>IF(AL29="Preventivo","Probabilidad",IF(AL29="Detectivo","Probabilidad","Impacto"))</f>
        <v>Impacto</v>
      </c>
      <c r="AL29" s="62" t="s">
        <v>155</v>
      </c>
      <c r="AM29" s="63">
        <f t="shared" ref="AM29:AM32" si="26">IF(AL29="Preventivo", 25%, IF(AL29="Detectivo",15%, IF(AL29="Correctivo",10%,IF(AL29="No se tienen controles para aplicar al impacto","No Aplica",""))))</f>
        <v>0.1</v>
      </c>
      <c r="AN29" s="62" t="s">
        <v>158</v>
      </c>
      <c r="AO29" s="63">
        <f t="shared" si="25"/>
        <v>0.25</v>
      </c>
      <c r="AP29" s="65">
        <f t="shared" ref="AP29:AP32" si="27">AM29+AO29</f>
        <v>0.35</v>
      </c>
      <c r="AQ29" s="62" t="s">
        <v>162</v>
      </c>
      <c r="AR29" s="62" t="s">
        <v>167</v>
      </c>
      <c r="AS29" s="62" t="s">
        <v>170</v>
      </c>
      <c r="AT29" s="65">
        <f t="shared" ref="AT29:AT32" si="28">IFERROR(IF(AND(AK28="Probabilidad",AK29="Probabilidad"),(AT28-(+AT28*AP29)),IF(AND(AK28="Impacto",AK29="Probabilidad"),(AT27-(+AT27*AP29)),IF(AK29="Impacto",AT28,""))),"")</f>
        <v>0.216</v>
      </c>
      <c r="AU29" s="64" t="str">
        <f t="shared" ref="AU29:AU31" si="29">IF(AT29&lt;=20%, "Muy Baja", IF(AT29&lt;=40%,"Baja", IF(AT29&lt;=60%,"Media",IF(AT29&lt;=80%,"Alta","Muy Alta"))))</f>
        <v>Baja</v>
      </c>
      <c r="AV29" s="65" t="str">
        <f t="shared" ref="AV29" si="30">IFERROR(IF(AND(AK28="Impacto",AK29="Impacto"),(AV28-(+AV28*AP29)),IF(AND(AK28="Impacto",AK29="Probabilidad"),(AV27-(+AV27*AP29)),IF(AK29="Probabilidad",AV28,""))),"")</f>
        <v/>
      </c>
      <c r="AW29" s="66" t="str">
        <f t="shared" si="23"/>
        <v>Catastrófico</v>
      </c>
      <c r="AX29" s="76" t="str">
        <f>IF(AND(AU29&lt;&gt;"",AW29&lt;&gt;""),VLOOKUP(AU29&amp;AW29,'No Eliminar'!$N$3:$O$27,2,FALSE),"")</f>
        <v>Extrema</v>
      </c>
      <c r="AY29" s="139"/>
      <c r="AZ29" s="142"/>
      <c r="BA29" s="142"/>
      <c r="BB29" s="130"/>
      <c r="BC29" s="130"/>
      <c r="BD29" s="130"/>
      <c r="BE29" s="130"/>
      <c r="BF29" s="142"/>
    </row>
    <row r="30" spans="1:58" ht="105.75" hidden="1" customHeight="1" x14ac:dyDescent="0.3">
      <c r="A30" s="184"/>
      <c r="B30" s="185"/>
      <c r="C30" s="166"/>
      <c r="D30" s="39"/>
      <c r="E30" s="39"/>
      <c r="F30" s="169"/>
      <c r="G30" s="169"/>
      <c r="H30" s="145"/>
      <c r="I30" s="172"/>
      <c r="J30" s="172"/>
      <c r="K30" s="175"/>
      <c r="L30" s="145"/>
      <c r="M30" s="145"/>
      <c r="N30" s="145"/>
      <c r="O30" s="145"/>
      <c r="P30" s="145"/>
      <c r="Q30" s="145"/>
      <c r="R30" s="145"/>
      <c r="S30" s="145"/>
      <c r="T30" s="145"/>
      <c r="U30" s="145"/>
      <c r="V30" s="145"/>
      <c r="W30" s="145"/>
      <c r="X30" s="145"/>
      <c r="Y30" s="145"/>
      <c r="Z30" s="145"/>
      <c r="AA30" s="145"/>
      <c r="AB30" s="145"/>
      <c r="AC30" s="145"/>
      <c r="AD30" s="145"/>
      <c r="AE30" s="124"/>
      <c r="AF30" s="127"/>
      <c r="AG30" s="133"/>
      <c r="AH30" s="136"/>
      <c r="AI30" s="60">
        <v>5</v>
      </c>
      <c r="AJ30" s="53"/>
      <c r="AK30" s="61" t="str">
        <f t="shared" ref="AK30:AK32" si="31">IF(AL30="Preventivo","Probabilidad",IF(AL30="Detectivo","Probabilidad","Impacto"))</f>
        <v>Impacto</v>
      </c>
      <c r="AL30" s="62" t="s">
        <v>155</v>
      </c>
      <c r="AM30" s="63">
        <f t="shared" si="26"/>
        <v>0.1</v>
      </c>
      <c r="AN30" s="62" t="s">
        <v>158</v>
      </c>
      <c r="AO30" s="63">
        <f t="shared" si="25"/>
        <v>0.25</v>
      </c>
      <c r="AP30" s="65">
        <f t="shared" si="27"/>
        <v>0.35</v>
      </c>
      <c r="AQ30" s="62" t="s">
        <v>162</v>
      </c>
      <c r="AR30" s="62" t="s">
        <v>167</v>
      </c>
      <c r="AS30" s="62" t="s">
        <v>170</v>
      </c>
      <c r="AT30" s="65">
        <f t="shared" si="28"/>
        <v>0.216</v>
      </c>
      <c r="AU30" s="64" t="str">
        <f t="shared" si="29"/>
        <v>Baja</v>
      </c>
      <c r="AV30" s="65" t="str">
        <f>IFERROR(IF(AND(AK29="Impacto",AK30="Impacto"),(AV29-(+AV29*AP30)),IF(AND(AK29="Impacto",AK30="Probabilidad"),(AV28-(+AV28*AP30)),IF(AK30="Probabilidad",AV29,""))),"")</f>
        <v/>
      </c>
      <c r="AW30" s="66" t="str">
        <f t="shared" si="23"/>
        <v>Catastrófico</v>
      </c>
      <c r="AX30" s="76" t="str">
        <f>IF(AND(AU30&lt;&gt;"",AW30&lt;&gt;""),VLOOKUP(AU30&amp;AW30,'No Eliminar'!$N$3:$O$27,2,FALSE),"")</f>
        <v>Extrema</v>
      </c>
      <c r="AY30" s="139"/>
      <c r="AZ30" s="142"/>
      <c r="BA30" s="142"/>
      <c r="BB30" s="130"/>
      <c r="BC30" s="130"/>
      <c r="BD30" s="130"/>
      <c r="BE30" s="130"/>
      <c r="BF30" s="142"/>
    </row>
    <row r="31" spans="1:58" ht="105.75" hidden="1" customHeight="1" x14ac:dyDescent="0.3">
      <c r="A31" s="184"/>
      <c r="B31" s="185"/>
      <c r="C31" s="166"/>
      <c r="D31" s="39"/>
      <c r="E31" s="39"/>
      <c r="F31" s="169"/>
      <c r="G31" s="169"/>
      <c r="H31" s="145"/>
      <c r="I31" s="172"/>
      <c r="J31" s="172"/>
      <c r="K31" s="175"/>
      <c r="L31" s="145"/>
      <c r="M31" s="145"/>
      <c r="N31" s="145"/>
      <c r="O31" s="145"/>
      <c r="P31" s="145"/>
      <c r="Q31" s="145"/>
      <c r="R31" s="145"/>
      <c r="S31" s="145"/>
      <c r="T31" s="145"/>
      <c r="U31" s="145"/>
      <c r="V31" s="145"/>
      <c r="W31" s="145"/>
      <c r="X31" s="145"/>
      <c r="Y31" s="145"/>
      <c r="Z31" s="145"/>
      <c r="AA31" s="145"/>
      <c r="AB31" s="145"/>
      <c r="AC31" s="145"/>
      <c r="AD31" s="145"/>
      <c r="AE31" s="124"/>
      <c r="AF31" s="127"/>
      <c r="AG31" s="133"/>
      <c r="AH31" s="136"/>
      <c r="AI31" s="60">
        <v>6</v>
      </c>
      <c r="AJ31" s="53"/>
      <c r="AK31" s="61" t="str">
        <f t="shared" si="31"/>
        <v>Impacto</v>
      </c>
      <c r="AL31" s="62" t="s">
        <v>155</v>
      </c>
      <c r="AM31" s="63">
        <f t="shared" si="26"/>
        <v>0.1</v>
      </c>
      <c r="AN31" s="62" t="s">
        <v>157</v>
      </c>
      <c r="AO31" s="63">
        <f t="shared" si="25"/>
        <v>0.15</v>
      </c>
      <c r="AP31" s="65">
        <f t="shared" si="27"/>
        <v>0.25</v>
      </c>
      <c r="AQ31" s="62" t="s">
        <v>162</v>
      </c>
      <c r="AR31" s="62" t="s">
        <v>167</v>
      </c>
      <c r="AS31" s="62" t="s">
        <v>170</v>
      </c>
      <c r="AT31" s="65">
        <f t="shared" si="28"/>
        <v>0.216</v>
      </c>
      <c r="AU31" s="64" t="str">
        <f t="shared" si="29"/>
        <v>Baja</v>
      </c>
      <c r="AV31" s="65" t="str">
        <f t="shared" ref="AV31:AV32" si="32">IFERROR(IF(AND(AK30="Impacto",AK31="Impacto"),(AV30-(+AV30*AP31)),IF(AND(AK30="Impacto",AK31="Probabilidad"),(AV29-(+AV29*AP31)),IF(AK31="Probabilidad",AV30,""))),"")</f>
        <v/>
      </c>
      <c r="AW31" s="66" t="str">
        <f t="shared" si="23"/>
        <v>Catastrófico</v>
      </c>
      <c r="AX31" s="76" t="str">
        <f>IF(AND(AU31&lt;&gt;"",AW31&lt;&gt;""),VLOOKUP(AU31&amp;AW31,'No Eliminar'!$N$3:$O$27,2,FALSE),"")</f>
        <v>Extrema</v>
      </c>
      <c r="AY31" s="139"/>
      <c r="AZ31" s="142"/>
      <c r="BA31" s="142"/>
      <c r="BB31" s="130"/>
      <c r="BC31" s="130"/>
      <c r="BD31" s="130"/>
      <c r="BE31" s="130"/>
      <c r="BF31" s="142"/>
    </row>
    <row r="32" spans="1:58" ht="105.75" hidden="1" customHeight="1" x14ac:dyDescent="0.3">
      <c r="A32" s="184"/>
      <c r="B32" s="185"/>
      <c r="C32" s="167"/>
      <c r="D32" s="39"/>
      <c r="E32" s="39"/>
      <c r="F32" s="170"/>
      <c r="G32" s="170"/>
      <c r="H32" s="146"/>
      <c r="I32" s="173"/>
      <c r="J32" s="173"/>
      <c r="K32" s="176"/>
      <c r="L32" s="146"/>
      <c r="M32" s="146"/>
      <c r="N32" s="146"/>
      <c r="O32" s="146"/>
      <c r="P32" s="146"/>
      <c r="Q32" s="146"/>
      <c r="R32" s="146"/>
      <c r="S32" s="146"/>
      <c r="T32" s="146"/>
      <c r="U32" s="146"/>
      <c r="V32" s="146"/>
      <c r="W32" s="146"/>
      <c r="X32" s="146"/>
      <c r="Y32" s="146"/>
      <c r="Z32" s="146"/>
      <c r="AA32" s="146"/>
      <c r="AB32" s="146"/>
      <c r="AC32" s="146"/>
      <c r="AD32" s="146"/>
      <c r="AE32" s="125"/>
      <c r="AF32" s="128"/>
      <c r="AG32" s="134"/>
      <c r="AH32" s="137"/>
      <c r="AI32" s="60">
        <v>7</v>
      </c>
      <c r="AJ32" s="53"/>
      <c r="AK32" s="61" t="str">
        <f t="shared" si="31"/>
        <v>Impacto</v>
      </c>
      <c r="AL32" s="62" t="s">
        <v>155</v>
      </c>
      <c r="AM32" s="63">
        <f t="shared" si="26"/>
        <v>0.1</v>
      </c>
      <c r="AN32" s="62" t="s">
        <v>157</v>
      </c>
      <c r="AO32" s="63">
        <f t="shared" si="25"/>
        <v>0.15</v>
      </c>
      <c r="AP32" s="65">
        <f t="shared" si="27"/>
        <v>0.25</v>
      </c>
      <c r="AQ32" s="62" t="s">
        <v>162</v>
      </c>
      <c r="AR32" s="62" t="s">
        <v>167</v>
      </c>
      <c r="AS32" s="62" t="s">
        <v>170</v>
      </c>
      <c r="AT32" s="65">
        <f t="shared" si="28"/>
        <v>0.216</v>
      </c>
      <c r="AU32" s="64" t="str">
        <f>IF(AT32&lt;=20%, "Muy Baja", IF(AT32&lt;=40%,"Baja", IF(AT32&lt;=60%,"Media",IF(AT32&lt;=80%,"Alta","Muy Alta"))))</f>
        <v>Baja</v>
      </c>
      <c r="AV32" s="65" t="str">
        <f t="shared" si="32"/>
        <v/>
      </c>
      <c r="AW32" s="66" t="str">
        <f t="shared" si="23"/>
        <v>Catastrófico</v>
      </c>
      <c r="AX32" s="76" t="str">
        <f>IF(AND(AU32&lt;&gt;"",AW32&lt;&gt;""),VLOOKUP(AU32&amp;AW32,'No Eliminar'!$N$3:$O$27,2,FALSE),"")</f>
        <v>Extrema</v>
      </c>
      <c r="AY32" s="140"/>
      <c r="AZ32" s="143"/>
      <c r="BA32" s="143"/>
      <c r="BB32" s="131"/>
      <c r="BC32" s="131"/>
      <c r="BD32" s="131"/>
      <c r="BE32" s="131"/>
      <c r="BF32" s="143"/>
    </row>
    <row r="33" spans="1:58" ht="105.75" customHeight="1" x14ac:dyDescent="0.3">
      <c r="A33" s="184">
        <v>5</v>
      </c>
      <c r="B33" s="185" t="s">
        <v>295</v>
      </c>
      <c r="C33" s="188" t="s">
        <v>296</v>
      </c>
      <c r="D33" s="150" t="s">
        <v>460</v>
      </c>
      <c r="E33" s="89" t="s">
        <v>297</v>
      </c>
      <c r="F33" s="180" t="s">
        <v>433</v>
      </c>
      <c r="G33" s="180" t="s">
        <v>434</v>
      </c>
      <c r="H33" s="144" t="s">
        <v>172</v>
      </c>
      <c r="I33" s="171" t="s">
        <v>190</v>
      </c>
      <c r="J33" s="171" t="str">
        <f>IF(I33="Máximo 2 veces por año","Muy Baja", IF(I33="De 3 a 24 veces por año","Baja", IF(I33="De 24 a 500 veces por año","Media", IF(I33="De 500 veces al año y máximo 5000 veces por año","Alta",IF(I33="Más de 5000 veces por año","Muy Alta",";")))))</f>
        <v>Media</v>
      </c>
      <c r="K33" s="174">
        <f>IF(J33="Muy Baja", 20%, IF(J33="Baja",40%, IF(J33="Media",60%, IF(J33="Alta",80%,IF(J33="Muy Alta",100%,"")))))</f>
        <v>0.6</v>
      </c>
      <c r="L33" s="144" t="s">
        <v>69</v>
      </c>
      <c r="M33" s="144" t="s">
        <v>69</v>
      </c>
      <c r="N33" s="144" t="s">
        <v>69</v>
      </c>
      <c r="O33" s="144" t="s">
        <v>69</v>
      </c>
      <c r="P33" s="144" t="s">
        <v>69</v>
      </c>
      <c r="Q33" s="144" t="s">
        <v>69</v>
      </c>
      <c r="R33" s="144" t="s">
        <v>69</v>
      </c>
      <c r="S33" s="144" t="s">
        <v>76</v>
      </c>
      <c r="T33" s="144" t="s">
        <v>69</v>
      </c>
      <c r="U33" s="144" t="s">
        <v>69</v>
      </c>
      <c r="V33" s="144" t="s">
        <v>69</v>
      </c>
      <c r="W33" s="144" t="s">
        <v>69</v>
      </c>
      <c r="X33" s="144" t="s">
        <v>69</v>
      </c>
      <c r="Y33" s="144" t="s">
        <v>69</v>
      </c>
      <c r="Z33" s="144" t="s">
        <v>69</v>
      </c>
      <c r="AA33" s="144" t="s">
        <v>76</v>
      </c>
      <c r="AB33" s="144" t="s">
        <v>69</v>
      </c>
      <c r="AC33" s="144" t="s">
        <v>69</v>
      </c>
      <c r="AD33" s="144" t="s">
        <v>76</v>
      </c>
      <c r="AE33" s="123">
        <f>COUNTIF(L33:AD33, "SI")</f>
        <v>16</v>
      </c>
      <c r="AF33" s="126" t="str">
        <f>IF(AE33&lt;=5, "Moderado", IF(AE33&lt;=11,"Mayor","Catastrófico"))</f>
        <v>Catastrófico</v>
      </c>
      <c r="AG33" s="132">
        <f>IF(AF33="Leve", 20%, IF(AF33="Menor",40%, IF(AF33="Moderado",60%, IF(AF33="Mayor",80%,IF(AF33="Catastrófico",100%,"")))))</f>
        <v>1</v>
      </c>
      <c r="AH33" s="135" t="str">
        <f>IF(AND(J33&lt;&gt;"",AF33&lt;&gt;""),VLOOKUP(J33&amp;AF33,'No Eliminar'!$N$3:$O$27,2,FALSE),"")</f>
        <v>Extrema</v>
      </c>
      <c r="AI33" s="60">
        <v>1</v>
      </c>
      <c r="AJ33" s="89" t="s">
        <v>298</v>
      </c>
      <c r="AK33" s="61" t="str">
        <f>IF(AL33="Preventivo","Probabilidad",IF(AL33="Detectivo","Probabilidad","Impacto"))</f>
        <v>Probabilidad</v>
      </c>
      <c r="AL33" s="62" t="s">
        <v>21</v>
      </c>
      <c r="AM33" s="63">
        <f>IF(AL33="Preventivo", 25%, IF(AL33="Detectivo",15%, IF(AL33="Correctivo",10%,IF(AL33="No se tienen controles para aplicar al impacto","No Aplica",""))))</f>
        <v>0.25</v>
      </c>
      <c r="AN33" s="62" t="s">
        <v>157</v>
      </c>
      <c r="AO33" s="63">
        <f>IF(AN33="Automático", 25%, IF(AN33="Manual",15%,IF(AN33="No Aplica", "No Aplica","")))</f>
        <v>0.15</v>
      </c>
      <c r="AP33" s="65">
        <f>AM33+AO33</f>
        <v>0.4</v>
      </c>
      <c r="AQ33" s="62" t="s">
        <v>162</v>
      </c>
      <c r="AR33" s="62" t="s">
        <v>166</v>
      </c>
      <c r="AS33" s="62" t="s">
        <v>170</v>
      </c>
      <c r="AT33" s="65">
        <f>IFERROR(IF(AK33="Probabilidad",(K33-(+K33*AP33)),IF(AK33="Impacto",K33,"")),"")</f>
        <v>0.36</v>
      </c>
      <c r="AU33" s="66" t="str">
        <f>IF(AT33&lt;=20%, "Muy Baja", IF(AT33&lt;=40%,"Baja", IF(AT33&lt;=60%,"Media",IF(AT33&lt;=80%,"Alta","Muy Alta"))))</f>
        <v>Baja</v>
      </c>
      <c r="AV33" s="65">
        <f>IF(AK33="Impacto",(AG33-(+AG33*AP33)),AG33)</f>
        <v>1</v>
      </c>
      <c r="AW33" s="66" t="str">
        <f>IF(AV33&lt;=20%, "Leve", IF(AV33&lt;=40%,"Menor", IF(AV33&lt;=60%,"Moderado",IF(AV33&lt;=80%,"Mayor","Catastrófico"))))</f>
        <v>Catastrófico</v>
      </c>
      <c r="AX33" s="76" t="str">
        <f>IF(AND(AU33&lt;&gt;"",AW33&lt;&gt;""),VLOOKUP(AU33&amp;AW33,'No Eliminar'!$N$3:$O$27,2,FALSE),"")</f>
        <v>Extrema</v>
      </c>
      <c r="AY33" s="138" t="s">
        <v>204</v>
      </c>
      <c r="AZ33" s="129" t="s">
        <v>299</v>
      </c>
      <c r="BA33" s="129" t="s">
        <v>300</v>
      </c>
      <c r="BB33" s="129" t="s">
        <v>301</v>
      </c>
      <c r="BC33" s="129" t="s">
        <v>238</v>
      </c>
      <c r="BD33" s="129" t="s">
        <v>239</v>
      </c>
      <c r="BE33" s="129" t="s">
        <v>240</v>
      </c>
      <c r="BF33" s="154" t="s">
        <v>302</v>
      </c>
    </row>
    <row r="34" spans="1:58" ht="105.75" customHeight="1" x14ac:dyDescent="0.3">
      <c r="A34" s="184"/>
      <c r="B34" s="185"/>
      <c r="C34" s="189"/>
      <c r="D34" s="150"/>
      <c r="E34" s="90" t="s">
        <v>269</v>
      </c>
      <c r="F34" s="181"/>
      <c r="G34" s="181"/>
      <c r="H34" s="145"/>
      <c r="I34" s="172"/>
      <c r="J34" s="172"/>
      <c r="K34" s="175"/>
      <c r="L34" s="145"/>
      <c r="M34" s="145"/>
      <c r="N34" s="145"/>
      <c r="O34" s="145"/>
      <c r="P34" s="145"/>
      <c r="Q34" s="145"/>
      <c r="R34" s="145"/>
      <c r="S34" s="145"/>
      <c r="T34" s="145"/>
      <c r="U34" s="145"/>
      <c r="V34" s="145"/>
      <c r="W34" s="145"/>
      <c r="X34" s="145"/>
      <c r="Y34" s="145"/>
      <c r="Z34" s="145"/>
      <c r="AA34" s="145"/>
      <c r="AB34" s="145"/>
      <c r="AC34" s="145"/>
      <c r="AD34" s="145"/>
      <c r="AE34" s="124"/>
      <c r="AF34" s="127"/>
      <c r="AG34" s="133"/>
      <c r="AH34" s="136"/>
      <c r="AI34" s="60">
        <v>2</v>
      </c>
      <c r="AJ34" s="89" t="s">
        <v>303</v>
      </c>
      <c r="AK34" s="61" t="str">
        <f>IF(AL34="Preventivo","Probabilidad",IF(AL34="Detectivo","Probabilidad","Impacto"))</f>
        <v>Probabilidad</v>
      </c>
      <c r="AL34" s="62" t="s">
        <v>21</v>
      </c>
      <c r="AM34" s="63">
        <f>IF(AL34="Preventivo", 25%, IF(AL34="Detectivo",15%, IF(AL34="Correctivo",10%,IF(AL34="No se tienen controles para aplicar al impacto","No Aplica",""))))</f>
        <v>0.25</v>
      </c>
      <c r="AN34" s="62" t="s">
        <v>157</v>
      </c>
      <c r="AO34" s="63">
        <f>IF(AN34="Automático", 25%, IF(AN34="Manual",15%,IF(AN34="No Aplica", "No Aplica","")))</f>
        <v>0.15</v>
      </c>
      <c r="AP34" s="65">
        <f>AM34+AO34</f>
        <v>0.4</v>
      </c>
      <c r="AQ34" s="62" t="s">
        <v>162</v>
      </c>
      <c r="AR34" s="62" t="s">
        <v>166</v>
      </c>
      <c r="AS34" s="62" t="s">
        <v>170</v>
      </c>
      <c r="AT34" s="67">
        <f>IFERROR(IF(AND(AK33="Impacto",AK34="Impacto"),(AT33),IF(AND(AK33="Impacto",AK34="Probabilidad"),(AT33-(+AT33*AP34)),IF(AND(AK33="Probabilidad",AK34="Impacto"),(AT33),IF(AND(AK33="Probabilidad",AK34="Probabilidad"),(AT33-(+AT33*AP34))))))," ")</f>
        <v>0.216</v>
      </c>
      <c r="AU34" s="66" t="str">
        <f>IF(AT34&lt;=20%, "Muy Baja", IF(AT34&lt;=40%,"Baja", IF(AT34&lt;=60%,"Media",IF(AT34&lt;=80%,"Alta","Muy Alta"))))</f>
        <v>Baja</v>
      </c>
      <c r="AV34" s="113">
        <f>IFERROR(IF(AND(AK33="Impacto",AK34="Impacto"),(AV33-(+AV33*AP34)),IF(AND(AK33="Impacto",AK34="Probabilidad"),(AV33),IF(AND(AK33="Probabilidad",AK34="Impacto"),(AV33-(+AV33*AP34)),IF(AND(AK33="Probabilidad",AK34="Probabilidad"),(AV33))))),"")</f>
        <v>1</v>
      </c>
      <c r="AW34" s="66" t="str">
        <f t="shared" ref="AW34:AW38" si="33">IF(AV34&lt;=20%, "Leve", IF(AV34&lt;=40%,"Menor", IF(AV34&lt;=60%,"Moderado",IF(AV34&lt;=80%,"Mayor","Catastrófico"))))</f>
        <v>Catastrófico</v>
      </c>
      <c r="AX34" s="76" t="str">
        <f>IF(AND(AU34&lt;&gt;"",AW34&lt;&gt;""),VLOOKUP(AU34&amp;AW34,'No Eliminar'!$N$3:$O$27,2,FALSE),"")</f>
        <v>Extrema</v>
      </c>
      <c r="AY34" s="139"/>
      <c r="AZ34" s="130"/>
      <c r="BA34" s="130"/>
      <c r="BB34" s="130"/>
      <c r="BC34" s="130"/>
      <c r="BD34" s="130"/>
      <c r="BE34" s="130"/>
      <c r="BF34" s="155"/>
    </row>
    <row r="35" spans="1:58" ht="105.75" customHeight="1" x14ac:dyDescent="0.3">
      <c r="A35" s="184"/>
      <c r="B35" s="185"/>
      <c r="C35" s="189"/>
      <c r="D35" s="150"/>
      <c r="E35" s="90" t="s">
        <v>304</v>
      </c>
      <c r="F35" s="181"/>
      <c r="G35" s="181"/>
      <c r="H35" s="145"/>
      <c r="I35" s="172"/>
      <c r="J35" s="172"/>
      <c r="K35" s="175"/>
      <c r="L35" s="145"/>
      <c r="M35" s="145"/>
      <c r="N35" s="145"/>
      <c r="O35" s="145"/>
      <c r="P35" s="145"/>
      <c r="Q35" s="145"/>
      <c r="R35" s="145"/>
      <c r="S35" s="145"/>
      <c r="T35" s="145"/>
      <c r="U35" s="145"/>
      <c r="V35" s="145"/>
      <c r="W35" s="145"/>
      <c r="X35" s="145"/>
      <c r="Y35" s="145"/>
      <c r="Z35" s="145"/>
      <c r="AA35" s="145"/>
      <c r="AB35" s="145"/>
      <c r="AC35" s="145"/>
      <c r="AD35" s="145"/>
      <c r="AE35" s="124"/>
      <c r="AF35" s="127"/>
      <c r="AG35" s="133"/>
      <c r="AH35" s="136"/>
      <c r="AI35" s="60">
        <v>3</v>
      </c>
      <c r="AJ35" s="89" t="s">
        <v>305</v>
      </c>
      <c r="AK35" s="61" t="str">
        <f t="shared" ref="AK35" si="34">IF(AL35="Preventivo","Probabilidad",IF(AL35="Detectivo","Probabilidad","Impacto"))</f>
        <v>Probabilidad</v>
      </c>
      <c r="AL35" s="62" t="s">
        <v>21</v>
      </c>
      <c r="AM35" s="63">
        <f>IF(AL35="Preventivo", 25%, IF(AL35="Detectivo",15%, IF(AL35="Correctivo",10%,IF(AL35="No se tienen controles para aplicar al impacto","No Aplica",""))))</f>
        <v>0.25</v>
      </c>
      <c r="AN35" s="62" t="s">
        <v>157</v>
      </c>
      <c r="AO35" s="63">
        <f t="shared" ref="AO35:AO38" si="35">IF(AN35="Automático", 25%, IF(AN35="Manual",15%,IF(AN35="No Aplica", "No Aplica","")))</f>
        <v>0.15</v>
      </c>
      <c r="AP35" s="65">
        <f>AM35+AO35</f>
        <v>0.4</v>
      </c>
      <c r="AQ35" s="62" t="s">
        <v>162</v>
      </c>
      <c r="AR35" s="62" t="s">
        <v>166</v>
      </c>
      <c r="AS35" s="62" t="s">
        <v>170</v>
      </c>
      <c r="AT35" s="67">
        <f>IFERROR(IF(AND(AK34="Impacto",AK35="Impacto"),(AT34),IF(AND(AK34="Impacto",AK35="Probabilidad"),(AT34-(+AT34*AP35)),IF(AND(AK34="Probabilidad",AK35="Impacto"),(AT34),IF(AND(AK34="Probabilidad",AK35="Probabilidad"),(AT34-(+AT34*AP35))))))," ")</f>
        <v>0.12959999999999999</v>
      </c>
      <c r="AU35" s="64" t="str">
        <f>IF(AT35&lt;=20%, "Muy Baja", IF(AT35&lt;=40%,"Baja", IF(AT35&lt;=60%,"Media",IF(AT35&lt;=80%,"Alta","Muy Alta"))))</f>
        <v>Muy Baja</v>
      </c>
      <c r="AV35" s="113">
        <f>IFERROR(IF(AND(AK34="Impacto",AK35="Impacto"),(AV34-(+AV34*AP35)),IF(AND(AK34="Impacto",AK35="Probabilidad"),(AV34),IF(AND(AK34="Probabilidad",AK35="Impacto"),(AV34-(+AV34*AP35)),IF(AND(AK34="Probabilidad",AK35="Probabilidad"),(AV34))))),"")</f>
        <v>1</v>
      </c>
      <c r="AW35" s="66" t="str">
        <f t="shared" si="33"/>
        <v>Catastrófico</v>
      </c>
      <c r="AX35" s="76" t="str">
        <f>IF(AND(AU35&lt;&gt;"",AW35&lt;&gt;""),VLOOKUP(AU35&amp;AW35,'No Eliminar'!$N$3:$O$27,2,FALSE),"")</f>
        <v>Extrema</v>
      </c>
      <c r="AY35" s="139"/>
      <c r="AZ35" s="130"/>
      <c r="BA35" s="130"/>
      <c r="BB35" s="130"/>
      <c r="BC35" s="130"/>
      <c r="BD35" s="130"/>
      <c r="BE35" s="130"/>
      <c r="BF35" s="155"/>
    </row>
    <row r="36" spans="1:58" ht="105.75" customHeight="1" x14ac:dyDescent="0.3">
      <c r="A36" s="184"/>
      <c r="B36" s="185"/>
      <c r="C36" s="189"/>
      <c r="D36" s="150"/>
      <c r="E36" s="90" t="s">
        <v>269</v>
      </c>
      <c r="F36" s="181"/>
      <c r="G36" s="181"/>
      <c r="H36" s="145"/>
      <c r="I36" s="172"/>
      <c r="J36" s="172"/>
      <c r="K36" s="175"/>
      <c r="L36" s="145"/>
      <c r="M36" s="145"/>
      <c r="N36" s="145"/>
      <c r="O36" s="145"/>
      <c r="P36" s="145"/>
      <c r="Q36" s="145"/>
      <c r="R36" s="145"/>
      <c r="S36" s="145"/>
      <c r="T36" s="145"/>
      <c r="U36" s="145"/>
      <c r="V36" s="145"/>
      <c r="W36" s="145"/>
      <c r="X36" s="145"/>
      <c r="Y36" s="145"/>
      <c r="Z36" s="145"/>
      <c r="AA36" s="145"/>
      <c r="AB36" s="145"/>
      <c r="AC36" s="145"/>
      <c r="AD36" s="145"/>
      <c r="AE36" s="124"/>
      <c r="AF36" s="127"/>
      <c r="AG36" s="133"/>
      <c r="AH36" s="136"/>
      <c r="AI36" s="60">
        <v>4</v>
      </c>
      <c r="AJ36" s="89" t="s">
        <v>306</v>
      </c>
      <c r="AK36" s="61" t="str">
        <f>IF(AL36="Preventivo","Probabilidad",IF(AL36="Detectivo","Probabilidad","Impacto"))</f>
        <v>Probabilidad</v>
      </c>
      <c r="AL36" s="62" t="s">
        <v>21</v>
      </c>
      <c r="AM36" s="63">
        <f t="shared" ref="AM36:AM45" si="36">IF(AL36="Preventivo", 25%, IF(AL36="Detectivo",15%, IF(AL36="Correctivo",10%,IF(AL36="No se tienen controles para aplicar al impacto","No Aplica",""))))</f>
        <v>0.25</v>
      </c>
      <c r="AN36" s="62" t="s">
        <v>157</v>
      </c>
      <c r="AO36" s="63">
        <f t="shared" si="35"/>
        <v>0.15</v>
      </c>
      <c r="AP36" s="65">
        <f t="shared" ref="AP36:AP45" si="37">AM36+AO36</f>
        <v>0.4</v>
      </c>
      <c r="AQ36" s="62" t="s">
        <v>162</v>
      </c>
      <c r="AR36" s="62" t="s">
        <v>166</v>
      </c>
      <c r="AS36" s="62" t="s">
        <v>170</v>
      </c>
      <c r="AT36" s="67">
        <f t="shared" ref="AT36:AT38" si="38">IFERROR(IF(AND(AK35="Impacto",AK36="Impacto"),(AT35),IF(AND(AK35="Impacto",AK36="Probabilidad"),(AT35-(+AT35*AP36)),IF(AND(AK35="Probabilidad",AK36="Impacto"),(AT35),IF(AND(AK35="Probabilidad",AK36="Probabilidad"),(AT35-(+AT35*AP36))))))," ")</f>
        <v>7.7759999999999996E-2</v>
      </c>
      <c r="AU36" s="64" t="str">
        <f t="shared" ref="AU36:AU38" si="39">IF(AT36&lt;=20%, "Muy Baja", IF(AT36&lt;=40%,"Baja", IF(AT36&lt;=60%,"Media",IF(AT36&lt;=80%,"Alta","Muy Alta"))))</f>
        <v>Muy Baja</v>
      </c>
      <c r="AV36" s="113">
        <f>IFERROR(IF(AND(AK35="Impacto",AK36="Impacto"),(AV35-(+AV35*AP36)),IF(AND(AK35="Impacto",AK36="Probabilidad"),(AV35),IF(AND(AK35="Probabilidad",AK36="Impacto"),(AV35-(+AV35*AP36)),IF(AND(AK35="Probabilidad",AK36="Probabilidad"),(AV35))))),"")</f>
        <v>1</v>
      </c>
      <c r="AW36" s="66" t="str">
        <f t="shared" si="33"/>
        <v>Catastrófico</v>
      </c>
      <c r="AX36" s="76" t="str">
        <f>IF(AND(AU36&lt;&gt;"",AW36&lt;&gt;""),VLOOKUP(AU36&amp;AW36,'No Eliminar'!$N$3:$O$27,2,FALSE),"")</f>
        <v>Extrema</v>
      </c>
      <c r="AY36" s="139"/>
      <c r="AZ36" s="130"/>
      <c r="BA36" s="130"/>
      <c r="BB36" s="130"/>
      <c r="BC36" s="130"/>
      <c r="BD36" s="130"/>
      <c r="BE36" s="130"/>
      <c r="BF36" s="155"/>
    </row>
    <row r="37" spans="1:58" ht="105.75" customHeight="1" x14ac:dyDescent="0.3">
      <c r="A37" s="184"/>
      <c r="B37" s="185"/>
      <c r="C37" s="189"/>
      <c r="D37" s="150"/>
      <c r="E37" s="90" t="s">
        <v>307</v>
      </c>
      <c r="F37" s="181"/>
      <c r="G37" s="181"/>
      <c r="H37" s="145"/>
      <c r="I37" s="172"/>
      <c r="J37" s="172"/>
      <c r="K37" s="175"/>
      <c r="L37" s="145"/>
      <c r="M37" s="145"/>
      <c r="N37" s="145"/>
      <c r="O37" s="145"/>
      <c r="P37" s="145"/>
      <c r="Q37" s="145"/>
      <c r="R37" s="145"/>
      <c r="S37" s="145"/>
      <c r="T37" s="145"/>
      <c r="U37" s="145"/>
      <c r="V37" s="145"/>
      <c r="W37" s="145"/>
      <c r="X37" s="145"/>
      <c r="Y37" s="145"/>
      <c r="Z37" s="145"/>
      <c r="AA37" s="145"/>
      <c r="AB37" s="145"/>
      <c r="AC37" s="145"/>
      <c r="AD37" s="145"/>
      <c r="AE37" s="124"/>
      <c r="AF37" s="127"/>
      <c r="AG37" s="133"/>
      <c r="AH37" s="136"/>
      <c r="AI37" s="60">
        <v>5</v>
      </c>
      <c r="AJ37" s="39" t="s">
        <v>308</v>
      </c>
      <c r="AK37" s="61" t="str">
        <f t="shared" ref="AK37:AK38" si="40">IF(AL37="Preventivo","Probabilidad",IF(AL37="Detectivo","Probabilidad","Impacto"))</f>
        <v>Probabilidad</v>
      </c>
      <c r="AL37" s="62" t="s">
        <v>21</v>
      </c>
      <c r="AM37" s="63">
        <f t="shared" si="36"/>
        <v>0.25</v>
      </c>
      <c r="AN37" s="62" t="s">
        <v>157</v>
      </c>
      <c r="AO37" s="63">
        <f t="shared" si="35"/>
        <v>0.15</v>
      </c>
      <c r="AP37" s="65">
        <f t="shared" si="37"/>
        <v>0.4</v>
      </c>
      <c r="AQ37" s="62" t="s">
        <v>162</v>
      </c>
      <c r="AR37" s="62" t="s">
        <v>166</v>
      </c>
      <c r="AS37" s="62" t="s">
        <v>170</v>
      </c>
      <c r="AT37" s="67">
        <f t="shared" si="38"/>
        <v>4.6655999999999996E-2</v>
      </c>
      <c r="AU37" s="64" t="str">
        <f t="shared" si="39"/>
        <v>Muy Baja</v>
      </c>
      <c r="AV37" s="113">
        <f>IFERROR(IF(AND(AK36="Impacto",AK37="Impacto"),(AV36-(+AV36*AP37)),IF(AND(AK36="Impacto",AK37="Probabilidad"),(AV36),IF(AND(AK36="Probabilidad",AK37="Impacto"),(AV36-(+AV36*AP37)),IF(AND(AK36="Probabilidad",AK37="Probabilidad"),(AV36))))),"")</f>
        <v>1</v>
      </c>
      <c r="AW37" s="66" t="str">
        <f t="shared" si="33"/>
        <v>Catastrófico</v>
      </c>
      <c r="AX37" s="76" t="str">
        <f>IF(AND(AU37&lt;&gt;"",AW37&lt;&gt;""),VLOOKUP(AU37&amp;AW37,'No Eliminar'!$N$3:$O$27,2,FALSE),"")</f>
        <v>Extrema</v>
      </c>
      <c r="AY37" s="139"/>
      <c r="AZ37" s="130"/>
      <c r="BA37" s="130"/>
      <c r="BB37" s="130"/>
      <c r="BC37" s="130"/>
      <c r="BD37" s="130"/>
      <c r="BE37" s="130"/>
      <c r="BF37" s="155"/>
    </row>
    <row r="38" spans="1:58" ht="105.75" customHeight="1" x14ac:dyDescent="0.3">
      <c r="A38" s="184"/>
      <c r="B38" s="185"/>
      <c r="C38" s="190"/>
      <c r="D38" s="150"/>
      <c r="E38" s="89" t="s">
        <v>309</v>
      </c>
      <c r="F38" s="182"/>
      <c r="G38" s="182"/>
      <c r="H38" s="146"/>
      <c r="I38" s="173"/>
      <c r="J38" s="172"/>
      <c r="K38" s="175"/>
      <c r="L38" s="146"/>
      <c r="M38" s="146"/>
      <c r="N38" s="146"/>
      <c r="O38" s="146"/>
      <c r="P38" s="146"/>
      <c r="Q38" s="146"/>
      <c r="R38" s="146"/>
      <c r="S38" s="146"/>
      <c r="T38" s="146"/>
      <c r="U38" s="146"/>
      <c r="V38" s="146"/>
      <c r="W38" s="146"/>
      <c r="X38" s="146"/>
      <c r="Y38" s="146"/>
      <c r="Z38" s="146"/>
      <c r="AA38" s="146"/>
      <c r="AB38" s="146"/>
      <c r="AC38" s="146"/>
      <c r="AD38" s="146"/>
      <c r="AE38" s="124"/>
      <c r="AF38" s="127"/>
      <c r="AG38" s="133"/>
      <c r="AH38" s="136"/>
      <c r="AI38" s="60">
        <v>6</v>
      </c>
      <c r="AJ38" s="89" t="s">
        <v>305</v>
      </c>
      <c r="AK38" s="61" t="str">
        <f t="shared" si="40"/>
        <v>Probabilidad</v>
      </c>
      <c r="AL38" s="62" t="s">
        <v>21</v>
      </c>
      <c r="AM38" s="63">
        <f t="shared" si="36"/>
        <v>0.25</v>
      </c>
      <c r="AN38" s="62" t="s">
        <v>157</v>
      </c>
      <c r="AO38" s="63">
        <f t="shared" si="35"/>
        <v>0.15</v>
      </c>
      <c r="AP38" s="65">
        <f t="shared" si="37"/>
        <v>0.4</v>
      </c>
      <c r="AQ38" s="62" t="s">
        <v>162</v>
      </c>
      <c r="AR38" s="62" t="s">
        <v>166</v>
      </c>
      <c r="AS38" s="62" t="s">
        <v>170</v>
      </c>
      <c r="AT38" s="67">
        <f t="shared" si="38"/>
        <v>2.7993599999999997E-2</v>
      </c>
      <c r="AU38" s="64" t="str">
        <f t="shared" si="39"/>
        <v>Muy Baja</v>
      </c>
      <c r="AV38" s="113">
        <f>IFERROR(IF(AND(AK37="Impacto",AK38="Impacto"),(AV37-(+AV37*AP38)),IF(AND(AK37="Impacto",AK38="Probabilidad"),(AV37),IF(AND(AK37="Probabilidad",AK38="Impacto"),(AV37-(+AV37*AP38)),IF(AND(AK37="Probabilidad",AK38="Probabilidad"),(AV37))))),"")</f>
        <v>1</v>
      </c>
      <c r="AW38" s="66" t="str">
        <f t="shared" si="33"/>
        <v>Catastrófico</v>
      </c>
      <c r="AX38" s="76" t="str">
        <f>IF(AND(AU38&lt;&gt;"",AW38&lt;&gt;""),VLOOKUP(AU38&amp;AW38,'No Eliminar'!$N$3:$O$27,2,FALSE),"")</f>
        <v>Extrema</v>
      </c>
      <c r="AY38" s="140"/>
      <c r="AZ38" s="131"/>
      <c r="BA38" s="131"/>
      <c r="BB38" s="131"/>
      <c r="BC38" s="131"/>
      <c r="BD38" s="131"/>
      <c r="BE38" s="131"/>
      <c r="BF38" s="156"/>
    </row>
    <row r="39" spans="1:58" ht="117.75" customHeight="1" x14ac:dyDescent="0.3">
      <c r="A39" s="184">
        <v>6</v>
      </c>
      <c r="B39" s="191" t="s">
        <v>310</v>
      </c>
      <c r="C39" s="183" t="s">
        <v>311</v>
      </c>
      <c r="D39" s="183" t="s">
        <v>312</v>
      </c>
      <c r="E39" s="88" t="s">
        <v>313</v>
      </c>
      <c r="F39" s="192" t="s">
        <v>435</v>
      </c>
      <c r="G39" s="193" t="s">
        <v>436</v>
      </c>
      <c r="H39" s="150" t="s">
        <v>174</v>
      </c>
      <c r="I39" s="186" t="s">
        <v>192</v>
      </c>
      <c r="J39" s="186" t="str">
        <f>IF(I39="Máximo 2 veces por año","Muy Baja", IF(I39="De 3 a 24 veces por año","Baja", IF(I39="De 24 a 500 veces por año","Media", IF(I39="De 500 veces al año y máximo 5000 veces por año","Alta",IF(I39="Más de 5000 veces por año","Muy Alta",";")))))</f>
        <v>Muy Alta</v>
      </c>
      <c r="K39" s="187">
        <f>IF(J39="Muy Baja", 20%, IF(J39="Baja",40%, IF(J39="Media",60%, IF(J39="Alta",80%,IF(J39="Muy Alta",100%,"")))))</f>
        <v>1</v>
      </c>
      <c r="L39" s="150" t="s">
        <v>69</v>
      </c>
      <c r="M39" s="150" t="s">
        <v>69</v>
      </c>
      <c r="N39" s="150" t="s">
        <v>76</v>
      </c>
      <c r="O39" s="150" t="s">
        <v>76</v>
      </c>
      <c r="P39" s="150" t="s">
        <v>69</v>
      </c>
      <c r="Q39" s="150" t="s">
        <v>69</v>
      </c>
      <c r="R39" s="150" t="s">
        <v>76</v>
      </c>
      <c r="S39" s="150" t="s">
        <v>76</v>
      </c>
      <c r="T39" s="150" t="s">
        <v>76</v>
      </c>
      <c r="U39" s="150" t="s">
        <v>69</v>
      </c>
      <c r="V39" s="150" t="s">
        <v>69</v>
      </c>
      <c r="W39" s="150" t="s">
        <v>69</v>
      </c>
      <c r="X39" s="150" t="s">
        <v>69</v>
      </c>
      <c r="Y39" s="150" t="s">
        <v>69</v>
      </c>
      <c r="Z39" s="150" t="s">
        <v>76</v>
      </c>
      <c r="AA39" s="150" t="s">
        <v>76</v>
      </c>
      <c r="AB39" s="150" t="s">
        <v>76</v>
      </c>
      <c r="AC39" s="150" t="s">
        <v>76</v>
      </c>
      <c r="AD39" s="150" t="s">
        <v>76</v>
      </c>
      <c r="AE39" s="157">
        <f>COUNTIF(L39:AD39, "SI")</f>
        <v>9</v>
      </c>
      <c r="AF39" s="158" t="str">
        <f>IF(AE39&lt;=5, "Moderado", IF(AE39&lt;=11,"Mayor","Catastrófico"))</f>
        <v>Mayor</v>
      </c>
      <c r="AG39" s="159">
        <f>IF(AF39="Leve", 20%, IF(AF39="Menor",40%, IF(AF39="Moderado",60%, IF(AF39="Mayor",80%,IF(AF39="Catastrófico",100%,"")))))</f>
        <v>0.8</v>
      </c>
      <c r="AH39" s="160" t="str">
        <f>IF(AND(J39&lt;&gt;"",AF39&lt;&gt;""),VLOOKUP(J39&amp;AF39,'No Eliminar'!$N$3:$O$27,2,FALSE),"")</f>
        <v>Alta</v>
      </c>
      <c r="AI39" s="60">
        <v>1</v>
      </c>
      <c r="AJ39" s="89" t="s">
        <v>314</v>
      </c>
      <c r="AK39" s="61" t="str">
        <f>IF(AL39="Preventivo","Probabilidad",IF(AL39="Detectivo","Probabilidad","Impacto"))</f>
        <v>Probabilidad</v>
      </c>
      <c r="AL39" s="62" t="s">
        <v>21</v>
      </c>
      <c r="AM39" s="91">
        <f t="shared" si="36"/>
        <v>0.25</v>
      </c>
      <c r="AN39" s="62" t="s">
        <v>157</v>
      </c>
      <c r="AO39" s="91">
        <f>IF(AN39="Automático", 25%, IF(AN39="Manual",15%,IF(AN39="No Aplica", "No Aplica","")))</f>
        <v>0.15</v>
      </c>
      <c r="AP39" s="65">
        <f t="shared" si="37"/>
        <v>0.4</v>
      </c>
      <c r="AQ39" s="62" t="s">
        <v>162</v>
      </c>
      <c r="AR39" s="62" t="s">
        <v>166</v>
      </c>
      <c r="AS39" s="62" t="s">
        <v>170</v>
      </c>
      <c r="AT39" s="65">
        <f>IFERROR(IF(AK39="Probabilidad",(K39-(+K39*AP39)),IF(AK39="Impacto",K39,"")),"")</f>
        <v>0.6</v>
      </c>
      <c r="AU39" s="66" t="str">
        <f t="shared" ref="AU39:AU44" si="41">IF(AT39&lt;=20%, "Muy Baja", IF(AT39&lt;=40%,"Baja", IF(AT39&lt;=60%,"Media",IF(AT39&lt;=80%,"Alta","Muy Alta"))))</f>
        <v>Media</v>
      </c>
      <c r="AV39" s="65">
        <f>IF(AK39="Impacto",(AG39-(+AG39*AP39)),AG39)</f>
        <v>0.8</v>
      </c>
      <c r="AW39" s="66" t="str">
        <f>IF(AV39&lt;=20%, "Leve", IF(AV39&lt;=40%,"Menor", IF(AV39&lt;=60%,"Moderado",IF(AV39&lt;=80%,"Mayor","Catastrófico"))))</f>
        <v>Mayor</v>
      </c>
      <c r="AX39" s="62" t="str">
        <f>IF(AND(AU39&lt;&gt;"",AW39&lt;&gt;""),VLOOKUP(AU39&amp;AW39,'No Eliminar'!$N$3:$O$27,2,FALSE),"")</f>
        <v>Alta</v>
      </c>
      <c r="AY39" s="161" t="s">
        <v>204</v>
      </c>
      <c r="AZ39" s="147" t="s">
        <v>359</v>
      </c>
      <c r="BA39" s="147" t="s">
        <v>315</v>
      </c>
      <c r="BB39" s="147" t="s">
        <v>316</v>
      </c>
      <c r="BC39" s="147" t="s">
        <v>238</v>
      </c>
      <c r="BD39" s="147" t="s">
        <v>239</v>
      </c>
      <c r="BE39" s="147" t="s">
        <v>240</v>
      </c>
      <c r="BF39" s="147" t="s">
        <v>317</v>
      </c>
    </row>
    <row r="40" spans="1:58" ht="117.75" customHeight="1" x14ac:dyDescent="0.3">
      <c r="A40" s="184"/>
      <c r="B40" s="191"/>
      <c r="C40" s="183"/>
      <c r="D40" s="183"/>
      <c r="E40" s="88" t="s">
        <v>318</v>
      </c>
      <c r="F40" s="192"/>
      <c r="G40" s="193"/>
      <c r="H40" s="150"/>
      <c r="I40" s="186"/>
      <c r="J40" s="186"/>
      <c r="K40" s="187"/>
      <c r="L40" s="150"/>
      <c r="M40" s="150"/>
      <c r="N40" s="150"/>
      <c r="O40" s="150"/>
      <c r="P40" s="150"/>
      <c r="Q40" s="150"/>
      <c r="R40" s="150"/>
      <c r="S40" s="150"/>
      <c r="T40" s="150"/>
      <c r="U40" s="150"/>
      <c r="V40" s="150"/>
      <c r="W40" s="150"/>
      <c r="X40" s="150"/>
      <c r="Y40" s="150"/>
      <c r="Z40" s="150"/>
      <c r="AA40" s="150"/>
      <c r="AB40" s="150"/>
      <c r="AC40" s="150"/>
      <c r="AD40" s="150"/>
      <c r="AE40" s="157"/>
      <c r="AF40" s="158"/>
      <c r="AG40" s="159"/>
      <c r="AH40" s="160"/>
      <c r="AI40" s="60">
        <v>2</v>
      </c>
      <c r="AJ40" s="89" t="s">
        <v>319</v>
      </c>
      <c r="AK40" s="61" t="str">
        <f>IF(AL40="Preventivo","Probabilidad",IF(AL40="Detectivo","Probabilidad","Impacto"))</f>
        <v>Probabilidad</v>
      </c>
      <c r="AL40" s="62" t="s">
        <v>21</v>
      </c>
      <c r="AM40" s="91">
        <f t="shared" si="36"/>
        <v>0.25</v>
      </c>
      <c r="AN40" s="62" t="s">
        <v>157</v>
      </c>
      <c r="AO40" s="91">
        <f>IF(AN40="Automático", 25%, IF(AN40="Manual",15%,IF(AN40="No Aplica", "No Aplica","")))</f>
        <v>0.15</v>
      </c>
      <c r="AP40" s="65">
        <f t="shared" si="37"/>
        <v>0.4</v>
      </c>
      <c r="AQ40" s="62" t="s">
        <v>162</v>
      </c>
      <c r="AR40" s="62" t="s">
        <v>166</v>
      </c>
      <c r="AS40" s="62" t="s">
        <v>170</v>
      </c>
      <c r="AT40" s="67">
        <f t="shared" ref="AT40:AT41" si="42">IFERROR(IF(AND(AK39="Impacto",AK40="Impacto"),(AT39),IF(AND(AK39="Impacto",AK40="Probabilidad"),(AT39-(+AT39*AP40)),IF(AND(AK39="Probabilidad",AK40="Impacto"),(AT39),IF(AND(AK39="Probabilidad",AK40="Probabilidad"),(AT39-(+AT39*AP40))))))," ")</f>
        <v>0.36</v>
      </c>
      <c r="AU40" s="66" t="str">
        <f t="shared" si="41"/>
        <v>Baja</v>
      </c>
      <c r="AV40" s="113">
        <f>IFERROR(IF(AND(AK39="Impacto",AK40="Impacto"),(AV39-(+AV39*AP40)),IF(AND(AK39="Impacto",AK40="Probabilidad"),(AV39),IF(AND(AK39="Probabilidad",AK40="Impacto"),(AV39-(+AV39*AP40)),IF(AND(AK39="Probabilidad",AK40="Probabilidad"),(AV39))))),"")</f>
        <v>0.8</v>
      </c>
      <c r="AW40" s="66" t="str">
        <f t="shared" ref="AW40:AW41" si="43">IF(AV40&lt;=20%, "Leve", IF(AV40&lt;=40%,"Menor", IF(AV40&lt;=60%,"Moderado",IF(AV40&lt;=80%,"Mayor","Catastrófico"))))</f>
        <v>Mayor</v>
      </c>
      <c r="AX40" s="62" t="str">
        <f>IF(AND(AU40&lt;&gt;"",AW40&lt;&gt;""),VLOOKUP(AU40&amp;AW40,'No Eliminar'!$N$3:$O$27,2,FALSE),"")</f>
        <v>Alta</v>
      </c>
      <c r="AY40" s="161"/>
      <c r="AZ40" s="147"/>
      <c r="BA40" s="147"/>
      <c r="BB40" s="147"/>
      <c r="BC40" s="147"/>
      <c r="BD40" s="147"/>
      <c r="BE40" s="147"/>
      <c r="BF40" s="147"/>
    </row>
    <row r="41" spans="1:58" ht="117.75" customHeight="1" x14ac:dyDescent="0.3">
      <c r="A41" s="184"/>
      <c r="B41" s="191"/>
      <c r="C41" s="183"/>
      <c r="D41" s="183"/>
      <c r="E41" s="88" t="s">
        <v>320</v>
      </c>
      <c r="F41" s="192"/>
      <c r="G41" s="193"/>
      <c r="H41" s="150"/>
      <c r="I41" s="186"/>
      <c r="J41" s="186"/>
      <c r="K41" s="187"/>
      <c r="L41" s="150"/>
      <c r="M41" s="150"/>
      <c r="N41" s="150"/>
      <c r="O41" s="150"/>
      <c r="P41" s="150"/>
      <c r="Q41" s="150"/>
      <c r="R41" s="150"/>
      <c r="S41" s="150"/>
      <c r="T41" s="150"/>
      <c r="U41" s="150"/>
      <c r="V41" s="150"/>
      <c r="W41" s="150"/>
      <c r="X41" s="150"/>
      <c r="Y41" s="150"/>
      <c r="Z41" s="150"/>
      <c r="AA41" s="150"/>
      <c r="AB41" s="150"/>
      <c r="AC41" s="150"/>
      <c r="AD41" s="150"/>
      <c r="AE41" s="157"/>
      <c r="AF41" s="158"/>
      <c r="AG41" s="159"/>
      <c r="AH41" s="160"/>
      <c r="AI41" s="60">
        <v>3</v>
      </c>
      <c r="AJ41" s="89" t="s">
        <v>321</v>
      </c>
      <c r="AK41" s="61" t="str">
        <f t="shared" ref="AK41" si="44">IF(AL41="Preventivo","Probabilidad",IF(AL41="Detectivo","Probabilidad","Impacto"))</f>
        <v>Probabilidad</v>
      </c>
      <c r="AL41" s="62" t="s">
        <v>21</v>
      </c>
      <c r="AM41" s="91">
        <f t="shared" si="36"/>
        <v>0.25</v>
      </c>
      <c r="AN41" s="62" t="s">
        <v>157</v>
      </c>
      <c r="AO41" s="91">
        <f t="shared" ref="AO41" si="45">IF(AN41="Automático", 25%, IF(AN41="Manual",15%,IF(AN41="No Aplica", "No Aplica","")))</f>
        <v>0.15</v>
      </c>
      <c r="AP41" s="65">
        <f t="shared" si="37"/>
        <v>0.4</v>
      </c>
      <c r="AQ41" s="62" t="s">
        <v>162</v>
      </c>
      <c r="AR41" s="62" t="s">
        <v>166</v>
      </c>
      <c r="AS41" s="62" t="s">
        <v>170</v>
      </c>
      <c r="AT41" s="67">
        <f t="shared" si="42"/>
        <v>0.216</v>
      </c>
      <c r="AU41" s="64" t="str">
        <f t="shared" si="41"/>
        <v>Baja</v>
      </c>
      <c r="AV41" s="113">
        <f>IFERROR(IF(AND(AK40="Impacto",AK41="Impacto"),(AV40-(+AV40*AP41)),IF(AND(AK40="Impacto",AK41="Probabilidad"),(AV40),IF(AND(AK40="Probabilidad",AK41="Impacto"),(AV40-(+AV40*AP41)),IF(AND(AK40="Probabilidad",AK41="Probabilidad"),(AV40))))),"")</f>
        <v>0.8</v>
      </c>
      <c r="AW41" s="66" t="str">
        <f t="shared" si="43"/>
        <v>Mayor</v>
      </c>
      <c r="AX41" s="62" t="str">
        <f>IF(AND(AU41&lt;&gt;"",AW41&lt;&gt;""),VLOOKUP(AU41&amp;AW41,'No Eliminar'!$N$3:$O$27,2,FALSE),"")</f>
        <v>Alta</v>
      </c>
      <c r="AY41" s="161"/>
      <c r="AZ41" s="147"/>
      <c r="BA41" s="147"/>
      <c r="BB41" s="147"/>
      <c r="BC41" s="147"/>
      <c r="BD41" s="147"/>
      <c r="BE41" s="147"/>
      <c r="BF41" s="147"/>
    </row>
    <row r="42" spans="1:58" ht="105.75" customHeight="1" x14ac:dyDescent="0.3">
      <c r="A42" s="184">
        <v>7</v>
      </c>
      <c r="B42" s="191" t="s">
        <v>310</v>
      </c>
      <c r="C42" s="183" t="s">
        <v>311</v>
      </c>
      <c r="D42" s="183" t="s">
        <v>461</v>
      </c>
      <c r="E42" s="88" t="s">
        <v>322</v>
      </c>
      <c r="F42" s="193" t="s">
        <v>437</v>
      </c>
      <c r="G42" s="193" t="s">
        <v>436</v>
      </c>
      <c r="H42" s="150" t="s">
        <v>174</v>
      </c>
      <c r="I42" s="186" t="s">
        <v>190</v>
      </c>
      <c r="J42" s="186" t="str">
        <f>IF(I42="Máximo 2 veces por año","Muy Baja", IF(I42="De 3 a 24 veces por año","Baja", IF(I42="De 24 a 500 veces por año","Media", IF(I42="De 500 veces al año y máximo 5000 veces por año","Alta",IF(I42="Más de 5000 veces por año","Muy Alta",";")))))</f>
        <v>Media</v>
      </c>
      <c r="K42" s="187">
        <f>IF(J42="Muy Baja", 20%, IF(J42="Baja",40%, IF(J42="Media",60%, IF(J42="Alta",80%,IF(J42="Muy Alta",100%,"")))))</f>
        <v>0.6</v>
      </c>
      <c r="L42" s="150" t="s">
        <v>69</v>
      </c>
      <c r="M42" s="150" t="s">
        <v>69</v>
      </c>
      <c r="N42" s="150" t="s">
        <v>76</v>
      </c>
      <c r="O42" s="150" t="s">
        <v>76</v>
      </c>
      <c r="P42" s="150" t="s">
        <v>76</v>
      </c>
      <c r="Q42" s="150" t="s">
        <v>69</v>
      </c>
      <c r="R42" s="150" t="s">
        <v>69</v>
      </c>
      <c r="S42" s="150" t="s">
        <v>76</v>
      </c>
      <c r="T42" s="150" t="s">
        <v>69</v>
      </c>
      <c r="U42" s="150" t="s">
        <v>69</v>
      </c>
      <c r="V42" s="150" t="s">
        <v>69</v>
      </c>
      <c r="W42" s="150" t="s">
        <v>69</v>
      </c>
      <c r="X42" s="150" t="s">
        <v>69</v>
      </c>
      <c r="Y42" s="150" t="s">
        <v>76</v>
      </c>
      <c r="Z42" s="150" t="s">
        <v>76</v>
      </c>
      <c r="AA42" s="150" t="s">
        <v>76</v>
      </c>
      <c r="AB42" s="150" t="s">
        <v>76</v>
      </c>
      <c r="AC42" s="150" t="s">
        <v>76</v>
      </c>
      <c r="AD42" s="150" t="s">
        <v>76</v>
      </c>
      <c r="AE42" s="157">
        <f>COUNTIF(L42:AD42, "SI")</f>
        <v>9</v>
      </c>
      <c r="AF42" s="158" t="str">
        <f>IF(AE42&lt;=5, "Moderado", IF(AE42&lt;=11,"Mayor","Catastrófico"))</f>
        <v>Mayor</v>
      </c>
      <c r="AG42" s="159">
        <f>IF(AF42="Leve", 20%, IF(AF42="Menor",40%, IF(AF42="Moderado",60%, IF(AF42="Mayor",80%,IF(AF42="Catastrófico",100%,"")))))</f>
        <v>0.8</v>
      </c>
      <c r="AH42" s="160" t="str">
        <f>IF(AND(J42&lt;&gt;"",AF42&lt;&gt;""),VLOOKUP(J42&amp;AF42,'No Eliminar'!$N$3:$O$27,2,FALSE),"")</f>
        <v>Alta</v>
      </c>
      <c r="AI42" s="92">
        <v>1</v>
      </c>
      <c r="AJ42" s="89" t="s">
        <v>323</v>
      </c>
      <c r="AK42" s="61" t="str">
        <f>IF(AL42="Preventivo","Probabilidad",IF(AL42="Detectivo","Probabilidad","Impacto"))</f>
        <v>Probabilidad</v>
      </c>
      <c r="AL42" s="94" t="s">
        <v>21</v>
      </c>
      <c r="AM42" s="93">
        <f t="shared" si="36"/>
        <v>0.25</v>
      </c>
      <c r="AN42" s="94" t="s">
        <v>157</v>
      </c>
      <c r="AO42" s="93">
        <f>IF(AN42="Automático", 25%, IF(AN42="Manual",15%,IF(AN42="No Aplica", "No Aplica","")))</f>
        <v>0.15</v>
      </c>
      <c r="AP42" s="65">
        <f t="shared" si="37"/>
        <v>0.4</v>
      </c>
      <c r="AQ42" s="94" t="s">
        <v>162</v>
      </c>
      <c r="AR42" s="94" t="s">
        <v>166</v>
      </c>
      <c r="AS42" s="94" t="s">
        <v>170</v>
      </c>
      <c r="AT42" s="65">
        <f>IFERROR(IF(AK42="Probabilidad",(K42-(+K42*AP42)),IF(AK42="Impacto",K42,"")),"")</f>
        <v>0.36</v>
      </c>
      <c r="AU42" s="66" t="str">
        <f t="shared" si="41"/>
        <v>Baja</v>
      </c>
      <c r="AV42" s="65">
        <f>IF(AK42="Impacto",(AG42-(+AG42*AP42)),AG42)</f>
        <v>0.8</v>
      </c>
      <c r="AW42" s="66" t="str">
        <f>IF(AV42&lt;=20%, "Leve", IF(AV42&lt;=40%,"Menor", IF(AV42&lt;=60%,"Moderado",IF(AV42&lt;=80%,"Mayor","Catastrófico"))))</f>
        <v>Mayor</v>
      </c>
      <c r="AX42" s="94" t="str">
        <f>IF(AND(AU42&lt;&gt;"",AW42&lt;&gt;""),VLOOKUP(AU42&amp;AW42,'No Eliminar'!$N$3:$O$27,2,FALSE),"")</f>
        <v>Alta</v>
      </c>
      <c r="AY42" s="161" t="s">
        <v>204</v>
      </c>
      <c r="AZ42" s="147" t="s">
        <v>358</v>
      </c>
      <c r="BA42" s="147" t="s">
        <v>324</v>
      </c>
      <c r="BB42" s="147" t="s">
        <v>316</v>
      </c>
      <c r="BC42" s="147" t="s">
        <v>238</v>
      </c>
      <c r="BD42" s="147" t="s">
        <v>239</v>
      </c>
      <c r="BE42" s="147" t="s">
        <v>240</v>
      </c>
      <c r="BF42" s="147" t="s">
        <v>325</v>
      </c>
    </row>
    <row r="43" spans="1:58" ht="105.75" customHeight="1" x14ac:dyDescent="0.3">
      <c r="A43" s="184"/>
      <c r="B43" s="191"/>
      <c r="C43" s="183"/>
      <c r="D43" s="183"/>
      <c r="E43" s="88" t="s">
        <v>326</v>
      </c>
      <c r="F43" s="193"/>
      <c r="G43" s="193"/>
      <c r="H43" s="150"/>
      <c r="I43" s="186"/>
      <c r="J43" s="186"/>
      <c r="K43" s="187"/>
      <c r="L43" s="150"/>
      <c r="M43" s="150"/>
      <c r="N43" s="150"/>
      <c r="O43" s="150"/>
      <c r="P43" s="150"/>
      <c r="Q43" s="150"/>
      <c r="R43" s="150"/>
      <c r="S43" s="150"/>
      <c r="T43" s="150"/>
      <c r="U43" s="150"/>
      <c r="V43" s="150"/>
      <c r="W43" s="150"/>
      <c r="X43" s="150"/>
      <c r="Y43" s="150"/>
      <c r="Z43" s="150"/>
      <c r="AA43" s="150"/>
      <c r="AB43" s="150"/>
      <c r="AC43" s="150"/>
      <c r="AD43" s="150"/>
      <c r="AE43" s="157"/>
      <c r="AF43" s="158"/>
      <c r="AG43" s="159"/>
      <c r="AH43" s="160"/>
      <c r="AI43" s="92">
        <v>2</v>
      </c>
      <c r="AJ43" s="89" t="s">
        <v>327</v>
      </c>
      <c r="AK43" s="61" t="str">
        <f>IF(AL43="Preventivo","Probabilidad",IF(AL43="Detectivo","Probabilidad","Impacto"))</f>
        <v>Probabilidad</v>
      </c>
      <c r="AL43" s="94" t="s">
        <v>21</v>
      </c>
      <c r="AM43" s="93">
        <f t="shared" si="36"/>
        <v>0.25</v>
      </c>
      <c r="AN43" s="94" t="s">
        <v>157</v>
      </c>
      <c r="AO43" s="93">
        <f>IF(AN43="Automático", 25%, IF(AN43="Manual",15%,IF(AN43="No Aplica", "No Aplica","")))</f>
        <v>0.15</v>
      </c>
      <c r="AP43" s="65">
        <f t="shared" si="37"/>
        <v>0.4</v>
      </c>
      <c r="AQ43" s="94" t="s">
        <v>162</v>
      </c>
      <c r="AR43" s="94" t="s">
        <v>166</v>
      </c>
      <c r="AS43" s="94" t="s">
        <v>170</v>
      </c>
      <c r="AT43" s="67">
        <f t="shared" ref="AT43:AT45" si="46">IFERROR(IF(AND(AK42="Impacto",AK43="Impacto"),(AT42),IF(AND(AK42="Impacto",AK43="Probabilidad"),(AT42-(+AT42*AP43)),IF(AND(AK42="Probabilidad",AK43="Impacto"),(AT42),IF(AND(AK42="Probabilidad",AK43="Probabilidad"),(AT42-(+AT42*AP43))))))," ")</f>
        <v>0.216</v>
      </c>
      <c r="AU43" s="66" t="str">
        <f t="shared" si="41"/>
        <v>Baja</v>
      </c>
      <c r="AV43" s="113">
        <f t="shared" ref="AV43:AV49" si="47">IFERROR(IF(AND(AK42="Impacto",AK43="Impacto"),(AV42-(+AV42*AP43)),IF(AND(AK42="Impacto",AK43="Probabilidad"),(AV42),IF(AND(AK42="Probabilidad",AK43="Impacto"),(AV42-(+AV42*AP43)),IF(AND(AK42="Probabilidad",AK43="Probabilidad"),(AV42))))),"")</f>
        <v>0.8</v>
      </c>
      <c r="AW43" s="66" t="str">
        <f t="shared" ref="AW43:AW45" si="48">IF(AV43&lt;=20%, "Leve", IF(AV43&lt;=40%,"Menor", IF(AV43&lt;=60%,"Moderado",IF(AV43&lt;=80%,"Mayor","Catastrófico"))))</f>
        <v>Mayor</v>
      </c>
      <c r="AX43" s="94" t="str">
        <f>IF(AND(AU43&lt;&gt;"",AW43&lt;&gt;""),VLOOKUP(AU43&amp;AW43,'No Eliminar'!$N$3:$O$27,2,FALSE),"")</f>
        <v>Alta</v>
      </c>
      <c r="AY43" s="161"/>
      <c r="AZ43" s="147"/>
      <c r="BA43" s="147"/>
      <c r="BB43" s="147"/>
      <c r="BC43" s="147"/>
      <c r="BD43" s="147"/>
      <c r="BE43" s="147"/>
      <c r="BF43" s="147"/>
    </row>
    <row r="44" spans="1:58" ht="105.75" customHeight="1" x14ac:dyDescent="0.3">
      <c r="A44" s="184"/>
      <c r="B44" s="191"/>
      <c r="C44" s="183"/>
      <c r="D44" s="183"/>
      <c r="E44" s="88" t="s">
        <v>328</v>
      </c>
      <c r="F44" s="193"/>
      <c r="G44" s="193"/>
      <c r="H44" s="150"/>
      <c r="I44" s="186"/>
      <c r="J44" s="186"/>
      <c r="K44" s="187"/>
      <c r="L44" s="150"/>
      <c r="M44" s="150"/>
      <c r="N44" s="150"/>
      <c r="O44" s="150"/>
      <c r="P44" s="150"/>
      <c r="Q44" s="150"/>
      <c r="R44" s="150"/>
      <c r="S44" s="150"/>
      <c r="T44" s="150"/>
      <c r="U44" s="150"/>
      <c r="V44" s="150"/>
      <c r="W44" s="150"/>
      <c r="X44" s="150"/>
      <c r="Y44" s="150"/>
      <c r="Z44" s="150"/>
      <c r="AA44" s="150"/>
      <c r="AB44" s="150"/>
      <c r="AC44" s="150"/>
      <c r="AD44" s="150"/>
      <c r="AE44" s="157"/>
      <c r="AF44" s="158"/>
      <c r="AG44" s="159"/>
      <c r="AH44" s="160"/>
      <c r="AI44" s="92">
        <v>3</v>
      </c>
      <c r="AJ44" s="89" t="s">
        <v>329</v>
      </c>
      <c r="AK44" s="61" t="str">
        <f t="shared" ref="AK44" si="49">IF(AL44="Preventivo","Probabilidad",IF(AL44="Detectivo","Probabilidad","Impacto"))</f>
        <v>Probabilidad</v>
      </c>
      <c r="AL44" s="94" t="s">
        <v>21</v>
      </c>
      <c r="AM44" s="93">
        <f t="shared" si="36"/>
        <v>0.25</v>
      </c>
      <c r="AN44" s="94" t="s">
        <v>157</v>
      </c>
      <c r="AO44" s="93">
        <f t="shared" ref="AO44:AO45" si="50">IF(AN44="Automático", 25%, IF(AN44="Manual",15%,IF(AN44="No Aplica", "No Aplica","")))</f>
        <v>0.15</v>
      </c>
      <c r="AP44" s="65">
        <f t="shared" si="37"/>
        <v>0.4</v>
      </c>
      <c r="AQ44" s="94" t="s">
        <v>162</v>
      </c>
      <c r="AR44" s="94" t="s">
        <v>166</v>
      </c>
      <c r="AS44" s="94" t="s">
        <v>170</v>
      </c>
      <c r="AT44" s="67">
        <f t="shared" si="46"/>
        <v>0.12959999999999999</v>
      </c>
      <c r="AU44" s="64" t="str">
        <f t="shared" si="41"/>
        <v>Muy Baja</v>
      </c>
      <c r="AV44" s="113">
        <f t="shared" si="47"/>
        <v>0.8</v>
      </c>
      <c r="AW44" s="66" t="str">
        <f t="shared" si="48"/>
        <v>Mayor</v>
      </c>
      <c r="AX44" s="94" t="str">
        <f>IF(AND(AU44&lt;&gt;"",AW44&lt;&gt;""),VLOOKUP(AU44&amp;AW44,'No Eliminar'!$N$3:$O$27,2,FALSE),"")</f>
        <v>Alta</v>
      </c>
      <c r="AY44" s="161"/>
      <c r="AZ44" s="147"/>
      <c r="BA44" s="147"/>
      <c r="BB44" s="147"/>
      <c r="BC44" s="147"/>
      <c r="BD44" s="147"/>
      <c r="BE44" s="147"/>
      <c r="BF44" s="147"/>
    </row>
    <row r="45" spans="1:58" ht="105.75" customHeight="1" x14ac:dyDescent="0.3">
      <c r="A45" s="184"/>
      <c r="B45" s="191"/>
      <c r="C45" s="183"/>
      <c r="D45" s="183"/>
      <c r="E45" s="88" t="s">
        <v>330</v>
      </c>
      <c r="F45" s="193"/>
      <c r="G45" s="193"/>
      <c r="H45" s="150"/>
      <c r="I45" s="186"/>
      <c r="J45" s="186"/>
      <c r="K45" s="187"/>
      <c r="L45" s="150"/>
      <c r="M45" s="150"/>
      <c r="N45" s="150"/>
      <c r="O45" s="150"/>
      <c r="P45" s="150"/>
      <c r="Q45" s="150"/>
      <c r="R45" s="150"/>
      <c r="S45" s="150"/>
      <c r="T45" s="150"/>
      <c r="U45" s="150"/>
      <c r="V45" s="150"/>
      <c r="W45" s="150"/>
      <c r="X45" s="150"/>
      <c r="Y45" s="150"/>
      <c r="Z45" s="150"/>
      <c r="AA45" s="150"/>
      <c r="AB45" s="150"/>
      <c r="AC45" s="150"/>
      <c r="AD45" s="150"/>
      <c r="AE45" s="157"/>
      <c r="AF45" s="158"/>
      <c r="AG45" s="159"/>
      <c r="AH45" s="160"/>
      <c r="AI45" s="92">
        <v>4</v>
      </c>
      <c r="AJ45" s="89" t="s">
        <v>331</v>
      </c>
      <c r="AK45" s="61" t="str">
        <f>IF(AL45="Preventivo","Probabilidad",IF(AL45="Detectivo","Probabilidad","Impacto"))</f>
        <v>Probabilidad</v>
      </c>
      <c r="AL45" s="94" t="s">
        <v>81</v>
      </c>
      <c r="AM45" s="93">
        <f t="shared" si="36"/>
        <v>0.15</v>
      </c>
      <c r="AN45" s="94" t="s">
        <v>157</v>
      </c>
      <c r="AO45" s="93">
        <f t="shared" si="50"/>
        <v>0.15</v>
      </c>
      <c r="AP45" s="65">
        <f t="shared" si="37"/>
        <v>0.3</v>
      </c>
      <c r="AQ45" s="94" t="s">
        <v>162</v>
      </c>
      <c r="AR45" s="94" t="s">
        <v>166</v>
      </c>
      <c r="AS45" s="94" t="s">
        <v>170</v>
      </c>
      <c r="AT45" s="67">
        <f t="shared" si="46"/>
        <v>9.0719999999999995E-2</v>
      </c>
      <c r="AU45" s="64" t="str">
        <f t="shared" ref="AU45" si="51">IF(AT45&lt;=20%, "Muy Baja", IF(AT45&lt;=40%,"Baja", IF(AT45&lt;=60%,"Media",IF(AT45&lt;=80%,"Alta","Muy Alta"))))</f>
        <v>Muy Baja</v>
      </c>
      <c r="AV45" s="113">
        <f t="shared" si="47"/>
        <v>0.8</v>
      </c>
      <c r="AW45" s="66" t="str">
        <f t="shared" si="48"/>
        <v>Mayor</v>
      </c>
      <c r="AX45" s="94" t="str">
        <f>IF(AND(AU45&lt;&gt;"",AW45&lt;&gt;""),VLOOKUP(AU45&amp;AW45,'No Eliminar'!$N$3:$O$27,2,FALSE),"")</f>
        <v>Alta</v>
      </c>
      <c r="AY45" s="161"/>
      <c r="AZ45" s="147"/>
      <c r="BA45" s="147"/>
      <c r="BB45" s="147"/>
      <c r="BC45" s="147"/>
      <c r="BD45" s="147"/>
      <c r="BE45" s="147"/>
      <c r="BF45" s="147"/>
    </row>
    <row r="46" spans="1:58" ht="105.75" customHeight="1" x14ac:dyDescent="0.3">
      <c r="A46" s="184">
        <v>8</v>
      </c>
      <c r="B46" s="191" t="s">
        <v>310</v>
      </c>
      <c r="C46" s="183" t="s">
        <v>311</v>
      </c>
      <c r="D46" s="183" t="s">
        <v>332</v>
      </c>
      <c r="E46" s="88" t="s">
        <v>333</v>
      </c>
      <c r="F46" s="193" t="s">
        <v>438</v>
      </c>
      <c r="G46" s="193" t="s">
        <v>436</v>
      </c>
      <c r="H46" s="150" t="s">
        <v>174</v>
      </c>
      <c r="I46" s="186" t="s">
        <v>190</v>
      </c>
      <c r="J46" s="171" t="str">
        <f>IF(I46="Máximo 2 veces por año","Muy Baja", IF(I46="De 3 a 24 veces por año","Baja", IF(I46="De 24 a 500 veces por año","Media", IF(I46="De 500 veces al año y máximo 5000 veces por año","Alta",IF(I46="Más de 5000 veces por año","Muy Alta",";")))))</f>
        <v>Media</v>
      </c>
      <c r="K46" s="174">
        <f>IF(J46="Muy Baja", 20%, IF(J46="Baja",40%, IF(J46="Media",60%, IF(J46="Alta",80%,IF(J46="Muy Alta",100%,"")))))</f>
        <v>0.6</v>
      </c>
      <c r="L46" s="150" t="s">
        <v>69</v>
      </c>
      <c r="M46" s="150" t="s">
        <v>69</v>
      </c>
      <c r="N46" s="150" t="s">
        <v>76</v>
      </c>
      <c r="O46" s="150" t="s">
        <v>76</v>
      </c>
      <c r="P46" s="150" t="s">
        <v>76</v>
      </c>
      <c r="Q46" s="150" t="s">
        <v>69</v>
      </c>
      <c r="R46" s="150" t="s">
        <v>76</v>
      </c>
      <c r="S46" s="150" t="s">
        <v>76</v>
      </c>
      <c r="T46" s="150" t="s">
        <v>76</v>
      </c>
      <c r="U46" s="150" t="s">
        <v>69</v>
      </c>
      <c r="V46" s="150" t="s">
        <v>76</v>
      </c>
      <c r="W46" s="150" t="s">
        <v>69</v>
      </c>
      <c r="X46" s="150" t="s">
        <v>76</v>
      </c>
      <c r="Y46" s="150" t="s">
        <v>76</v>
      </c>
      <c r="Z46" s="150" t="s">
        <v>76</v>
      </c>
      <c r="AA46" s="150" t="s">
        <v>76</v>
      </c>
      <c r="AB46" s="150" t="s">
        <v>76</v>
      </c>
      <c r="AC46" s="150" t="s">
        <v>76</v>
      </c>
      <c r="AD46" s="150" t="s">
        <v>76</v>
      </c>
      <c r="AE46" s="123">
        <f>COUNTIF(L46:AD46, "SI")</f>
        <v>5</v>
      </c>
      <c r="AF46" s="126" t="str">
        <f>IF(AE46&lt;=5, "Moderado", IF(AE46&lt;=11,"Mayor","Catastrófico"))</f>
        <v>Moderado</v>
      </c>
      <c r="AG46" s="132">
        <f>IF(AF46="Leve", 20%, IF(AF46="Menor",40%, IF(AF46="Moderado",60%, IF(AF46="Mayor",80%,IF(AF46="Catastrófico",100%,"")))))</f>
        <v>0.6</v>
      </c>
      <c r="AH46" s="135" t="str">
        <f>IF(AND(J46&lt;&gt;"",AF46&lt;&gt;""),VLOOKUP(J46&amp;AF46,'No Eliminar'!$N$3:$O$27,2,FALSE),"")</f>
        <v>Moderada</v>
      </c>
      <c r="AI46" s="96">
        <v>1</v>
      </c>
      <c r="AJ46" s="89" t="s">
        <v>334</v>
      </c>
      <c r="AK46" s="61" t="str">
        <f>IF(AL46="Preventivo","Probabilidad",IF(AL46="Detectivo","Probabilidad","Impacto"))</f>
        <v>Probabilidad</v>
      </c>
      <c r="AL46" s="98" t="s">
        <v>21</v>
      </c>
      <c r="AM46" s="97">
        <f>IF(AL46="Preventivo", 25%, IF(AL46="Detectivo",15%, IF(AL46="Correctivo",10%,IF(AL46="No se tienen controles para aplicar al impacto","No Aplica",""))))</f>
        <v>0.25</v>
      </c>
      <c r="AN46" s="98" t="s">
        <v>157</v>
      </c>
      <c r="AO46" s="97">
        <f>IF(AN46="Automático", 25%, IF(AN46="Manual",15%,IF(AN46="No Aplica", "No Aplica","")))</f>
        <v>0.15</v>
      </c>
      <c r="AP46" s="65">
        <f>AM46+AO46</f>
        <v>0.4</v>
      </c>
      <c r="AQ46" s="98" t="s">
        <v>162</v>
      </c>
      <c r="AR46" s="98" t="s">
        <v>166</v>
      </c>
      <c r="AS46" s="98" t="s">
        <v>170</v>
      </c>
      <c r="AT46" s="65">
        <f>IFERROR(IF(AK46="Probabilidad",(K46-(+K46*AP46)),IF(AK46="Impacto",K46,"")),"")</f>
        <v>0.36</v>
      </c>
      <c r="AU46" s="66" t="str">
        <f>IF(AT46&lt;=20%, "Muy Baja", IF(AT46&lt;=40%,"Baja", IF(AT46&lt;=60%,"Media",IF(AT46&lt;=80%,"Alta","Muy Alta"))))</f>
        <v>Baja</v>
      </c>
      <c r="AV46" s="113">
        <f t="shared" si="47"/>
        <v>0.8</v>
      </c>
      <c r="AW46" s="66" t="str">
        <f>IF(AV46&lt;=20%, "Leve", IF(AV46&lt;=40%,"Menor", IF(AV46&lt;=60%,"Moderado",IF(AV46&lt;=80%,"Mayor","Catastrófico"))))</f>
        <v>Mayor</v>
      </c>
      <c r="AX46" s="95" t="str">
        <f>IF(AND(AU46&lt;&gt;"",AW46&lt;&gt;""),VLOOKUP(AU46&amp;AW46,'No Eliminar'!$N$3:$O$27,2,FALSE),"")</f>
        <v>Alta</v>
      </c>
      <c r="AY46" s="138" t="s">
        <v>204</v>
      </c>
      <c r="AZ46" s="147" t="s">
        <v>462</v>
      </c>
      <c r="BA46" s="147" t="s">
        <v>335</v>
      </c>
      <c r="BB46" s="147" t="s">
        <v>316</v>
      </c>
      <c r="BC46" s="147" t="s">
        <v>238</v>
      </c>
      <c r="BD46" s="147" t="s">
        <v>239</v>
      </c>
      <c r="BE46" s="147" t="s">
        <v>240</v>
      </c>
      <c r="BF46" s="147" t="s">
        <v>325</v>
      </c>
    </row>
    <row r="47" spans="1:58" ht="105.75" customHeight="1" x14ac:dyDescent="0.3">
      <c r="A47" s="184"/>
      <c r="B47" s="191"/>
      <c r="C47" s="183"/>
      <c r="D47" s="183"/>
      <c r="E47" s="90" t="s">
        <v>463</v>
      </c>
      <c r="F47" s="193"/>
      <c r="G47" s="193"/>
      <c r="H47" s="150"/>
      <c r="I47" s="186"/>
      <c r="J47" s="172"/>
      <c r="K47" s="175"/>
      <c r="L47" s="150"/>
      <c r="M47" s="150"/>
      <c r="N47" s="150"/>
      <c r="O47" s="150"/>
      <c r="P47" s="150"/>
      <c r="Q47" s="150"/>
      <c r="R47" s="150"/>
      <c r="S47" s="150"/>
      <c r="T47" s="150"/>
      <c r="U47" s="150"/>
      <c r="V47" s="150"/>
      <c r="W47" s="150"/>
      <c r="X47" s="150"/>
      <c r="Y47" s="150"/>
      <c r="Z47" s="150"/>
      <c r="AA47" s="150"/>
      <c r="AB47" s="150"/>
      <c r="AC47" s="150"/>
      <c r="AD47" s="150"/>
      <c r="AE47" s="124"/>
      <c r="AF47" s="127"/>
      <c r="AG47" s="133"/>
      <c r="AH47" s="136"/>
      <c r="AI47" s="96">
        <v>2</v>
      </c>
      <c r="AJ47" s="89" t="s">
        <v>336</v>
      </c>
      <c r="AK47" s="61" t="str">
        <f>IF(AL47="Preventivo","Probabilidad",IF(AL47="Detectivo","Probabilidad","Impacto"))</f>
        <v>Probabilidad</v>
      </c>
      <c r="AL47" s="98" t="s">
        <v>21</v>
      </c>
      <c r="AM47" s="97">
        <f>IF(AL47="Preventivo", 25%, IF(AL47="Detectivo",15%, IF(AL47="Correctivo",10%,IF(AL47="No se tienen controles para aplicar al impacto","No Aplica",""))))</f>
        <v>0.25</v>
      </c>
      <c r="AN47" s="98" t="s">
        <v>157</v>
      </c>
      <c r="AO47" s="97">
        <f>IF(AN47="Automático", 25%, IF(AN47="Manual",15%,IF(AN47="No Aplica", "No Aplica","")))</f>
        <v>0.15</v>
      </c>
      <c r="AP47" s="65">
        <f>AM47+AO47</f>
        <v>0.4</v>
      </c>
      <c r="AQ47" s="98" t="s">
        <v>162</v>
      </c>
      <c r="AR47" s="98" t="s">
        <v>166</v>
      </c>
      <c r="AS47" s="98" t="s">
        <v>170</v>
      </c>
      <c r="AT47" s="67">
        <f t="shared" ref="AT47:AT49" si="52">IFERROR(IF(AND(AK46="Impacto",AK47="Impacto"),(AT46),IF(AND(AK46="Impacto",AK47="Probabilidad"),(AT46-(+AT46*AP47)),IF(AND(AK46="Probabilidad",AK47="Impacto"),(AT46),IF(AND(AK46="Probabilidad",AK47="Probabilidad"),(AT46-(+AT46*AP47))))))," ")</f>
        <v>0.216</v>
      </c>
      <c r="AU47" s="66" t="str">
        <f>IF(AT47&lt;=20%, "Muy Baja", IF(AT47&lt;=40%,"Baja", IF(AT47&lt;=60%,"Media",IF(AT47&lt;=80%,"Alta","Muy Alta"))))</f>
        <v>Baja</v>
      </c>
      <c r="AV47" s="113">
        <f t="shared" si="47"/>
        <v>0.8</v>
      </c>
      <c r="AW47" s="66" t="str">
        <f t="shared" ref="AW47:AW49" si="53">IF(AV47&lt;=20%, "Leve", IF(AV47&lt;=40%,"Menor", IF(AV47&lt;=60%,"Moderado",IF(AV47&lt;=80%,"Mayor","Catastrófico"))))</f>
        <v>Mayor</v>
      </c>
      <c r="AX47" s="95" t="str">
        <f>IF(AND(AU47&lt;&gt;"",AW47&lt;&gt;""),VLOOKUP(AU47&amp;AW47,'No Eliminar'!$N$3:$O$27,2,FALSE),"")</f>
        <v>Alta</v>
      </c>
      <c r="AY47" s="139"/>
      <c r="AZ47" s="147"/>
      <c r="BA47" s="147"/>
      <c r="BB47" s="147"/>
      <c r="BC47" s="147"/>
      <c r="BD47" s="147"/>
      <c r="BE47" s="147"/>
      <c r="BF47" s="147"/>
    </row>
    <row r="48" spans="1:58" ht="105.75" customHeight="1" x14ac:dyDescent="0.3">
      <c r="A48" s="184"/>
      <c r="B48" s="191"/>
      <c r="C48" s="183"/>
      <c r="D48" s="183"/>
      <c r="E48" s="88" t="s">
        <v>333</v>
      </c>
      <c r="F48" s="193"/>
      <c r="G48" s="193"/>
      <c r="H48" s="150"/>
      <c r="I48" s="186"/>
      <c r="J48" s="172"/>
      <c r="K48" s="175"/>
      <c r="L48" s="150"/>
      <c r="M48" s="150"/>
      <c r="N48" s="150"/>
      <c r="O48" s="150"/>
      <c r="P48" s="150"/>
      <c r="Q48" s="150"/>
      <c r="R48" s="150"/>
      <c r="S48" s="150"/>
      <c r="T48" s="150"/>
      <c r="U48" s="150"/>
      <c r="V48" s="150"/>
      <c r="W48" s="150"/>
      <c r="X48" s="150"/>
      <c r="Y48" s="150"/>
      <c r="Z48" s="150"/>
      <c r="AA48" s="150"/>
      <c r="AB48" s="150"/>
      <c r="AC48" s="150"/>
      <c r="AD48" s="150"/>
      <c r="AE48" s="124"/>
      <c r="AF48" s="127"/>
      <c r="AG48" s="133"/>
      <c r="AH48" s="136"/>
      <c r="AI48" s="96">
        <v>3</v>
      </c>
      <c r="AJ48" s="89" t="s">
        <v>337</v>
      </c>
      <c r="AK48" s="61" t="str">
        <f t="shared" ref="AK48" si="54">IF(AL48="Preventivo","Probabilidad",IF(AL48="Detectivo","Probabilidad","Impacto"))</f>
        <v>Probabilidad</v>
      </c>
      <c r="AL48" s="98" t="s">
        <v>21</v>
      </c>
      <c r="AM48" s="97">
        <f>IF(AL48="Preventivo", 25%, IF(AL48="Detectivo",15%, IF(AL48="Correctivo",10%,IF(AL48="No se tienen controles para aplicar al impacto","No Aplica",""))))</f>
        <v>0.25</v>
      </c>
      <c r="AN48" s="98" t="s">
        <v>157</v>
      </c>
      <c r="AO48" s="97">
        <f t="shared" ref="AO48:AO49" si="55">IF(AN48="Automático", 25%, IF(AN48="Manual",15%,IF(AN48="No Aplica", "No Aplica","")))</f>
        <v>0.15</v>
      </c>
      <c r="AP48" s="65">
        <f>AM48+AO48</f>
        <v>0.4</v>
      </c>
      <c r="AQ48" s="98" t="s">
        <v>162</v>
      </c>
      <c r="AR48" s="98" t="s">
        <v>166</v>
      </c>
      <c r="AS48" s="98" t="s">
        <v>170</v>
      </c>
      <c r="AT48" s="67">
        <f t="shared" si="52"/>
        <v>0.12959999999999999</v>
      </c>
      <c r="AU48" s="64" t="str">
        <f>IF(AT48&lt;=20%, "Muy Baja", IF(AT48&lt;=40%,"Baja", IF(AT48&lt;=60%,"Media",IF(AT48&lt;=80%,"Alta","Muy Alta"))))</f>
        <v>Muy Baja</v>
      </c>
      <c r="AV48" s="113">
        <f t="shared" si="47"/>
        <v>0.8</v>
      </c>
      <c r="AW48" s="66" t="str">
        <f t="shared" si="53"/>
        <v>Mayor</v>
      </c>
      <c r="AX48" s="95" t="str">
        <f>IF(AND(AU48&lt;&gt;"",AW48&lt;&gt;""),VLOOKUP(AU48&amp;AW48,'No Eliminar'!$N$3:$O$27,2,FALSE),"")</f>
        <v>Alta</v>
      </c>
      <c r="AY48" s="139"/>
      <c r="AZ48" s="147"/>
      <c r="BA48" s="147"/>
      <c r="BB48" s="147"/>
      <c r="BC48" s="147"/>
      <c r="BD48" s="147"/>
      <c r="BE48" s="147"/>
      <c r="BF48" s="147"/>
    </row>
    <row r="49" spans="1:58" ht="105.75" customHeight="1" x14ac:dyDescent="0.3">
      <c r="A49" s="184"/>
      <c r="B49" s="191"/>
      <c r="C49" s="183"/>
      <c r="D49" s="183"/>
      <c r="E49" s="90" t="s">
        <v>464</v>
      </c>
      <c r="F49" s="193"/>
      <c r="G49" s="193"/>
      <c r="H49" s="150"/>
      <c r="I49" s="186"/>
      <c r="J49" s="173"/>
      <c r="K49" s="176"/>
      <c r="L49" s="150"/>
      <c r="M49" s="150"/>
      <c r="N49" s="150"/>
      <c r="O49" s="150"/>
      <c r="P49" s="150"/>
      <c r="Q49" s="150"/>
      <c r="R49" s="150"/>
      <c r="S49" s="150"/>
      <c r="T49" s="150"/>
      <c r="U49" s="150"/>
      <c r="V49" s="150"/>
      <c r="W49" s="150"/>
      <c r="X49" s="150"/>
      <c r="Y49" s="150"/>
      <c r="Z49" s="150"/>
      <c r="AA49" s="150"/>
      <c r="AB49" s="150"/>
      <c r="AC49" s="150"/>
      <c r="AD49" s="150"/>
      <c r="AE49" s="125"/>
      <c r="AF49" s="128"/>
      <c r="AG49" s="134"/>
      <c r="AH49" s="137"/>
      <c r="AI49" s="96">
        <v>4</v>
      </c>
      <c r="AJ49" s="89" t="s">
        <v>338</v>
      </c>
      <c r="AK49" s="61" t="str">
        <f>IF(AL49="Preventivo","Probabilidad",IF(AL49="Detectivo","Probabilidad","Impacto"))</f>
        <v>Probabilidad</v>
      </c>
      <c r="AL49" s="98" t="s">
        <v>81</v>
      </c>
      <c r="AM49" s="97">
        <f t="shared" ref="AM49" si="56">IF(AL49="Preventivo", 25%, IF(AL49="Detectivo",15%, IF(AL49="Correctivo",10%,IF(AL49="No se tienen controles para aplicar al impacto","No Aplica",""))))</f>
        <v>0.15</v>
      </c>
      <c r="AN49" s="98" t="s">
        <v>157</v>
      </c>
      <c r="AO49" s="97">
        <f t="shared" si="55"/>
        <v>0.15</v>
      </c>
      <c r="AP49" s="65">
        <f t="shared" ref="AP49" si="57">AM49+AO49</f>
        <v>0.3</v>
      </c>
      <c r="AQ49" s="98" t="s">
        <v>162</v>
      </c>
      <c r="AR49" s="98" t="s">
        <v>166</v>
      </c>
      <c r="AS49" s="98" t="s">
        <v>170</v>
      </c>
      <c r="AT49" s="67">
        <f t="shared" si="52"/>
        <v>9.0719999999999995E-2</v>
      </c>
      <c r="AU49" s="64" t="str">
        <f t="shared" ref="AU49" si="58">IF(AT49&lt;=20%, "Muy Baja", IF(AT49&lt;=40%,"Baja", IF(AT49&lt;=60%,"Media",IF(AT49&lt;=80%,"Alta","Muy Alta"))))</f>
        <v>Muy Baja</v>
      </c>
      <c r="AV49" s="113">
        <f t="shared" si="47"/>
        <v>0.8</v>
      </c>
      <c r="AW49" s="66" t="str">
        <f t="shared" si="53"/>
        <v>Mayor</v>
      </c>
      <c r="AX49" s="98" t="str">
        <f>IF(AND(AU49&lt;&gt;"",AW49&lt;&gt;""),VLOOKUP(AU49&amp;AW49,'No Eliminar'!$N$3:$O$27,2,FALSE),"")</f>
        <v>Alta</v>
      </c>
      <c r="AY49" s="140"/>
      <c r="AZ49" s="147"/>
      <c r="BA49" s="147"/>
      <c r="BB49" s="147"/>
      <c r="BC49" s="147"/>
      <c r="BD49" s="147"/>
      <c r="BE49" s="147"/>
      <c r="BF49" s="147"/>
    </row>
    <row r="50" spans="1:58" ht="105.75" customHeight="1" x14ac:dyDescent="0.3">
      <c r="A50" s="184">
        <v>9</v>
      </c>
      <c r="B50" s="185" t="s">
        <v>339</v>
      </c>
      <c r="C50" s="188" t="s">
        <v>311</v>
      </c>
      <c r="D50" s="188" t="s">
        <v>340</v>
      </c>
      <c r="E50" s="90" t="s">
        <v>341</v>
      </c>
      <c r="F50" s="180" t="s">
        <v>465</v>
      </c>
      <c r="G50" s="180" t="s">
        <v>436</v>
      </c>
      <c r="H50" s="144" t="s">
        <v>174</v>
      </c>
      <c r="I50" s="171" t="s">
        <v>191</v>
      </c>
      <c r="J50" s="171" t="str">
        <f>IF(I50="Máximo 2 veces por año","Muy Baja", IF(I50="De 3 a 24 veces por año","Baja", IF(I50="De 24 a 500 veces por año","Media", IF(I50="De 500 veces al año y máximo 5000 veces por año","Alta",IF(I50="Más de 5000 veces por año","Muy Alta",";")))))</f>
        <v>Alta</v>
      </c>
      <c r="K50" s="174">
        <f>IF(J50="Muy Baja", 20%, IF(J50="Baja",40%, IF(J50="Media",60%, IF(J50="Alta",80%,IF(J50="Muy Alta",100%,"")))))</f>
        <v>0.8</v>
      </c>
      <c r="L50" s="144" t="s">
        <v>69</v>
      </c>
      <c r="M50" s="144" t="s">
        <v>69</v>
      </c>
      <c r="N50" s="144" t="s">
        <v>76</v>
      </c>
      <c r="O50" s="144" t="s">
        <v>76</v>
      </c>
      <c r="P50" s="144" t="s">
        <v>76</v>
      </c>
      <c r="Q50" s="144" t="s">
        <v>69</v>
      </c>
      <c r="R50" s="144" t="s">
        <v>69</v>
      </c>
      <c r="S50" s="144" t="s">
        <v>76</v>
      </c>
      <c r="T50" s="144" t="s">
        <v>69</v>
      </c>
      <c r="U50" s="144" t="s">
        <v>69</v>
      </c>
      <c r="V50" s="144" t="s">
        <v>69</v>
      </c>
      <c r="W50" s="144" t="s">
        <v>69</v>
      </c>
      <c r="X50" s="144" t="s">
        <v>69</v>
      </c>
      <c r="Y50" s="144" t="s">
        <v>69</v>
      </c>
      <c r="Z50" s="144" t="s">
        <v>76</v>
      </c>
      <c r="AA50" s="144" t="s">
        <v>76</v>
      </c>
      <c r="AB50" s="144" t="s">
        <v>76</v>
      </c>
      <c r="AC50" s="144" t="s">
        <v>76</v>
      </c>
      <c r="AD50" s="144" t="s">
        <v>76</v>
      </c>
      <c r="AE50" s="123">
        <f>COUNTIF(L50:AD50, "SI")</f>
        <v>10</v>
      </c>
      <c r="AF50" s="126" t="str">
        <f>IF(AE50&lt;=5, "Moderado", IF(AE50&lt;=11,"Mayor","Catastrófico"))</f>
        <v>Mayor</v>
      </c>
      <c r="AG50" s="132">
        <f>IF(AF50="Leve", 20%, IF(AF50="Menor",40%, IF(AF50="Moderado",60%, IF(AF50="Mayor",80%,IF(AF50="Catastrófico",100%,"")))))</f>
        <v>0.8</v>
      </c>
      <c r="AH50" s="135" t="str">
        <f>IF(AND(J50&lt;&gt;"",AF50&lt;&gt;""),VLOOKUP(J50&amp;AF50,'No Eliminar'!$N$3:$O$27,2,FALSE),"")</f>
        <v>Alta</v>
      </c>
      <c r="AI50" s="99">
        <v>1</v>
      </c>
      <c r="AJ50" s="89" t="s">
        <v>342</v>
      </c>
      <c r="AK50" s="61" t="str">
        <f>IF(AL50="Preventivo","Probabilidad",IF(AL50="Detectivo","Probabilidad","Impacto"))</f>
        <v>Probabilidad</v>
      </c>
      <c r="AL50" s="102" t="s">
        <v>21</v>
      </c>
      <c r="AM50" s="100">
        <f>IF(AL50="Preventivo", 25%, IF(AL50="Detectivo",15%, IF(AL50="Correctivo",10%,IF(AL50="No se tienen controles para aplicar al impacto","No Aplica",""))))</f>
        <v>0.25</v>
      </c>
      <c r="AN50" s="102" t="s">
        <v>157</v>
      </c>
      <c r="AO50" s="100">
        <f>IF(AN50="Automático", 25%, IF(AN50="Manual",15%,IF(AN50="No Aplica", "No Aplica","")))</f>
        <v>0.15</v>
      </c>
      <c r="AP50" s="65">
        <f>AM50+AO50</f>
        <v>0.4</v>
      </c>
      <c r="AQ50" s="102" t="s">
        <v>162</v>
      </c>
      <c r="AR50" s="102" t="s">
        <v>166</v>
      </c>
      <c r="AS50" s="102" t="s">
        <v>170</v>
      </c>
      <c r="AT50" s="65">
        <f>IFERROR(IF(AK50="Probabilidad",(K50-(+K50*AP50)),IF(AK50="Impacto",K50,"")),"")</f>
        <v>0.48</v>
      </c>
      <c r="AU50" s="66" t="str">
        <f>IF(AT50&lt;=20%, "Muy Baja", IF(AT50&lt;=40%,"Baja", IF(AT50&lt;=60%,"Media",IF(AT50&lt;=80%,"Alta","Muy Alta"))))</f>
        <v>Media</v>
      </c>
      <c r="AV50" s="65">
        <f>IF(AK50="Impacto",(AG50-(+AG50*AP50)),AG50)</f>
        <v>0.8</v>
      </c>
      <c r="AW50" s="66" t="str">
        <f>IF(AV50&lt;=20%, "Leve", IF(AV50&lt;=40%,"Menor", IF(AV50&lt;=60%,"Moderado",IF(AV50&lt;=80%,"Mayor","Catastrófico"))))</f>
        <v>Mayor</v>
      </c>
      <c r="AX50" s="101" t="str">
        <f>IF(AND(AU50&lt;&gt;"",AW50&lt;&gt;""),VLOOKUP(AU50&amp;AW50,'No Eliminar'!$N$3:$O$27,2,FALSE),"")</f>
        <v>Alta</v>
      </c>
      <c r="AY50" s="138" t="s">
        <v>204</v>
      </c>
      <c r="AZ50" s="129" t="s">
        <v>466</v>
      </c>
      <c r="BA50" s="129" t="s">
        <v>343</v>
      </c>
      <c r="BB50" s="129" t="s">
        <v>344</v>
      </c>
      <c r="BC50" s="129" t="s">
        <v>345</v>
      </c>
      <c r="BD50" s="129" t="s">
        <v>239</v>
      </c>
      <c r="BE50" s="129" t="s">
        <v>240</v>
      </c>
      <c r="BF50" s="129" t="s">
        <v>346</v>
      </c>
    </row>
    <row r="51" spans="1:58" ht="105.75" customHeight="1" x14ac:dyDescent="0.3">
      <c r="A51" s="184"/>
      <c r="B51" s="185"/>
      <c r="C51" s="189"/>
      <c r="D51" s="189"/>
      <c r="E51" s="90" t="s">
        <v>347</v>
      </c>
      <c r="F51" s="181"/>
      <c r="G51" s="181"/>
      <c r="H51" s="145"/>
      <c r="I51" s="172"/>
      <c r="J51" s="172"/>
      <c r="K51" s="175"/>
      <c r="L51" s="145"/>
      <c r="M51" s="145"/>
      <c r="N51" s="145"/>
      <c r="O51" s="145"/>
      <c r="P51" s="145"/>
      <c r="Q51" s="145"/>
      <c r="R51" s="145"/>
      <c r="S51" s="145"/>
      <c r="T51" s="145"/>
      <c r="U51" s="145"/>
      <c r="V51" s="145"/>
      <c r="W51" s="145"/>
      <c r="X51" s="145"/>
      <c r="Y51" s="145"/>
      <c r="Z51" s="145"/>
      <c r="AA51" s="145"/>
      <c r="AB51" s="145"/>
      <c r="AC51" s="145"/>
      <c r="AD51" s="145"/>
      <c r="AE51" s="124"/>
      <c r="AF51" s="127"/>
      <c r="AG51" s="133"/>
      <c r="AH51" s="136"/>
      <c r="AI51" s="99">
        <v>2</v>
      </c>
      <c r="AJ51" s="89" t="s">
        <v>348</v>
      </c>
      <c r="AK51" s="61" t="str">
        <f>IF(AL51="Preventivo","Probabilidad",IF(AL51="Detectivo","Probabilidad","Impacto"))</f>
        <v>Probabilidad</v>
      </c>
      <c r="AL51" s="102" t="s">
        <v>81</v>
      </c>
      <c r="AM51" s="100">
        <f>IF(AL51="Preventivo", 25%, IF(AL51="Detectivo",15%, IF(AL51="Correctivo",10%,IF(AL51="No se tienen controles para aplicar al impacto","No Aplica",""))))</f>
        <v>0.15</v>
      </c>
      <c r="AN51" s="102" t="s">
        <v>157</v>
      </c>
      <c r="AO51" s="100">
        <f>IF(AN51="Automático", 25%, IF(AN51="Manual",15%,IF(AN51="No Aplica", "No Aplica","")))</f>
        <v>0.15</v>
      </c>
      <c r="AP51" s="65">
        <f>AM51+AO51</f>
        <v>0.3</v>
      </c>
      <c r="AQ51" s="102" t="s">
        <v>162</v>
      </c>
      <c r="AR51" s="102" t="s">
        <v>166</v>
      </c>
      <c r="AS51" s="102" t="s">
        <v>170</v>
      </c>
      <c r="AT51" s="67">
        <f t="shared" ref="AT51:AT56" si="59">IFERROR(IF(AND(AK50="Impacto",AK51="Impacto"),(AT50),IF(AND(AK50="Impacto",AK51="Probabilidad"),(AT50-(+AT50*AP51)),IF(AND(AK50="Probabilidad",AK51="Impacto"),(AT50),IF(AND(AK50="Probabilidad",AK51="Probabilidad"),(AT50-(+AT50*AP51))))))," ")</f>
        <v>0.33599999999999997</v>
      </c>
      <c r="AU51" s="66" t="str">
        <f>IF(AT51&lt;=20%, "Muy Baja", IF(AT51&lt;=40%,"Baja", IF(AT51&lt;=60%,"Media",IF(AT51&lt;=80%,"Alta","Muy Alta"))))</f>
        <v>Baja</v>
      </c>
      <c r="AV51" s="113">
        <f t="shared" ref="AV51:AV56" si="60">IFERROR(IF(AND(AK50="Impacto",AK51="Impacto"),(AV50-(+AV50*AP51)),IF(AND(AK50="Impacto",AK51="Probabilidad"),(AV50),IF(AND(AK50="Probabilidad",AK51="Impacto"),(AV50-(+AV50*AP51)),IF(AND(AK50="Probabilidad",AK51="Probabilidad"),(AV50))))),"")</f>
        <v>0.8</v>
      </c>
      <c r="AW51" s="66" t="str">
        <f t="shared" ref="AW51:AW56" si="61">IF(AV51&lt;=20%, "Leve", IF(AV51&lt;=40%,"Menor", IF(AV51&lt;=60%,"Moderado",IF(AV51&lt;=80%,"Mayor","Catastrófico"))))</f>
        <v>Mayor</v>
      </c>
      <c r="AX51" s="101" t="str">
        <f>IF(AND(AU51&lt;&gt;"",AW51&lt;&gt;""),VLOOKUP(AU51&amp;AW51,'No Eliminar'!$N$3:$O$27,2,FALSE),"")</f>
        <v>Alta</v>
      </c>
      <c r="AY51" s="139"/>
      <c r="AZ51" s="130"/>
      <c r="BA51" s="130"/>
      <c r="BB51" s="130"/>
      <c r="BC51" s="130"/>
      <c r="BD51" s="130"/>
      <c r="BE51" s="130"/>
      <c r="BF51" s="130"/>
    </row>
    <row r="52" spans="1:58" ht="105.75" customHeight="1" x14ac:dyDescent="0.3">
      <c r="A52" s="184"/>
      <c r="B52" s="185"/>
      <c r="C52" s="189"/>
      <c r="D52" s="189"/>
      <c r="E52" s="90" t="s">
        <v>349</v>
      </c>
      <c r="F52" s="181"/>
      <c r="G52" s="181"/>
      <c r="H52" s="145"/>
      <c r="I52" s="172"/>
      <c r="J52" s="172"/>
      <c r="K52" s="175"/>
      <c r="L52" s="145"/>
      <c r="M52" s="145"/>
      <c r="N52" s="145"/>
      <c r="O52" s="145"/>
      <c r="P52" s="145"/>
      <c r="Q52" s="145"/>
      <c r="R52" s="145"/>
      <c r="S52" s="145"/>
      <c r="T52" s="145"/>
      <c r="U52" s="145"/>
      <c r="V52" s="145"/>
      <c r="W52" s="145"/>
      <c r="X52" s="145"/>
      <c r="Y52" s="145"/>
      <c r="Z52" s="145"/>
      <c r="AA52" s="145"/>
      <c r="AB52" s="145"/>
      <c r="AC52" s="145"/>
      <c r="AD52" s="145"/>
      <c r="AE52" s="124"/>
      <c r="AF52" s="127"/>
      <c r="AG52" s="133"/>
      <c r="AH52" s="136"/>
      <c r="AI52" s="99">
        <v>3</v>
      </c>
      <c r="AJ52" s="89" t="s">
        <v>350</v>
      </c>
      <c r="AK52" s="61" t="str">
        <f t="shared" ref="AK52" si="62">IF(AL52="Preventivo","Probabilidad",IF(AL52="Detectivo","Probabilidad","Impacto"))</f>
        <v>Probabilidad</v>
      </c>
      <c r="AL52" s="102" t="s">
        <v>21</v>
      </c>
      <c r="AM52" s="100">
        <f>IF(AL52="Preventivo", 25%, IF(AL52="Detectivo",15%, IF(AL52="Correctivo",10%,IF(AL52="No se tienen controles para aplicar al impacto","No Aplica",""))))</f>
        <v>0.25</v>
      </c>
      <c r="AN52" s="102" t="s">
        <v>157</v>
      </c>
      <c r="AO52" s="100">
        <f t="shared" ref="AO52:AO56" si="63">IF(AN52="Automático", 25%, IF(AN52="Manual",15%,IF(AN52="No Aplica", "No Aplica","")))</f>
        <v>0.15</v>
      </c>
      <c r="AP52" s="65">
        <f>AM52+AO52</f>
        <v>0.4</v>
      </c>
      <c r="AQ52" s="102" t="s">
        <v>162</v>
      </c>
      <c r="AR52" s="102" t="s">
        <v>166</v>
      </c>
      <c r="AS52" s="102" t="s">
        <v>170</v>
      </c>
      <c r="AT52" s="67">
        <f t="shared" si="59"/>
        <v>0.20159999999999997</v>
      </c>
      <c r="AU52" s="64" t="str">
        <f>IF(AT52&lt;=20%, "Muy Baja", IF(AT52&lt;=40%,"Baja", IF(AT52&lt;=60%,"Media",IF(AT52&lt;=80%,"Alta","Muy Alta"))))</f>
        <v>Baja</v>
      </c>
      <c r="AV52" s="113">
        <f t="shared" si="60"/>
        <v>0.8</v>
      </c>
      <c r="AW52" s="66" t="str">
        <f t="shared" si="61"/>
        <v>Mayor</v>
      </c>
      <c r="AX52" s="101" t="str">
        <f>IF(AND(AU52&lt;&gt;"",AW52&lt;&gt;""),VLOOKUP(AU52&amp;AW52,'No Eliminar'!$N$3:$O$27,2,FALSE),"")</f>
        <v>Alta</v>
      </c>
      <c r="AY52" s="139"/>
      <c r="AZ52" s="130"/>
      <c r="BA52" s="130"/>
      <c r="BB52" s="130"/>
      <c r="BC52" s="130"/>
      <c r="BD52" s="130"/>
      <c r="BE52" s="130"/>
      <c r="BF52" s="130"/>
    </row>
    <row r="53" spans="1:58" ht="105.75" customHeight="1" x14ac:dyDescent="0.3">
      <c r="A53" s="184"/>
      <c r="B53" s="185"/>
      <c r="C53" s="189"/>
      <c r="D53" s="189"/>
      <c r="E53" s="90" t="s">
        <v>467</v>
      </c>
      <c r="F53" s="181"/>
      <c r="G53" s="181"/>
      <c r="H53" s="145"/>
      <c r="I53" s="172"/>
      <c r="J53" s="172"/>
      <c r="K53" s="175"/>
      <c r="L53" s="145"/>
      <c r="M53" s="145"/>
      <c r="N53" s="145"/>
      <c r="O53" s="145"/>
      <c r="P53" s="145"/>
      <c r="Q53" s="145"/>
      <c r="R53" s="145"/>
      <c r="S53" s="145"/>
      <c r="T53" s="145"/>
      <c r="U53" s="145"/>
      <c r="V53" s="145"/>
      <c r="W53" s="145"/>
      <c r="X53" s="145"/>
      <c r="Y53" s="145"/>
      <c r="Z53" s="145"/>
      <c r="AA53" s="145"/>
      <c r="AB53" s="145"/>
      <c r="AC53" s="145"/>
      <c r="AD53" s="145"/>
      <c r="AE53" s="124"/>
      <c r="AF53" s="127"/>
      <c r="AG53" s="133"/>
      <c r="AH53" s="136"/>
      <c r="AI53" s="99">
        <v>4</v>
      </c>
      <c r="AJ53" s="89" t="s">
        <v>351</v>
      </c>
      <c r="AK53" s="61" t="str">
        <f>IF(AL53="Preventivo","Probabilidad",IF(AL53="Detectivo","Probabilidad","Impacto"))</f>
        <v>Probabilidad</v>
      </c>
      <c r="AL53" s="102" t="s">
        <v>21</v>
      </c>
      <c r="AM53" s="100">
        <f t="shared" ref="AM53:AM56" si="64">IF(AL53="Preventivo", 25%, IF(AL53="Detectivo",15%, IF(AL53="Correctivo",10%,IF(AL53="No se tienen controles para aplicar al impacto","No Aplica",""))))</f>
        <v>0.25</v>
      </c>
      <c r="AN53" s="102" t="s">
        <v>157</v>
      </c>
      <c r="AO53" s="100">
        <f t="shared" si="63"/>
        <v>0.15</v>
      </c>
      <c r="AP53" s="65">
        <f t="shared" ref="AP53" si="65">AM53+AO53</f>
        <v>0.4</v>
      </c>
      <c r="AQ53" s="102" t="s">
        <v>162</v>
      </c>
      <c r="AR53" s="102" t="s">
        <v>166</v>
      </c>
      <c r="AS53" s="102" t="s">
        <v>170</v>
      </c>
      <c r="AT53" s="67">
        <f t="shared" si="59"/>
        <v>0.12095999999999998</v>
      </c>
      <c r="AU53" s="64" t="str">
        <f t="shared" ref="AU53:AU55" si="66">IF(AT53&lt;=20%, "Muy Baja", IF(AT53&lt;=40%,"Baja", IF(AT53&lt;=60%,"Media",IF(AT53&lt;=80%,"Alta","Muy Alta"))))</f>
        <v>Muy Baja</v>
      </c>
      <c r="AV53" s="113">
        <f t="shared" si="60"/>
        <v>0.8</v>
      </c>
      <c r="AW53" s="66" t="str">
        <f t="shared" si="61"/>
        <v>Mayor</v>
      </c>
      <c r="AX53" s="101" t="str">
        <f>IF(AND(AU53&lt;&gt;"",AW53&lt;&gt;""),VLOOKUP(AU53&amp;AW53,'No Eliminar'!$N$3:$O$27,2,FALSE),"")</f>
        <v>Alta</v>
      </c>
      <c r="AY53" s="139"/>
      <c r="AZ53" s="130"/>
      <c r="BA53" s="130"/>
      <c r="BB53" s="130"/>
      <c r="BC53" s="130"/>
      <c r="BD53" s="130"/>
      <c r="BE53" s="130"/>
      <c r="BF53" s="130"/>
    </row>
    <row r="54" spans="1:58" ht="105.75" customHeight="1" x14ac:dyDescent="0.3">
      <c r="A54" s="184"/>
      <c r="B54" s="185"/>
      <c r="C54" s="189"/>
      <c r="D54" s="189"/>
      <c r="E54" s="90" t="s">
        <v>352</v>
      </c>
      <c r="F54" s="181"/>
      <c r="G54" s="181"/>
      <c r="H54" s="145"/>
      <c r="I54" s="172"/>
      <c r="J54" s="172"/>
      <c r="K54" s="175"/>
      <c r="L54" s="145"/>
      <c r="M54" s="145"/>
      <c r="N54" s="145"/>
      <c r="O54" s="145"/>
      <c r="P54" s="145"/>
      <c r="Q54" s="145"/>
      <c r="R54" s="145"/>
      <c r="S54" s="145"/>
      <c r="T54" s="145"/>
      <c r="U54" s="145"/>
      <c r="V54" s="145"/>
      <c r="W54" s="145"/>
      <c r="X54" s="145"/>
      <c r="Y54" s="145"/>
      <c r="Z54" s="145"/>
      <c r="AA54" s="145"/>
      <c r="AB54" s="145"/>
      <c r="AC54" s="145"/>
      <c r="AD54" s="145"/>
      <c r="AE54" s="124"/>
      <c r="AF54" s="127"/>
      <c r="AG54" s="133"/>
      <c r="AH54" s="136"/>
      <c r="AI54" s="99">
        <v>5</v>
      </c>
      <c r="AJ54" s="89" t="s">
        <v>353</v>
      </c>
      <c r="AK54" s="61" t="str">
        <f t="shared" ref="AK54:AK56" si="67">IF(AL54="Preventivo","Probabilidad",IF(AL54="Detectivo","Probabilidad","Impacto"))</f>
        <v>Probabilidad</v>
      </c>
      <c r="AL54" s="102" t="s">
        <v>21</v>
      </c>
      <c r="AM54" s="100">
        <f t="shared" si="64"/>
        <v>0.25</v>
      </c>
      <c r="AN54" s="102" t="s">
        <v>157</v>
      </c>
      <c r="AO54" s="100">
        <f t="shared" si="63"/>
        <v>0.15</v>
      </c>
      <c r="AP54" s="65">
        <f>AM54+AO54</f>
        <v>0.4</v>
      </c>
      <c r="AQ54" s="102" t="s">
        <v>162</v>
      </c>
      <c r="AR54" s="102" t="s">
        <v>166</v>
      </c>
      <c r="AS54" s="102" t="s">
        <v>170</v>
      </c>
      <c r="AT54" s="67">
        <f t="shared" si="59"/>
        <v>7.2575999999999988E-2</v>
      </c>
      <c r="AU54" s="64" t="str">
        <f t="shared" si="66"/>
        <v>Muy Baja</v>
      </c>
      <c r="AV54" s="113">
        <f t="shared" si="60"/>
        <v>0.8</v>
      </c>
      <c r="AW54" s="66" t="str">
        <f t="shared" si="61"/>
        <v>Mayor</v>
      </c>
      <c r="AX54" s="101" t="str">
        <f>IF(AND(AU54&lt;&gt;"",AW54&lt;&gt;""),VLOOKUP(AU54&amp;AW54,'No Eliminar'!$N$3:$O$27,2,FALSE),"")</f>
        <v>Alta</v>
      </c>
      <c r="AY54" s="139"/>
      <c r="AZ54" s="130"/>
      <c r="BA54" s="130"/>
      <c r="BB54" s="130"/>
      <c r="BC54" s="130"/>
      <c r="BD54" s="130"/>
      <c r="BE54" s="130"/>
      <c r="BF54" s="130"/>
    </row>
    <row r="55" spans="1:58" ht="105.75" customHeight="1" x14ac:dyDescent="0.3">
      <c r="A55" s="184"/>
      <c r="B55" s="185"/>
      <c r="C55" s="189"/>
      <c r="D55" s="189"/>
      <c r="E55" s="90" t="s">
        <v>354</v>
      </c>
      <c r="F55" s="181"/>
      <c r="G55" s="181"/>
      <c r="H55" s="145"/>
      <c r="I55" s="172"/>
      <c r="J55" s="172"/>
      <c r="K55" s="175"/>
      <c r="L55" s="145"/>
      <c r="M55" s="145"/>
      <c r="N55" s="145"/>
      <c r="O55" s="145"/>
      <c r="P55" s="145"/>
      <c r="Q55" s="145"/>
      <c r="R55" s="145"/>
      <c r="S55" s="145"/>
      <c r="T55" s="145"/>
      <c r="U55" s="145"/>
      <c r="V55" s="145"/>
      <c r="W55" s="145"/>
      <c r="X55" s="145"/>
      <c r="Y55" s="145"/>
      <c r="Z55" s="145"/>
      <c r="AA55" s="145"/>
      <c r="AB55" s="145"/>
      <c r="AC55" s="145"/>
      <c r="AD55" s="145"/>
      <c r="AE55" s="124"/>
      <c r="AF55" s="127"/>
      <c r="AG55" s="133"/>
      <c r="AH55" s="136"/>
      <c r="AI55" s="99">
        <v>6</v>
      </c>
      <c r="AJ55" s="89" t="s">
        <v>355</v>
      </c>
      <c r="AK55" s="61" t="str">
        <f t="shared" si="67"/>
        <v>Probabilidad</v>
      </c>
      <c r="AL55" s="102" t="s">
        <v>81</v>
      </c>
      <c r="AM55" s="100">
        <f t="shared" si="64"/>
        <v>0.15</v>
      </c>
      <c r="AN55" s="102" t="s">
        <v>157</v>
      </c>
      <c r="AO55" s="100">
        <f t="shared" si="63"/>
        <v>0.15</v>
      </c>
      <c r="AP55" s="65">
        <f t="shared" ref="AP55:AP56" si="68">AM55+AO55</f>
        <v>0.3</v>
      </c>
      <c r="AQ55" s="102" t="s">
        <v>162</v>
      </c>
      <c r="AR55" s="102" t="s">
        <v>166</v>
      </c>
      <c r="AS55" s="102" t="s">
        <v>170</v>
      </c>
      <c r="AT55" s="67">
        <f t="shared" si="59"/>
        <v>5.0803199999999993E-2</v>
      </c>
      <c r="AU55" s="64" t="str">
        <f t="shared" si="66"/>
        <v>Muy Baja</v>
      </c>
      <c r="AV55" s="113">
        <f t="shared" si="60"/>
        <v>0.8</v>
      </c>
      <c r="AW55" s="66" t="str">
        <f t="shared" si="61"/>
        <v>Mayor</v>
      </c>
      <c r="AX55" s="101" t="str">
        <f>IF(AND(AU55&lt;&gt;"",AW55&lt;&gt;""),VLOOKUP(AU55&amp;AW55,'No Eliminar'!$N$3:$O$27,2,FALSE),"")</f>
        <v>Alta</v>
      </c>
      <c r="AY55" s="139"/>
      <c r="AZ55" s="130"/>
      <c r="BA55" s="130"/>
      <c r="BB55" s="130"/>
      <c r="BC55" s="130"/>
      <c r="BD55" s="130"/>
      <c r="BE55" s="130"/>
      <c r="BF55" s="130"/>
    </row>
    <row r="56" spans="1:58" ht="105.75" customHeight="1" x14ac:dyDescent="0.3">
      <c r="A56" s="184"/>
      <c r="B56" s="185"/>
      <c r="C56" s="190"/>
      <c r="D56" s="190"/>
      <c r="E56" s="90" t="s">
        <v>356</v>
      </c>
      <c r="F56" s="182"/>
      <c r="G56" s="182"/>
      <c r="H56" s="146"/>
      <c r="I56" s="173"/>
      <c r="J56" s="173"/>
      <c r="K56" s="176"/>
      <c r="L56" s="146"/>
      <c r="M56" s="146"/>
      <c r="N56" s="146"/>
      <c r="O56" s="146"/>
      <c r="P56" s="146"/>
      <c r="Q56" s="146"/>
      <c r="R56" s="146"/>
      <c r="S56" s="146"/>
      <c r="T56" s="146"/>
      <c r="U56" s="146"/>
      <c r="V56" s="146"/>
      <c r="W56" s="146"/>
      <c r="X56" s="146"/>
      <c r="Y56" s="146"/>
      <c r="Z56" s="146"/>
      <c r="AA56" s="146"/>
      <c r="AB56" s="146"/>
      <c r="AC56" s="146"/>
      <c r="AD56" s="146"/>
      <c r="AE56" s="125"/>
      <c r="AF56" s="128"/>
      <c r="AG56" s="134"/>
      <c r="AH56" s="137"/>
      <c r="AI56" s="99">
        <v>7</v>
      </c>
      <c r="AJ56" s="89" t="s">
        <v>357</v>
      </c>
      <c r="AK56" s="61" t="str">
        <f t="shared" si="67"/>
        <v>Probabilidad</v>
      </c>
      <c r="AL56" s="102" t="s">
        <v>21</v>
      </c>
      <c r="AM56" s="100">
        <f t="shared" si="64"/>
        <v>0.25</v>
      </c>
      <c r="AN56" s="102" t="s">
        <v>157</v>
      </c>
      <c r="AO56" s="100">
        <f t="shared" si="63"/>
        <v>0.15</v>
      </c>
      <c r="AP56" s="65">
        <f t="shared" si="68"/>
        <v>0.4</v>
      </c>
      <c r="AQ56" s="102" t="s">
        <v>162</v>
      </c>
      <c r="AR56" s="102" t="s">
        <v>166</v>
      </c>
      <c r="AS56" s="102" t="s">
        <v>170</v>
      </c>
      <c r="AT56" s="67">
        <f t="shared" si="59"/>
        <v>3.0481919999999996E-2</v>
      </c>
      <c r="AU56" s="64" t="str">
        <f>IF(AT56&lt;=20%, "Muy Baja", IF(AT56&lt;=40%,"Baja", IF(AT56&lt;=60%,"Media",IF(AT56&lt;=80%,"Alta","Muy Alta"))))</f>
        <v>Muy Baja</v>
      </c>
      <c r="AV56" s="113">
        <f t="shared" si="60"/>
        <v>0.8</v>
      </c>
      <c r="AW56" s="66" t="str">
        <f t="shared" si="61"/>
        <v>Mayor</v>
      </c>
      <c r="AX56" s="102" t="str">
        <f>IF(AND(AU56&lt;&gt;"",AW56&lt;&gt;""),VLOOKUP(AU56&amp;AW56,'No Eliminar'!$N$3:$O$27,2,FALSE),"")</f>
        <v>Alta</v>
      </c>
      <c r="AY56" s="140"/>
      <c r="AZ56" s="131"/>
      <c r="BA56" s="131"/>
      <c r="BB56" s="131"/>
      <c r="BC56" s="131"/>
      <c r="BD56" s="131"/>
      <c r="BE56" s="131"/>
      <c r="BF56" s="131"/>
    </row>
    <row r="57" spans="1:58" ht="105.75" customHeight="1" x14ac:dyDescent="0.3">
      <c r="A57" s="184">
        <v>10</v>
      </c>
      <c r="B57" s="185" t="s">
        <v>62</v>
      </c>
      <c r="C57" s="194" t="s">
        <v>296</v>
      </c>
      <c r="D57" s="194" t="s">
        <v>360</v>
      </c>
      <c r="E57" s="106" t="s">
        <v>361</v>
      </c>
      <c r="F57" s="180" t="s">
        <v>439</v>
      </c>
      <c r="G57" s="180" t="s">
        <v>434</v>
      </c>
      <c r="H57" s="144" t="s">
        <v>174</v>
      </c>
      <c r="I57" s="171" t="s">
        <v>191</v>
      </c>
      <c r="J57" s="171" t="str">
        <f>IF(I57="Máximo 2 veces por año","Muy Baja", IF(I57="De 3 a 24 veces por año","Baja", IF(I57="De 24 a 500 veces por año","Media", IF(I57="De 500 veces al año y máximo 5000 veces por año","Alta",IF(I57="Más de 5000 veces por año","Muy Alta",";")))))</f>
        <v>Alta</v>
      </c>
      <c r="K57" s="174">
        <f>IF(J57="Muy Baja", 20%, IF(J57="Baja",40%, IF(J57="Media",60%, IF(J57="Alta",80%,IF(J57="Muy Alta",100%,"")))))</f>
        <v>0.8</v>
      </c>
      <c r="L57" s="144" t="s">
        <v>69</v>
      </c>
      <c r="M57" s="144" t="s">
        <v>69</v>
      </c>
      <c r="N57" s="144" t="s">
        <v>69</v>
      </c>
      <c r="O57" s="144" t="s">
        <v>76</v>
      </c>
      <c r="P57" s="144" t="s">
        <v>69</v>
      </c>
      <c r="Q57" s="144" t="s">
        <v>76</v>
      </c>
      <c r="R57" s="144" t="s">
        <v>69</v>
      </c>
      <c r="S57" s="144" t="s">
        <v>76</v>
      </c>
      <c r="T57" s="144" t="s">
        <v>69</v>
      </c>
      <c r="U57" s="144" t="s">
        <v>69</v>
      </c>
      <c r="V57" s="144" t="s">
        <v>69</v>
      </c>
      <c r="W57" s="144" t="s">
        <v>69</v>
      </c>
      <c r="X57" s="144" t="s">
        <v>69</v>
      </c>
      <c r="Y57" s="144" t="s">
        <v>69</v>
      </c>
      <c r="Z57" s="144" t="s">
        <v>69</v>
      </c>
      <c r="AA57" s="144" t="s">
        <v>76</v>
      </c>
      <c r="AB57" s="144" t="s">
        <v>69</v>
      </c>
      <c r="AC57" s="144" t="s">
        <v>69</v>
      </c>
      <c r="AD57" s="144" t="s">
        <v>76</v>
      </c>
      <c r="AE57" s="123">
        <f>COUNTIF(L57:AD57, "SI")</f>
        <v>14</v>
      </c>
      <c r="AF57" s="126" t="str">
        <f>IF(AE57&lt;=5, "Moderado", IF(AE57&lt;=11,"Mayor","Catastrófico"))</f>
        <v>Catastrófico</v>
      </c>
      <c r="AG57" s="132">
        <f>IF(AF57="Leve", 20%, IF(AF57="Menor",40%, IF(AF57="Moderado",60%, IF(AF57="Mayor",80%,IF(AF57="Catastrófico",100%,"")))))</f>
        <v>1</v>
      </c>
      <c r="AH57" s="135" t="str">
        <f>IF(AND(J57&lt;&gt;"",AF57&lt;&gt;""),VLOOKUP(J57&amp;AF57,'No Eliminar'!$N$3:$O$27,2,FALSE),"")</f>
        <v>Extrema</v>
      </c>
      <c r="AI57" s="99">
        <v>1</v>
      </c>
      <c r="AJ57" s="107" t="s">
        <v>362</v>
      </c>
      <c r="AK57" s="61" t="str">
        <f>IF(AL57="Preventivo","Probabilidad",IF(AL57="Detectivo","Probabilidad","Impacto"))</f>
        <v>Probabilidad</v>
      </c>
      <c r="AL57" s="102" t="s">
        <v>21</v>
      </c>
      <c r="AM57" s="100">
        <f>IF(AL57="Preventivo", 25%, IF(AL57="Detectivo",15%, IF(AL57="Correctivo",10%,IF(AL57="No se tienen controles para aplicar al impacto","No Aplica",""))))</f>
        <v>0.25</v>
      </c>
      <c r="AN57" s="102" t="s">
        <v>157</v>
      </c>
      <c r="AO57" s="100">
        <f>IF(AN57="Automático", 25%, IF(AN57="Manual",15%,IF(AN57="No Aplica", "No Aplica","")))</f>
        <v>0.15</v>
      </c>
      <c r="AP57" s="65">
        <f>AM57+AO57</f>
        <v>0.4</v>
      </c>
      <c r="AQ57" s="102" t="s">
        <v>162</v>
      </c>
      <c r="AR57" s="102" t="s">
        <v>166</v>
      </c>
      <c r="AS57" s="102" t="s">
        <v>170</v>
      </c>
      <c r="AT57" s="65">
        <f>IFERROR(IF(AK57="Probabilidad",(K57-(+K57*AP57)),IF(AK57="Impacto",K57,"")),"")</f>
        <v>0.48</v>
      </c>
      <c r="AU57" s="66" t="str">
        <f>IF(AT57&lt;=20%, "Muy Baja", IF(AT57&lt;=40%,"Baja", IF(AT57&lt;=60%,"Media",IF(AT57&lt;=80%,"Alta","Muy Alta"))))</f>
        <v>Media</v>
      </c>
      <c r="AV57" s="65">
        <f>IF(AK57="Impacto",(AG57-(+AG57*AP57)),AG57)</f>
        <v>1</v>
      </c>
      <c r="AW57" s="66" t="str">
        <f>IF(AV57&lt;=20%, "Leve", IF(AV57&lt;=40%,"Menor", IF(AV57&lt;=60%,"Moderado",IF(AV57&lt;=80%,"Mayor","Catastrófico"))))</f>
        <v>Catastrófico</v>
      </c>
      <c r="AX57" s="101" t="str">
        <f>IF(AND(AU57&lt;&gt;"",AW57&lt;&gt;""),VLOOKUP(AU57&amp;AW57,'No Eliminar'!$N$3:$O$27,2,FALSE),"")</f>
        <v>Extrema</v>
      </c>
      <c r="AY57" s="138" t="s">
        <v>204</v>
      </c>
      <c r="AZ57" s="129" t="s">
        <v>468</v>
      </c>
      <c r="BA57" s="129" t="s">
        <v>363</v>
      </c>
      <c r="BB57" s="129" t="s">
        <v>344</v>
      </c>
      <c r="BC57" s="129" t="s">
        <v>238</v>
      </c>
      <c r="BD57" s="129" t="s">
        <v>239</v>
      </c>
      <c r="BE57" s="129" t="s">
        <v>240</v>
      </c>
      <c r="BF57" s="129" t="s">
        <v>364</v>
      </c>
    </row>
    <row r="58" spans="1:58" ht="105.75" customHeight="1" x14ac:dyDescent="0.3">
      <c r="A58" s="184"/>
      <c r="B58" s="185"/>
      <c r="C58" s="195"/>
      <c r="D58" s="195"/>
      <c r="E58" s="106" t="s">
        <v>365</v>
      </c>
      <c r="F58" s="181"/>
      <c r="G58" s="181"/>
      <c r="H58" s="145"/>
      <c r="I58" s="172"/>
      <c r="J58" s="172"/>
      <c r="K58" s="175"/>
      <c r="L58" s="145"/>
      <c r="M58" s="145"/>
      <c r="N58" s="145"/>
      <c r="O58" s="145"/>
      <c r="P58" s="145"/>
      <c r="Q58" s="145"/>
      <c r="R58" s="145"/>
      <c r="S58" s="145"/>
      <c r="T58" s="145"/>
      <c r="U58" s="145"/>
      <c r="V58" s="145"/>
      <c r="W58" s="145"/>
      <c r="X58" s="145"/>
      <c r="Y58" s="145"/>
      <c r="Z58" s="145"/>
      <c r="AA58" s="145"/>
      <c r="AB58" s="145"/>
      <c r="AC58" s="145"/>
      <c r="AD58" s="145"/>
      <c r="AE58" s="124"/>
      <c r="AF58" s="127"/>
      <c r="AG58" s="133"/>
      <c r="AH58" s="136"/>
      <c r="AI58" s="99">
        <v>2</v>
      </c>
      <c r="AJ58" s="89" t="s">
        <v>366</v>
      </c>
      <c r="AK58" s="61" t="str">
        <f>IF(AL58="Preventivo","Probabilidad",IF(AL58="Detectivo","Probabilidad","Impacto"))</f>
        <v>Probabilidad</v>
      </c>
      <c r="AL58" s="102" t="s">
        <v>21</v>
      </c>
      <c r="AM58" s="100">
        <f>IF(AL58="Preventivo", 25%, IF(AL58="Detectivo",15%, IF(AL58="Correctivo",10%,IF(AL58="No se tienen controles para aplicar al impacto","No Aplica",""))))</f>
        <v>0.25</v>
      </c>
      <c r="AN58" s="102" t="s">
        <v>157</v>
      </c>
      <c r="AO58" s="100">
        <f>IF(AN58="Automático", 25%, IF(AN58="Manual",15%,IF(AN58="No Aplica", "No Aplica","")))</f>
        <v>0.15</v>
      </c>
      <c r="AP58" s="65">
        <f>AM58+AO58</f>
        <v>0.4</v>
      </c>
      <c r="AQ58" s="102" t="s">
        <v>162</v>
      </c>
      <c r="AR58" s="102" t="s">
        <v>166</v>
      </c>
      <c r="AS58" s="102" t="s">
        <v>170</v>
      </c>
      <c r="AT58" s="67">
        <f t="shared" ref="AT58:AT60" si="69">IFERROR(IF(AND(AK57="Impacto",AK58="Impacto"),(AT57),IF(AND(AK57="Impacto",AK58="Probabilidad"),(AT57-(+AT57*AP58)),IF(AND(AK57="Probabilidad",AK58="Impacto"),(AT57),IF(AND(AK57="Probabilidad",AK58="Probabilidad"),(AT57-(+AT57*AP58))))))," ")</f>
        <v>0.28799999999999998</v>
      </c>
      <c r="AU58" s="66" t="str">
        <f>IF(AT58&lt;=20%, "Muy Baja", IF(AT58&lt;=40%,"Baja", IF(AT58&lt;=60%,"Media",IF(AT58&lt;=80%,"Alta","Muy Alta"))))</f>
        <v>Baja</v>
      </c>
      <c r="AV58" s="113">
        <f>IFERROR(IF(AND(AK57="Impacto",AK58="Impacto"),(AV57-(+AV57*AP58)),IF(AND(AK57="Impacto",AK58="Probabilidad"),(AV57),IF(AND(AK57="Probabilidad",AK58="Impacto"),(AV57-(+AV57*AP58)),IF(AND(AK57="Probabilidad",AK58="Probabilidad"),(AV57))))),"")</f>
        <v>1</v>
      </c>
      <c r="AW58" s="66" t="str">
        <f t="shared" ref="AW58:AW60" si="70">IF(AV58&lt;=20%, "Leve", IF(AV58&lt;=40%,"Menor", IF(AV58&lt;=60%,"Moderado",IF(AV58&lt;=80%,"Mayor","Catastrófico"))))</f>
        <v>Catastrófico</v>
      </c>
      <c r="AX58" s="101" t="str">
        <f>IF(AND(AU58&lt;&gt;"",AW58&lt;&gt;""),VLOOKUP(AU58&amp;AW58,'No Eliminar'!$N$3:$O$27,2,FALSE),"")</f>
        <v>Extrema</v>
      </c>
      <c r="AY58" s="139"/>
      <c r="AZ58" s="130"/>
      <c r="BA58" s="130"/>
      <c r="BB58" s="130"/>
      <c r="BC58" s="130"/>
      <c r="BD58" s="130"/>
      <c r="BE58" s="130"/>
      <c r="BF58" s="130"/>
    </row>
    <row r="59" spans="1:58" ht="105.75" customHeight="1" x14ac:dyDescent="0.3">
      <c r="A59" s="184"/>
      <c r="B59" s="185"/>
      <c r="C59" s="195"/>
      <c r="D59" s="195"/>
      <c r="E59" s="106" t="s">
        <v>469</v>
      </c>
      <c r="F59" s="181"/>
      <c r="G59" s="181"/>
      <c r="H59" s="145"/>
      <c r="I59" s="172"/>
      <c r="J59" s="172"/>
      <c r="K59" s="175"/>
      <c r="L59" s="145"/>
      <c r="M59" s="145"/>
      <c r="N59" s="145"/>
      <c r="O59" s="145"/>
      <c r="P59" s="145"/>
      <c r="Q59" s="145"/>
      <c r="R59" s="145"/>
      <c r="S59" s="145"/>
      <c r="T59" s="145"/>
      <c r="U59" s="145"/>
      <c r="V59" s="145"/>
      <c r="W59" s="145"/>
      <c r="X59" s="145"/>
      <c r="Y59" s="145"/>
      <c r="Z59" s="145"/>
      <c r="AA59" s="145"/>
      <c r="AB59" s="145"/>
      <c r="AC59" s="145"/>
      <c r="AD59" s="145"/>
      <c r="AE59" s="124"/>
      <c r="AF59" s="127"/>
      <c r="AG59" s="133"/>
      <c r="AH59" s="136"/>
      <c r="AI59" s="99">
        <v>3</v>
      </c>
      <c r="AJ59" s="89" t="s">
        <v>367</v>
      </c>
      <c r="AK59" s="61" t="str">
        <f t="shared" ref="AK59" si="71">IF(AL59="Preventivo","Probabilidad",IF(AL59="Detectivo","Probabilidad","Impacto"))</f>
        <v>Probabilidad</v>
      </c>
      <c r="AL59" s="102" t="s">
        <v>21</v>
      </c>
      <c r="AM59" s="100">
        <f>IF(AL59="Preventivo", 25%, IF(AL59="Detectivo",15%, IF(AL59="Correctivo",10%,IF(AL59="No se tienen controles para aplicar al impacto","No Aplica",""))))</f>
        <v>0.25</v>
      </c>
      <c r="AN59" s="102" t="s">
        <v>157</v>
      </c>
      <c r="AO59" s="100">
        <f t="shared" ref="AO59:AO60" si="72">IF(AN59="Automático", 25%, IF(AN59="Manual",15%,IF(AN59="No Aplica", "No Aplica","")))</f>
        <v>0.15</v>
      </c>
      <c r="AP59" s="65">
        <f>AM59+AO59</f>
        <v>0.4</v>
      </c>
      <c r="AQ59" s="102" t="s">
        <v>162</v>
      </c>
      <c r="AR59" s="102" t="s">
        <v>166</v>
      </c>
      <c r="AS59" s="102" t="s">
        <v>170</v>
      </c>
      <c r="AT59" s="67">
        <f t="shared" si="69"/>
        <v>0.17279999999999998</v>
      </c>
      <c r="AU59" s="64" t="str">
        <f>IF(AT59&lt;=20%, "Muy Baja", IF(AT59&lt;=40%,"Baja", IF(AT59&lt;=60%,"Media",IF(AT59&lt;=80%,"Alta","Muy Alta"))))</f>
        <v>Muy Baja</v>
      </c>
      <c r="AV59" s="113">
        <f>IFERROR(IF(AND(AK58="Impacto",AK59="Impacto"),(AV58-(+AV58*AP59)),IF(AND(AK58="Impacto",AK59="Probabilidad"),(AV58),IF(AND(AK58="Probabilidad",AK59="Impacto"),(AV58-(+AV58*AP59)),IF(AND(AK58="Probabilidad",AK59="Probabilidad"),(AV58))))),"")</f>
        <v>1</v>
      </c>
      <c r="AW59" s="66" t="str">
        <f t="shared" si="70"/>
        <v>Catastrófico</v>
      </c>
      <c r="AX59" s="101" t="str">
        <f>IF(AND(AU59&lt;&gt;"",AW59&lt;&gt;""),VLOOKUP(AU59&amp;AW59,'No Eliminar'!$N$3:$O$27,2,FALSE),"")</f>
        <v>Extrema</v>
      </c>
      <c r="AY59" s="139"/>
      <c r="AZ59" s="130"/>
      <c r="BA59" s="130"/>
      <c r="BB59" s="130"/>
      <c r="BC59" s="130"/>
      <c r="BD59" s="130"/>
      <c r="BE59" s="130"/>
      <c r="BF59" s="130"/>
    </row>
    <row r="60" spans="1:58" ht="105.75" customHeight="1" x14ac:dyDescent="0.3">
      <c r="A60" s="184"/>
      <c r="B60" s="185"/>
      <c r="C60" s="196"/>
      <c r="D60" s="196"/>
      <c r="E60" s="106" t="s">
        <v>368</v>
      </c>
      <c r="F60" s="182"/>
      <c r="G60" s="182"/>
      <c r="H60" s="146"/>
      <c r="I60" s="173"/>
      <c r="J60" s="173"/>
      <c r="K60" s="176"/>
      <c r="L60" s="146"/>
      <c r="M60" s="146"/>
      <c r="N60" s="146"/>
      <c r="O60" s="146"/>
      <c r="P60" s="146"/>
      <c r="Q60" s="146"/>
      <c r="R60" s="146"/>
      <c r="S60" s="146"/>
      <c r="T60" s="146"/>
      <c r="U60" s="146"/>
      <c r="V60" s="146"/>
      <c r="W60" s="146"/>
      <c r="X60" s="146"/>
      <c r="Y60" s="146"/>
      <c r="Z60" s="146"/>
      <c r="AA60" s="146"/>
      <c r="AB60" s="146"/>
      <c r="AC60" s="146"/>
      <c r="AD60" s="146"/>
      <c r="AE60" s="125"/>
      <c r="AF60" s="128"/>
      <c r="AG60" s="134"/>
      <c r="AH60" s="137"/>
      <c r="AI60" s="99">
        <v>4</v>
      </c>
      <c r="AJ60" s="89" t="s">
        <v>369</v>
      </c>
      <c r="AK60" s="61" t="str">
        <f>IF(AL60="Preventivo","Probabilidad",IF(AL60="Detectivo","Probabilidad","Impacto"))</f>
        <v>Probabilidad</v>
      </c>
      <c r="AL60" s="102" t="s">
        <v>21</v>
      </c>
      <c r="AM60" s="100">
        <f t="shared" ref="AM60" si="73">IF(AL60="Preventivo", 25%, IF(AL60="Detectivo",15%, IF(AL60="Correctivo",10%,IF(AL60="No se tienen controles para aplicar al impacto","No Aplica",""))))</f>
        <v>0.25</v>
      </c>
      <c r="AN60" s="102" t="s">
        <v>157</v>
      </c>
      <c r="AO60" s="100">
        <f t="shared" si="72"/>
        <v>0.15</v>
      </c>
      <c r="AP60" s="65">
        <f t="shared" ref="AP60" si="74">AM60+AO60</f>
        <v>0.4</v>
      </c>
      <c r="AQ60" s="102" t="s">
        <v>162</v>
      </c>
      <c r="AR60" s="102" t="s">
        <v>166</v>
      </c>
      <c r="AS60" s="102" t="s">
        <v>170</v>
      </c>
      <c r="AT60" s="67">
        <f t="shared" si="69"/>
        <v>0.10367999999999998</v>
      </c>
      <c r="AU60" s="64" t="str">
        <f t="shared" ref="AU60" si="75">IF(AT60&lt;=20%, "Muy Baja", IF(AT60&lt;=40%,"Baja", IF(AT60&lt;=60%,"Media",IF(AT60&lt;=80%,"Alta","Muy Alta"))))</f>
        <v>Muy Baja</v>
      </c>
      <c r="AV60" s="113">
        <f>IFERROR(IF(AND(AK59="Impacto",AK60="Impacto"),(AV59-(+AV59*AP60)),IF(AND(AK59="Impacto",AK60="Probabilidad"),(AV59),IF(AND(AK59="Probabilidad",AK60="Impacto"),(AV59-(+AV59*AP60)),IF(AND(AK59="Probabilidad",AK60="Probabilidad"),(AV59))))),"")</f>
        <v>1</v>
      </c>
      <c r="AW60" s="66" t="str">
        <f t="shared" si="70"/>
        <v>Catastrófico</v>
      </c>
      <c r="AX60" s="102" t="str">
        <f>IF(AND(AU60&lt;&gt;"",AW60&lt;&gt;""),VLOOKUP(AU60&amp;AW60,'No Eliminar'!$N$3:$O$27,2,FALSE),"")</f>
        <v>Extrema</v>
      </c>
      <c r="AY60" s="140"/>
      <c r="AZ60" s="131"/>
      <c r="BA60" s="131"/>
      <c r="BB60" s="131"/>
      <c r="BC60" s="131"/>
      <c r="BD60" s="131"/>
      <c r="BE60" s="131"/>
      <c r="BF60" s="131"/>
    </row>
    <row r="61" spans="1:58" ht="105.75" customHeight="1" x14ac:dyDescent="0.3">
      <c r="A61" s="184">
        <v>11</v>
      </c>
      <c r="B61" s="185" t="s">
        <v>370</v>
      </c>
      <c r="C61" s="200" t="s">
        <v>311</v>
      </c>
      <c r="D61" s="188" t="s">
        <v>371</v>
      </c>
      <c r="E61" s="90" t="s">
        <v>372</v>
      </c>
      <c r="F61" s="180" t="s">
        <v>440</v>
      </c>
      <c r="G61" s="180" t="s">
        <v>436</v>
      </c>
      <c r="H61" s="144" t="s">
        <v>174</v>
      </c>
      <c r="I61" s="171" t="s">
        <v>189</v>
      </c>
      <c r="J61" s="171" t="str">
        <f>IF(I61="Máximo 2 veces por año","Muy Baja", IF(I61="De 3 a 24 veces por año","Baja", IF(I61="De 24 a 500 veces por año","Media", IF(I61="De 500 veces al año y máximo 5000 veces por año","Alta",IF(I61="Más de 5000 veces por año","Muy Alta",";")))))</f>
        <v>Baja</v>
      </c>
      <c r="K61" s="174">
        <f>IF(J61="Muy Baja", 20%, IF(J61="Baja",40%, IF(J61="Media",60%, IF(J61="Alta",80%,IF(J61="Muy Alta",100%,"")))))</f>
        <v>0.4</v>
      </c>
      <c r="L61" s="144" t="s">
        <v>69</v>
      </c>
      <c r="M61" s="144" t="s">
        <v>69</v>
      </c>
      <c r="N61" s="144" t="s">
        <v>76</v>
      </c>
      <c r="O61" s="144" t="s">
        <v>76</v>
      </c>
      <c r="P61" s="144" t="s">
        <v>76</v>
      </c>
      <c r="Q61" s="144" t="s">
        <v>69</v>
      </c>
      <c r="R61" s="144" t="s">
        <v>76</v>
      </c>
      <c r="S61" s="144" t="s">
        <v>76</v>
      </c>
      <c r="T61" s="144" t="s">
        <v>76</v>
      </c>
      <c r="U61" s="144" t="s">
        <v>69</v>
      </c>
      <c r="V61" s="144" t="s">
        <v>69</v>
      </c>
      <c r="W61" s="144" t="s">
        <v>69</v>
      </c>
      <c r="X61" s="144" t="s">
        <v>69</v>
      </c>
      <c r="Y61" s="144" t="s">
        <v>69</v>
      </c>
      <c r="Z61" s="144" t="s">
        <v>69</v>
      </c>
      <c r="AA61" s="144" t="s">
        <v>76</v>
      </c>
      <c r="AB61" s="144" t="s">
        <v>69</v>
      </c>
      <c r="AC61" s="144" t="s">
        <v>69</v>
      </c>
      <c r="AD61" s="144" t="s">
        <v>69</v>
      </c>
      <c r="AE61" s="123">
        <f>COUNTIF(L61:AD61, "SI")</f>
        <v>12</v>
      </c>
      <c r="AF61" s="126" t="str">
        <f>IF(AE61&lt;=5, "Moderado", IF(AE61&lt;=11,"Mayor","Catastrófico"))</f>
        <v>Catastrófico</v>
      </c>
      <c r="AG61" s="132">
        <f>IF(AF61="Leve", 20%, IF(AF61="Menor",40%, IF(AF61="Moderado",60%, IF(AF61="Mayor",80%,IF(AF61="Catastrófico",100%,"")))))</f>
        <v>1</v>
      </c>
      <c r="AH61" s="135" t="str">
        <f>IF(AND(J61&lt;&gt;"",AF61&lt;&gt;""),VLOOKUP(J61&amp;AF61,'No Eliminar'!$N$3:$O$27,2,FALSE),"")</f>
        <v>Extrema</v>
      </c>
      <c r="AI61" s="99">
        <v>1</v>
      </c>
      <c r="AJ61" s="108" t="s">
        <v>373</v>
      </c>
      <c r="AK61" s="61" t="str">
        <f>IF(AL61="Preventivo","Probabilidad",IF(AL61="Detectivo","Probabilidad","Impacto"))</f>
        <v>Probabilidad</v>
      </c>
      <c r="AL61" s="102" t="s">
        <v>21</v>
      </c>
      <c r="AM61" s="100">
        <f>IF(AL61="Preventivo", 25%, IF(AL61="Detectivo",15%, IF(AL61="Correctivo",10%,IF(AL61="No se tienen controles para aplicar al impacto","No Aplica",""))))</f>
        <v>0.25</v>
      </c>
      <c r="AN61" s="102" t="s">
        <v>157</v>
      </c>
      <c r="AO61" s="100">
        <f>IF(AN61="Automático", 25%, IF(AN61="Manual",15%,IF(AN61="No Aplica", "No Aplica","")))</f>
        <v>0.15</v>
      </c>
      <c r="AP61" s="65">
        <f>AM61+AO61</f>
        <v>0.4</v>
      </c>
      <c r="AQ61" s="102" t="s">
        <v>162</v>
      </c>
      <c r="AR61" s="102" t="s">
        <v>166</v>
      </c>
      <c r="AS61" s="102" t="s">
        <v>170</v>
      </c>
      <c r="AT61" s="65">
        <f>IFERROR(IF(AK61="Probabilidad",(K61-(+K61*AP61)),IF(AK61="Impacto",K61,"")),"")</f>
        <v>0.24</v>
      </c>
      <c r="AU61" s="66" t="str">
        <f>IF(AT61&lt;=20%, "Muy Baja", IF(AT61&lt;=40%,"Baja", IF(AT61&lt;=60%,"Media",IF(AT61&lt;=80%,"Alta","Muy Alta"))))</f>
        <v>Baja</v>
      </c>
      <c r="AV61" s="65">
        <f>IF(AK61="Impacto",(AG61-(+AG61*AP61)),AG61)</f>
        <v>1</v>
      </c>
      <c r="AW61" s="66" t="str">
        <f>IF(AV61&lt;=20%, "Leve", IF(AV61&lt;=40%,"Menor", IF(AV61&lt;=60%,"Moderado",IF(AV61&lt;=80%,"Mayor","Catastrófico"))))</f>
        <v>Catastrófico</v>
      </c>
      <c r="AX61" s="101" t="str">
        <f>IF(AND(AU61&lt;&gt;"",AW61&lt;&gt;""),VLOOKUP(AU61&amp;AW61,'No Eliminar'!$N$3:$O$27,2,FALSE),"")</f>
        <v>Extrema</v>
      </c>
      <c r="AY61" s="138" t="s">
        <v>204</v>
      </c>
      <c r="AZ61" s="129" t="s">
        <v>374</v>
      </c>
      <c r="BA61" s="197" t="s">
        <v>375</v>
      </c>
      <c r="BB61" s="129" t="s">
        <v>376</v>
      </c>
      <c r="BC61" s="129" t="s">
        <v>238</v>
      </c>
      <c r="BD61" s="129" t="s">
        <v>377</v>
      </c>
      <c r="BE61" s="129" t="s">
        <v>239</v>
      </c>
      <c r="BF61" s="197" t="s">
        <v>378</v>
      </c>
    </row>
    <row r="62" spans="1:58" ht="105.75" customHeight="1" x14ac:dyDescent="0.3">
      <c r="A62" s="184"/>
      <c r="B62" s="185"/>
      <c r="C62" s="201"/>
      <c r="D62" s="189"/>
      <c r="E62" s="90" t="s">
        <v>470</v>
      </c>
      <c r="F62" s="181"/>
      <c r="G62" s="181"/>
      <c r="H62" s="145"/>
      <c r="I62" s="172"/>
      <c r="J62" s="172"/>
      <c r="K62" s="175"/>
      <c r="L62" s="145"/>
      <c r="M62" s="145"/>
      <c r="N62" s="145"/>
      <c r="O62" s="145"/>
      <c r="P62" s="145"/>
      <c r="Q62" s="145"/>
      <c r="R62" s="145"/>
      <c r="S62" s="145"/>
      <c r="T62" s="145"/>
      <c r="U62" s="145"/>
      <c r="V62" s="145"/>
      <c r="W62" s="145"/>
      <c r="X62" s="145"/>
      <c r="Y62" s="145"/>
      <c r="Z62" s="145"/>
      <c r="AA62" s="145"/>
      <c r="AB62" s="145"/>
      <c r="AC62" s="145"/>
      <c r="AD62" s="145"/>
      <c r="AE62" s="124"/>
      <c r="AF62" s="127"/>
      <c r="AG62" s="133"/>
      <c r="AH62" s="136"/>
      <c r="AI62" s="99">
        <v>2</v>
      </c>
      <c r="AJ62" s="109" t="s">
        <v>379</v>
      </c>
      <c r="AK62" s="61" t="str">
        <f>IF(AL62="Preventivo","Probabilidad",IF(AL62="Detectivo","Probabilidad","Impacto"))</f>
        <v>Probabilidad</v>
      </c>
      <c r="AL62" s="102" t="s">
        <v>21</v>
      </c>
      <c r="AM62" s="100">
        <f>IF(AL62="Preventivo", 25%, IF(AL62="Detectivo",15%, IF(AL62="Correctivo",10%,IF(AL62="No se tienen controles para aplicar al impacto","No Aplica",""))))</f>
        <v>0.25</v>
      </c>
      <c r="AN62" s="102" t="s">
        <v>157</v>
      </c>
      <c r="AO62" s="100">
        <f>IF(AN62="Automático", 25%, IF(AN62="Manual",15%,IF(AN62="No Aplica", "No Aplica","")))</f>
        <v>0.15</v>
      </c>
      <c r="AP62" s="65">
        <f>AM62+AO62</f>
        <v>0.4</v>
      </c>
      <c r="AQ62" s="102" t="s">
        <v>163</v>
      </c>
      <c r="AR62" s="102" t="s">
        <v>166</v>
      </c>
      <c r="AS62" s="102" t="s">
        <v>170</v>
      </c>
      <c r="AT62" s="67">
        <f t="shared" ref="AT62:AT64" si="76">IFERROR(IF(AND(AK61="Impacto",AK62="Impacto"),(AT61),IF(AND(AK61="Impacto",AK62="Probabilidad"),(AT61-(+AT61*AP62)),IF(AND(AK61="Probabilidad",AK62="Impacto"),(AT61),IF(AND(AK61="Probabilidad",AK62="Probabilidad"),(AT61-(+AT61*AP62))))))," ")</f>
        <v>0.14399999999999999</v>
      </c>
      <c r="AU62" s="66" t="str">
        <f>IF(AT62&lt;=20%, "Muy Baja", IF(AT62&lt;=40%,"Baja", IF(AT62&lt;=60%,"Media",IF(AT62&lt;=80%,"Alta","Muy Alta"))))</f>
        <v>Muy Baja</v>
      </c>
      <c r="AV62" s="113">
        <f>IFERROR(IF(AND(AK61="Impacto",AK62="Impacto"),(AV61-(+AV61*AP62)),IF(AND(AK61="Impacto",AK62="Probabilidad"),(AV61),IF(AND(AK61="Probabilidad",AK62="Impacto"),(AV61-(+AV61*AP62)),IF(AND(AK61="Probabilidad",AK62="Probabilidad"),(AV61))))),"")</f>
        <v>1</v>
      </c>
      <c r="AW62" s="66" t="str">
        <f t="shared" ref="AW62:AW65" si="77">IF(AV62&lt;=20%, "Leve", IF(AV62&lt;=40%,"Menor", IF(AV62&lt;=60%,"Moderado",IF(AV62&lt;=80%,"Mayor","Catastrófico"))))</f>
        <v>Catastrófico</v>
      </c>
      <c r="AX62" s="101" t="str">
        <f>IF(AND(AU62&lt;&gt;"",AW62&lt;&gt;""),VLOOKUP(AU62&amp;AW62,'No Eliminar'!$N$3:$O$27,2,FALSE),"")</f>
        <v>Extrema</v>
      </c>
      <c r="AY62" s="139"/>
      <c r="AZ62" s="130"/>
      <c r="BA62" s="198"/>
      <c r="BB62" s="130"/>
      <c r="BC62" s="130"/>
      <c r="BD62" s="130"/>
      <c r="BE62" s="130"/>
      <c r="BF62" s="198"/>
    </row>
    <row r="63" spans="1:58" ht="105.75" customHeight="1" x14ac:dyDescent="0.3">
      <c r="A63" s="184"/>
      <c r="B63" s="185"/>
      <c r="C63" s="201"/>
      <c r="D63" s="189"/>
      <c r="E63" s="90" t="s">
        <v>380</v>
      </c>
      <c r="F63" s="181"/>
      <c r="G63" s="181"/>
      <c r="H63" s="145"/>
      <c r="I63" s="172"/>
      <c r="J63" s="172"/>
      <c r="K63" s="175"/>
      <c r="L63" s="145"/>
      <c r="M63" s="145"/>
      <c r="N63" s="145"/>
      <c r="O63" s="145"/>
      <c r="P63" s="145"/>
      <c r="Q63" s="145"/>
      <c r="R63" s="145"/>
      <c r="S63" s="145"/>
      <c r="T63" s="145"/>
      <c r="U63" s="145"/>
      <c r="V63" s="145"/>
      <c r="W63" s="145"/>
      <c r="X63" s="145"/>
      <c r="Y63" s="145"/>
      <c r="Z63" s="145"/>
      <c r="AA63" s="145"/>
      <c r="AB63" s="145"/>
      <c r="AC63" s="145"/>
      <c r="AD63" s="145"/>
      <c r="AE63" s="124"/>
      <c r="AF63" s="127"/>
      <c r="AG63" s="133"/>
      <c r="AH63" s="136"/>
      <c r="AI63" s="99">
        <v>3</v>
      </c>
      <c r="AJ63" s="109" t="s">
        <v>381</v>
      </c>
      <c r="AK63" s="61" t="str">
        <f t="shared" ref="AK63" si="78">IF(AL63="Preventivo","Probabilidad",IF(AL63="Detectivo","Probabilidad","Impacto"))</f>
        <v>Probabilidad</v>
      </c>
      <c r="AL63" s="102" t="s">
        <v>21</v>
      </c>
      <c r="AM63" s="100">
        <f>IF(AL63="Preventivo", 25%, IF(AL63="Detectivo",15%, IF(AL63="Correctivo",10%,IF(AL63="No se tienen controles para aplicar al impacto","No Aplica",""))))</f>
        <v>0.25</v>
      </c>
      <c r="AN63" s="102" t="s">
        <v>157</v>
      </c>
      <c r="AO63" s="100">
        <f t="shared" ref="AO63:AO65" si="79">IF(AN63="Automático", 25%, IF(AN63="Manual",15%,IF(AN63="No Aplica", "No Aplica","")))</f>
        <v>0.15</v>
      </c>
      <c r="AP63" s="65">
        <f>AM63+AO63</f>
        <v>0.4</v>
      </c>
      <c r="AQ63" s="102" t="s">
        <v>162</v>
      </c>
      <c r="AR63" s="102" t="s">
        <v>166</v>
      </c>
      <c r="AS63" s="102" t="s">
        <v>170</v>
      </c>
      <c r="AT63" s="67">
        <f t="shared" si="76"/>
        <v>8.6399999999999991E-2</v>
      </c>
      <c r="AU63" s="64" t="str">
        <f>IF(AT63&lt;=20%, "Muy Baja", IF(AT63&lt;=40%,"Baja", IF(AT63&lt;=60%,"Media",IF(AT63&lt;=80%,"Alta","Muy Alta"))))</f>
        <v>Muy Baja</v>
      </c>
      <c r="AV63" s="113">
        <f>IFERROR(IF(AND(AK62="Impacto",AK63="Impacto"),(AV62-(+AV62*AP63)),IF(AND(AK62="Impacto",AK63="Probabilidad"),(AV62),IF(AND(AK62="Probabilidad",AK63="Impacto"),(AV62-(+AV62*AP63)),IF(AND(AK62="Probabilidad",AK63="Probabilidad"),(AV62))))),"")</f>
        <v>1</v>
      </c>
      <c r="AW63" s="66" t="str">
        <f t="shared" si="77"/>
        <v>Catastrófico</v>
      </c>
      <c r="AX63" s="101" t="str">
        <f>IF(AND(AU63&lt;&gt;"",AW63&lt;&gt;""),VLOOKUP(AU63&amp;AW63,'No Eliminar'!$N$3:$O$27,2,FALSE),"")</f>
        <v>Extrema</v>
      </c>
      <c r="AY63" s="139"/>
      <c r="AZ63" s="130"/>
      <c r="BA63" s="198"/>
      <c r="BB63" s="130"/>
      <c r="BC63" s="130"/>
      <c r="BD63" s="130"/>
      <c r="BE63" s="130"/>
      <c r="BF63" s="198"/>
    </row>
    <row r="64" spans="1:58" ht="105.75" customHeight="1" x14ac:dyDescent="0.3">
      <c r="A64" s="184"/>
      <c r="B64" s="185"/>
      <c r="C64" s="201"/>
      <c r="D64" s="189"/>
      <c r="E64" s="89" t="s">
        <v>471</v>
      </c>
      <c r="F64" s="181"/>
      <c r="G64" s="181"/>
      <c r="H64" s="145"/>
      <c r="I64" s="172"/>
      <c r="J64" s="172"/>
      <c r="K64" s="175"/>
      <c r="L64" s="145"/>
      <c r="M64" s="145"/>
      <c r="N64" s="145"/>
      <c r="O64" s="145"/>
      <c r="P64" s="145"/>
      <c r="Q64" s="145"/>
      <c r="R64" s="145"/>
      <c r="S64" s="145"/>
      <c r="T64" s="145"/>
      <c r="U64" s="145"/>
      <c r="V64" s="145"/>
      <c r="W64" s="145"/>
      <c r="X64" s="145"/>
      <c r="Y64" s="145"/>
      <c r="Z64" s="145"/>
      <c r="AA64" s="145"/>
      <c r="AB64" s="145"/>
      <c r="AC64" s="145"/>
      <c r="AD64" s="145"/>
      <c r="AE64" s="124"/>
      <c r="AF64" s="127"/>
      <c r="AG64" s="133"/>
      <c r="AH64" s="136"/>
      <c r="AI64" s="99">
        <v>4</v>
      </c>
      <c r="AJ64" s="109" t="s">
        <v>382</v>
      </c>
      <c r="AK64" s="61" t="str">
        <f>IF(AL64="Preventivo","Probabilidad",IF(AL64="Detectivo","Probabilidad","Impacto"))</f>
        <v>Probabilidad</v>
      </c>
      <c r="AL64" s="102" t="s">
        <v>81</v>
      </c>
      <c r="AM64" s="100">
        <f t="shared" ref="AM64:AM65" si="80">IF(AL64="Preventivo", 25%, IF(AL64="Detectivo",15%, IF(AL64="Correctivo",10%,IF(AL64="No se tienen controles para aplicar al impacto","No Aplica",""))))</f>
        <v>0.15</v>
      </c>
      <c r="AN64" s="102" t="s">
        <v>157</v>
      </c>
      <c r="AO64" s="100">
        <f t="shared" si="79"/>
        <v>0.15</v>
      </c>
      <c r="AP64" s="65">
        <f t="shared" ref="AP64:AP65" si="81">AM64+AO64</f>
        <v>0.3</v>
      </c>
      <c r="AQ64" s="102" t="s">
        <v>162</v>
      </c>
      <c r="AR64" s="102" t="s">
        <v>166</v>
      </c>
      <c r="AS64" s="102" t="s">
        <v>170</v>
      </c>
      <c r="AT64" s="67">
        <f t="shared" si="76"/>
        <v>6.0479999999999992E-2</v>
      </c>
      <c r="AU64" s="64" t="str">
        <f t="shared" ref="AU64:AU65" si="82">IF(AT64&lt;=20%, "Muy Baja", IF(AT64&lt;=40%,"Baja", IF(AT64&lt;=60%,"Media",IF(AT64&lt;=80%,"Alta","Muy Alta"))))</f>
        <v>Muy Baja</v>
      </c>
      <c r="AV64" s="113">
        <f>IFERROR(IF(AND(AK63="Impacto",AK64="Impacto"),(AV63-(+AV63*AP64)),IF(AND(AK63="Impacto",AK64="Probabilidad"),(AV63),IF(AND(AK63="Probabilidad",AK64="Impacto"),(AV63-(+AV63*AP64)),IF(AND(AK63="Probabilidad",AK64="Probabilidad"),(AV63))))),"")</f>
        <v>1</v>
      </c>
      <c r="AW64" s="66" t="str">
        <f t="shared" si="77"/>
        <v>Catastrófico</v>
      </c>
      <c r="AX64" s="101" t="str">
        <f>IF(AND(AU64&lt;&gt;"",AW64&lt;&gt;""),VLOOKUP(AU64&amp;AW64,'No Eliminar'!$N$3:$O$27,2,FALSE),"")</f>
        <v>Extrema</v>
      </c>
      <c r="AY64" s="139"/>
      <c r="AZ64" s="130"/>
      <c r="BA64" s="198"/>
      <c r="BB64" s="130"/>
      <c r="BC64" s="130"/>
      <c r="BD64" s="130"/>
      <c r="BE64" s="130"/>
      <c r="BF64" s="198"/>
    </row>
    <row r="65" spans="1:58" ht="105.75" customHeight="1" x14ac:dyDescent="0.3">
      <c r="A65" s="184"/>
      <c r="B65" s="185"/>
      <c r="C65" s="202"/>
      <c r="D65" s="190"/>
      <c r="E65" s="90" t="s">
        <v>472</v>
      </c>
      <c r="F65" s="182"/>
      <c r="G65" s="182"/>
      <c r="H65" s="146"/>
      <c r="I65" s="173"/>
      <c r="J65" s="173"/>
      <c r="K65" s="176"/>
      <c r="L65" s="146"/>
      <c r="M65" s="146"/>
      <c r="N65" s="146"/>
      <c r="O65" s="146"/>
      <c r="P65" s="146"/>
      <c r="Q65" s="146"/>
      <c r="R65" s="146"/>
      <c r="S65" s="146"/>
      <c r="T65" s="146"/>
      <c r="U65" s="146"/>
      <c r="V65" s="146"/>
      <c r="W65" s="146"/>
      <c r="X65" s="146"/>
      <c r="Y65" s="146"/>
      <c r="Z65" s="146"/>
      <c r="AA65" s="146"/>
      <c r="AB65" s="146"/>
      <c r="AC65" s="146"/>
      <c r="AD65" s="146"/>
      <c r="AE65" s="125"/>
      <c r="AF65" s="128"/>
      <c r="AG65" s="134"/>
      <c r="AH65" s="137"/>
      <c r="AI65" s="99">
        <v>5</v>
      </c>
      <c r="AJ65" s="39" t="s">
        <v>383</v>
      </c>
      <c r="AK65" s="61" t="str">
        <f t="shared" ref="AK65" si="83">IF(AL65="Preventivo","Probabilidad",IF(AL65="Detectivo","Probabilidad","Impacto"))</f>
        <v>Probabilidad</v>
      </c>
      <c r="AL65" s="102" t="s">
        <v>81</v>
      </c>
      <c r="AM65" s="100">
        <f t="shared" si="80"/>
        <v>0.15</v>
      </c>
      <c r="AN65" s="102" t="s">
        <v>157</v>
      </c>
      <c r="AO65" s="100">
        <f t="shared" si="79"/>
        <v>0.15</v>
      </c>
      <c r="AP65" s="65">
        <f t="shared" si="81"/>
        <v>0.3</v>
      </c>
      <c r="AQ65" s="102" t="s">
        <v>162</v>
      </c>
      <c r="AR65" s="102" t="s">
        <v>166</v>
      </c>
      <c r="AS65" s="102" t="s">
        <v>170</v>
      </c>
      <c r="AT65" s="67">
        <f>IFERROR(IF(AND(AK64="Impacto",AK65="Impacto"),(AT64),IF(AND(AK64="Impacto",AK65="Probabilidad"),(AT64-(+AT64*AP65)),IF(AND(AK64="Probabilidad",AK65="Impacto"),(AT64),IF(AND(AK64="Probabilidad",AK65="Probabilidad"),(AT64-(+AT64*AP65))))))," ")</f>
        <v>4.2335999999999999E-2</v>
      </c>
      <c r="AU65" s="64" t="str">
        <f t="shared" si="82"/>
        <v>Muy Baja</v>
      </c>
      <c r="AV65" s="113">
        <f>IFERROR(IF(AND(AK64="Impacto",AK65="Impacto"),(AV64-(+AV64*AP65)),IF(AND(AK64="Impacto",AK65="Probabilidad"),(AV64),IF(AND(AK64="Probabilidad",AK65="Impacto"),(AV64-(+AV64*AP65)),IF(AND(AK64="Probabilidad",AK65="Probabilidad"),(AV64))))),"")</f>
        <v>1</v>
      </c>
      <c r="AW65" s="66" t="str">
        <f t="shared" si="77"/>
        <v>Catastrófico</v>
      </c>
      <c r="AX65" s="102" t="str">
        <f>IF(AND(AU65&lt;&gt;"",AW65&lt;&gt;""),VLOOKUP(AU65&amp;AW65,'No Eliminar'!$N$3:$O$27,2,FALSE),"")</f>
        <v>Extrema</v>
      </c>
      <c r="AY65" s="140"/>
      <c r="AZ65" s="131"/>
      <c r="BA65" s="199"/>
      <c r="BB65" s="131"/>
      <c r="BC65" s="131"/>
      <c r="BD65" s="131"/>
      <c r="BE65" s="131"/>
      <c r="BF65" s="199"/>
    </row>
    <row r="66" spans="1:58" ht="141.75" customHeight="1" x14ac:dyDescent="0.3">
      <c r="A66" s="184">
        <v>12</v>
      </c>
      <c r="B66" s="185" t="s">
        <v>370</v>
      </c>
      <c r="C66" s="183" t="s">
        <v>311</v>
      </c>
      <c r="D66" s="183" t="s">
        <v>384</v>
      </c>
      <c r="E66" s="90" t="s">
        <v>385</v>
      </c>
      <c r="F66" s="193" t="s">
        <v>441</v>
      </c>
      <c r="G66" s="193" t="s">
        <v>434</v>
      </c>
      <c r="H66" s="150" t="s">
        <v>172</v>
      </c>
      <c r="I66" s="186" t="s">
        <v>189</v>
      </c>
      <c r="J66" s="171" t="str">
        <f>IF(I66="Máximo 2 veces por año","Muy Baja", IF(I66="De 3 a 24 veces por año","Baja", IF(I66="De 24 a 500 veces por año","Media", IF(I66="De 500 veces al año y máximo 5000 veces por año","Alta",IF(I66="Más de 5000 veces por año","Muy Alta",";")))))</f>
        <v>Baja</v>
      </c>
      <c r="K66" s="174">
        <f>IF(J66="Muy Baja", 20%, IF(J66="Baja",40%, IF(J66="Media",60%, IF(J66="Alta",80%,IF(J66="Muy Alta",100%,"")))))</f>
        <v>0.4</v>
      </c>
      <c r="L66" s="150" t="s">
        <v>69</v>
      </c>
      <c r="M66" s="150" t="s">
        <v>69</v>
      </c>
      <c r="N66" s="150" t="s">
        <v>76</v>
      </c>
      <c r="O66" s="150" t="s">
        <v>76</v>
      </c>
      <c r="P66" s="150" t="s">
        <v>76</v>
      </c>
      <c r="Q66" s="150" t="s">
        <v>69</v>
      </c>
      <c r="R66" s="150" t="s">
        <v>69</v>
      </c>
      <c r="S66" s="150" t="s">
        <v>69</v>
      </c>
      <c r="T66" s="150" t="s">
        <v>76</v>
      </c>
      <c r="U66" s="150" t="s">
        <v>69</v>
      </c>
      <c r="V66" s="150" t="s">
        <v>69</v>
      </c>
      <c r="W66" s="150" t="s">
        <v>69</v>
      </c>
      <c r="X66" s="150" t="s">
        <v>69</v>
      </c>
      <c r="Y66" s="150" t="s">
        <v>69</v>
      </c>
      <c r="Z66" s="150" t="s">
        <v>76</v>
      </c>
      <c r="AA66" s="150" t="s">
        <v>76</v>
      </c>
      <c r="AB66" s="150" t="s">
        <v>69</v>
      </c>
      <c r="AC66" s="150" t="s">
        <v>69</v>
      </c>
      <c r="AD66" s="150" t="s">
        <v>76</v>
      </c>
      <c r="AE66" s="123">
        <f>COUNTIF(L66:AD66, "SI")</f>
        <v>12</v>
      </c>
      <c r="AF66" s="126" t="str">
        <f>IF(AE66&lt;=5, "Moderado", IF(AE66&lt;=11,"Mayor","Catastrófico"))</f>
        <v>Catastrófico</v>
      </c>
      <c r="AG66" s="132">
        <f>IF(AF66="Leve", 20%, IF(AF66="Menor",40%, IF(AF66="Moderado",60%, IF(AF66="Mayor",80%,IF(AF66="Catastrófico",100%,"")))))</f>
        <v>1</v>
      </c>
      <c r="AH66" s="135" t="str">
        <f>IF(AND(J66&lt;&gt;"",AF66&lt;&gt;""),VLOOKUP(J66&amp;AF66,'No Eliminar'!$N$3:$O$27,2,FALSE),"")</f>
        <v>Extrema</v>
      </c>
      <c r="AI66" s="87">
        <v>1</v>
      </c>
      <c r="AJ66" s="109" t="s">
        <v>386</v>
      </c>
      <c r="AK66" s="61" t="str">
        <f>IF(AL66="Preventivo","Probabilidad",IF(AL66="Detectivo","Probabilidad","Impacto"))</f>
        <v>Probabilidad</v>
      </c>
      <c r="AL66" s="102" t="s">
        <v>21</v>
      </c>
      <c r="AM66" s="100">
        <f>IF(AL66="Preventivo", 25%, IF(AL66="Detectivo",15%, IF(AL66="Correctivo",10%,IF(AL66="No se tienen controles para aplicar al impacto","No Aplica",""))))</f>
        <v>0.25</v>
      </c>
      <c r="AN66" s="102" t="s">
        <v>157</v>
      </c>
      <c r="AO66" s="100">
        <f>IF(AN66="Automático", 25%, IF(AN66="Manual",15%,IF(AN66="No Aplica", "No Aplica","")))</f>
        <v>0.15</v>
      </c>
      <c r="AP66" s="65">
        <f>AM66+AO66</f>
        <v>0.4</v>
      </c>
      <c r="AQ66" s="102" t="s">
        <v>162</v>
      </c>
      <c r="AR66" s="102" t="s">
        <v>166</v>
      </c>
      <c r="AS66" s="102" t="s">
        <v>170</v>
      </c>
      <c r="AT66" s="65">
        <f>IFERROR(IF(AK66="Probabilidad",(K66-(+K66*AP66)),IF(AK66="Impacto",K66,"")),"")</f>
        <v>0.24</v>
      </c>
      <c r="AU66" s="66" t="str">
        <f>IF(AT66&lt;=20%, "Muy Baja", IF(AT66&lt;=40%,"Baja", IF(AT66&lt;=60%,"Media",IF(AT66&lt;=80%,"Alta","Muy Alta"))))</f>
        <v>Baja</v>
      </c>
      <c r="AV66" s="65">
        <f>IF(AK66="Impacto",(AG66-(+AG66*AP66)),AG66)</f>
        <v>1</v>
      </c>
      <c r="AW66" s="66" t="str">
        <f>IF(AV66&lt;=20%, "Leve", IF(AV66&lt;=40%,"Menor", IF(AV66&lt;=60%,"Moderado",IF(AV66&lt;=80%,"Mayor","Catastrófico"))))</f>
        <v>Catastrófico</v>
      </c>
      <c r="AX66" s="76" t="str">
        <f>IF(AND(AU66&lt;&gt;"",AW66&lt;&gt;""),VLOOKUP(AU66&amp;AW66,'No Eliminar'!$N$3:$O$27,2,FALSE),"")</f>
        <v>Extrema</v>
      </c>
      <c r="AY66" s="138" t="s">
        <v>204</v>
      </c>
      <c r="AZ66" s="147" t="s">
        <v>374</v>
      </c>
      <c r="BA66" s="203" t="s">
        <v>387</v>
      </c>
      <c r="BB66" s="147" t="s">
        <v>376</v>
      </c>
      <c r="BC66" s="147" t="s">
        <v>238</v>
      </c>
      <c r="BD66" s="147" t="s">
        <v>377</v>
      </c>
      <c r="BE66" s="147" t="s">
        <v>239</v>
      </c>
      <c r="BF66" s="203" t="s">
        <v>388</v>
      </c>
    </row>
    <row r="67" spans="1:58" ht="141.75" customHeight="1" x14ac:dyDescent="0.3">
      <c r="A67" s="184"/>
      <c r="B67" s="185"/>
      <c r="C67" s="183"/>
      <c r="D67" s="183"/>
      <c r="E67" s="90" t="s">
        <v>389</v>
      </c>
      <c r="F67" s="193"/>
      <c r="G67" s="193"/>
      <c r="H67" s="150"/>
      <c r="I67" s="186"/>
      <c r="J67" s="172"/>
      <c r="K67" s="175"/>
      <c r="L67" s="150"/>
      <c r="M67" s="150"/>
      <c r="N67" s="150"/>
      <c r="O67" s="150"/>
      <c r="P67" s="150"/>
      <c r="Q67" s="150"/>
      <c r="R67" s="150"/>
      <c r="S67" s="150"/>
      <c r="T67" s="150"/>
      <c r="U67" s="150"/>
      <c r="V67" s="150"/>
      <c r="W67" s="150"/>
      <c r="X67" s="150"/>
      <c r="Y67" s="150"/>
      <c r="Z67" s="150"/>
      <c r="AA67" s="150"/>
      <c r="AB67" s="150"/>
      <c r="AC67" s="150"/>
      <c r="AD67" s="150"/>
      <c r="AE67" s="125"/>
      <c r="AF67" s="128"/>
      <c r="AG67" s="134"/>
      <c r="AH67" s="137"/>
      <c r="AI67" s="87">
        <v>2</v>
      </c>
      <c r="AJ67" s="39" t="s">
        <v>390</v>
      </c>
      <c r="AK67" s="61" t="str">
        <f>IF(AL67="Preventivo","Probabilidad",IF(AL67="Detectivo","Probabilidad","Impacto"))</f>
        <v>Probabilidad</v>
      </c>
      <c r="AL67" s="102" t="s">
        <v>21</v>
      </c>
      <c r="AM67" s="100">
        <f>IF(AL67="Preventivo", 25%, IF(AL67="Detectivo",15%, IF(AL67="Correctivo",10%,IF(AL67="No se tienen controles para aplicar al impacto","No Aplica",""))))</f>
        <v>0.25</v>
      </c>
      <c r="AN67" s="102" t="s">
        <v>157</v>
      </c>
      <c r="AO67" s="100">
        <f>IF(AN67="Automático", 25%, IF(AN67="Manual",15%,IF(AN67="No Aplica", "No Aplica","")))</f>
        <v>0.15</v>
      </c>
      <c r="AP67" s="65">
        <f>AM67+AO67</f>
        <v>0.4</v>
      </c>
      <c r="AQ67" s="102" t="s">
        <v>162</v>
      </c>
      <c r="AR67" s="102" t="s">
        <v>166</v>
      </c>
      <c r="AS67" s="102" t="s">
        <v>170</v>
      </c>
      <c r="AT67" s="67">
        <f>IFERROR(IF(AND(AK66="Impacto",AK67="Impacto"),(AT66),IF(AND(AK66="Impacto",AK67="Probabilidad"),(AT66-(+AT66*AP67)),IF(AND(AK66="Probabilidad",AK67="Impacto"),(AT66),IF(AND(AK66="Probabilidad",AK67="Probabilidad"),(AT66-(+AT66*AP67))))))," ")</f>
        <v>0.14399999999999999</v>
      </c>
      <c r="AU67" s="66" t="str">
        <f>IF(AT67&lt;=20%, "Muy Baja", IF(AT67&lt;=40%,"Baja", IF(AT67&lt;=60%,"Media",IF(AT67&lt;=80%,"Alta","Muy Alta"))))</f>
        <v>Muy Baja</v>
      </c>
      <c r="AV67" s="113">
        <f>IFERROR(IF(AND(AK66="Impacto",AK67="Impacto"),(AV66-(+AV66*AP67)),IF(AND(AK66="Impacto",AK67="Probabilidad"),(AV66),IF(AND(AK66="Probabilidad",AK67="Impacto"),(AV66-(+AV66*AP67)),IF(AND(AK66="Probabilidad",AK67="Probabilidad"),(AV66))))),"")</f>
        <v>1</v>
      </c>
      <c r="AW67" s="66" t="str">
        <f t="shared" ref="AW67" si="84">IF(AV67&lt;=20%, "Leve", IF(AV67&lt;=40%,"Menor", IF(AV67&lt;=60%,"Moderado",IF(AV67&lt;=80%,"Mayor","Catastrófico"))))</f>
        <v>Catastrófico</v>
      </c>
      <c r="AX67" s="76" t="str">
        <f>IF(AND(AU67&lt;&gt;"",AW67&lt;&gt;""),VLOOKUP(AU67&amp;AW67,'No Eliminar'!$N$3:$O$27,2,FALSE),"")</f>
        <v>Extrema</v>
      </c>
      <c r="AY67" s="140"/>
      <c r="AZ67" s="147"/>
      <c r="BA67" s="203"/>
      <c r="BB67" s="147"/>
      <c r="BC67" s="147"/>
      <c r="BD67" s="147"/>
      <c r="BE67" s="147"/>
      <c r="BF67" s="203"/>
    </row>
    <row r="68" spans="1:58" ht="105.75" customHeight="1" x14ac:dyDescent="0.3">
      <c r="A68" s="184">
        <v>13</v>
      </c>
      <c r="B68" s="167" t="s">
        <v>391</v>
      </c>
      <c r="C68" s="189" t="s">
        <v>296</v>
      </c>
      <c r="D68" s="189" t="s">
        <v>392</v>
      </c>
      <c r="E68" s="90" t="s">
        <v>266</v>
      </c>
      <c r="F68" s="180" t="s">
        <v>442</v>
      </c>
      <c r="G68" s="180" t="s">
        <v>436</v>
      </c>
      <c r="H68" s="144" t="s">
        <v>174</v>
      </c>
      <c r="I68" s="171" t="s">
        <v>191</v>
      </c>
      <c r="J68" s="171" t="str">
        <f>IF(I68="Máximo 2 veces por año","Muy Baja", IF(I68="De 3 a 24 veces por año","Baja", IF(I68="De 24 a 500 veces por año","Media", IF(I68="De 500 veces al año y máximo 5000 veces por año","Alta",IF(I68="Más de 5000 veces por año","Muy Alta",";")))))</f>
        <v>Alta</v>
      </c>
      <c r="K68" s="174">
        <f>IF(J68="Muy Baja", 20%, IF(J68="Baja",40%, IF(J68="Media",60%, IF(J68="Alta",80%,IF(J68="Muy Alta",100%,"")))))</f>
        <v>0.8</v>
      </c>
      <c r="L68" s="144" t="s">
        <v>69</v>
      </c>
      <c r="M68" s="144" t="s">
        <v>69</v>
      </c>
      <c r="N68" s="144" t="s">
        <v>69</v>
      </c>
      <c r="O68" s="144" t="s">
        <v>69</v>
      </c>
      <c r="P68" s="144" t="s">
        <v>69</v>
      </c>
      <c r="Q68" s="144" t="s">
        <v>69</v>
      </c>
      <c r="R68" s="144" t="s">
        <v>69</v>
      </c>
      <c r="S68" s="144" t="s">
        <v>76</v>
      </c>
      <c r="T68" s="144" t="s">
        <v>69</v>
      </c>
      <c r="U68" s="144" t="s">
        <v>69</v>
      </c>
      <c r="V68" s="144" t="s">
        <v>69</v>
      </c>
      <c r="W68" s="144" t="s">
        <v>69</v>
      </c>
      <c r="X68" s="144" t="s">
        <v>69</v>
      </c>
      <c r="Y68" s="144" t="s">
        <v>69</v>
      </c>
      <c r="Z68" s="144" t="s">
        <v>69</v>
      </c>
      <c r="AA68" s="144" t="s">
        <v>76</v>
      </c>
      <c r="AB68" s="144" t="s">
        <v>69</v>
      </c>
      <c r="AC68" s="144" t="s">
        <v>69</v>
      </c>
      <c r="AD68" s="144" t="s">
        <v>76</v>
      </c>
      <c r="AE68" s="123">
        <f>COUNTIF(L68:AD68, "SI")</f>
        <v>16</v>
      </c>
      <c r="AF68" s="126" t="str">
        <f>IF(AE68&lt;=5, "Moderado", IF(AE68&lt;=11,"Mayor","Catastrófico"))</f>
        <v>Catastrófico</v>
      </c>
      <c r="AG68" s="132">
        <f>IF(AF68="Leve", 20%, IF(AF68="Menor",40%, IF(AF68="Moderado",60%, IF(AF68="Mayor",80%,IF(AF68="Catastrófico",100%,"")))))</f>
        <v>1</v>
      </c>
      <c r="AH68" s="135" t="str">
        <f>IF(AND(J68&lt;&gt;"",AF68&lt;&gt;""),VLOOKUP(J68&amp;AF68,'No Eliminar'!$N$3:$O$27,2,FALSE),"")</f>
        <v>Extrema</v>
      </c>
      <c r="AI68" s="99">
        <v>1</v>
      </c>
      <c r="AJ68" s="89" t="s">
        <v>393</v>
      </c>
      <c r="AK68" s="61" t="str">
        <f>IF(AL68="Preventivo","Probabilidad",IF(AL68="Detectivo","Probabilidad","Impacto"))</f>
        <v>Probabilidad</v>
      </c>
      <c r="AL68" s="102" t="s">
        <v>21</v>
      </c>
      <c r="AM68" s="100">
        <f>IF(AL68="Preventivo", 25%, IF(AL68="Detectivo",15%, IF(AL68="Correctivo",10%,IF(AL68="No se tienen controles para aplicar al impacto","No Aplica",""))))</f>
        <v>0.25</v>
      </c>
      <c r="AN68" s="102" t="s">
        <v>157</v>
      </c>
      <c r="AO68" s="100">
        <f>IF(AN68="Automático", 25%, IF(AN68="Manual",15%,IF(AN68="No Aplica", "No Aplica","")))</f>
        <v>0.15</v>
      </c>
      <c r="AP68" s="65">
        <f>AM68+AO68</f>
        <v>0.4</v>
      </c>
      <c r="AQ68" s="102" t="s">
        <v>162</v>
      </c>
      <c r="AR68" s="102" t="s">
        <v>166</v>
      </c>
      <c r="AS68" s="102" t="s">
        <v>170</v>
      </c>
      <c r="AT68" s="65">
        <f>IFERROR(IF(AK68="Probabilidad",(K68-(+K68*AP68)),IF(AK68="Impacto",K68,"")),"")</f>
        <v>0.48</v>
      </c>
      <c r="AU68" s="66" t="str">
        <f>IF(AT68&lt;=20%, "Muy Baja", IF(AT68&lt;=40%,"Baja", IF(AT68&lt;=60%,"Media",IF(AT68&lt;=80%,"Alta","Muy Alta"))))</f>
        <v>Media</v>
      </c>
      <c r="AV68" s="65">
        <f>IF(AK68="Impacto",(AG68-(+AG68*AP68)),AG68)</f>
        <v>1</v>
      </c>
      <c r="AW68" s="66" t="str">
        <f>IF(AV68&lt;=20%, "Leve", IF(AV68&lt;=40%,"Menor", IF(AV68&lt;=60%,"Moderado",IF(AV68&lt;=80%,"Mayor","Catastrófico"))))</f>
        <v>Catastrófico</v>
      </c>
      <c r="AX68" s="76" t="str">
        <f>IF(AND(AU68&lt;&gt;"",AW68&lt;&gt;""),VLOOKUP(AU68&amp;AW68,'No Eliminar'!$N$3:$O$27,2,FALSE),"")</f>
        <v>Extrema</v>
      </c>
      <c r="AY68" s="138" t="s">
        <v>204</v>
      </c>
      <c r="AZ68" s="129" t="s">
        <v>394</v>
      </c>
      <c r="BA68" s="129" t="s">
        <v>395</v>
      </c>
      <c r="BB68" s="129" t="s">
        <v>396</v>
      </c>
      <c r="BC68" s="129" t="s">
        <v>238</v>
      </c>
      <c r="BD68" s="129" t="s">
        <v>239</v>
      </c>
      <c r="BE68" s="129" t="s">
        <v>397</v>
      </c>
      <c r="BF68" s="129" t="s">
        <v>398</v>
      </c>
    </row>
    <row r="69" spans="1:58" ht="105.75" customHeight="1" x14ac:dyDescent="0.3">
      <c r="A69" s="184"/>
      <c r="B69" s="185"/>
      <c r="C69" s="189"/>
      <c r="D69" s="189"/>
      <c r="E69" s="90" t="s">
        <v>399</v>
      </c>
      <c r="F69" s="181"/>
      <c r="G69" s="181"/>
      <c r="H69" s="145"/>
      <c r="I69" s="172"/>
      <c r="J69" s="172"/>
      <c r="K69" s="175"/>
      <c r="L69" s="145"/>
      <c r="M69" s="145"/>
      <c r="N69" s="145"/>
      <c r="O69" s="145"/>
      <c r="P69" s="145"/>
      <c r="Q69" s="145"/>
      <c r="R69" s="145"/>
      <c r="S69" s="145"/>
      <c r="T69" s="145"/>
      <c r="U69" s="145"/>
      <c r="V69" s="145"/>
      <c r="W69" s="145"/>
      <c r="X69" s="145"/>
      <c r="Y69" s="145"/>
      <c r="Z69" s="145"/>
      <c r="AA69" s="145"/>
      <c r="AB69" s="145"/>
      <c r="AC69" s="145"/>
      <c r="AD69" s="145"/>
      <c r="AE69" s="124"/>
      <c r="AF69" s="127"/>
      <c r="AG69" s="133"/>
      <c r="AH69" s="136"/>
      <c r="AI69" s="99">
        <v>2</v>
      </c>
      <c r="AJ69" s="89" t="s">
        <v>400</v>
      </c>
      <c r="AK69" s="61" t="str">
        <f>IF(AL69="Preventivo","Probabilidad",IF(AL69="Detectivo","Probabilidad","Impacto"))</f>
        <v>Probabilidad</v>
      </c>
      <c r="AL69" s="102" t="s">
        <v>21</v>
      </c>
      <c r="AM69" s="100">
        <f>IF(AL69="Preventivo", 25%, IF(AL69="Detectivo",15%, IF(AL69="Correctivo",10%,IF(AL69="No se tienen controles para aplicar al impacto","No Aplica",""))))</f>
        <v>0.25</v>
      </c>
      <c r="AN69" s="102" t="s">
        <v>157</v>
      </c>
      <c r="AO69" s="100">
        <f>IF(AN69="Automático", 25%, IF(AN69="Manual",15%,IF(AN69="No Aplica", "No Aplica","")))</f>
        <v>0.15</v>
      </c>
      <c r="AP69" s="65">
        <f>AM69+AO69</f>
        <v>0.4</v>
      </c>
      <c r="AQ69" s="102" t="s">
        <v>162</v>
      </c>
      <c r="AR69" s="102" t="s">
        <v>166</v>
      </c>
      <c r="AS69" s="102" t="s">
        <v>170</v>
      </c>
      <c r="AT69" s="67">
        <f t="shared" ref="AT69:AT85" si="85">IFERROR(IF(AND(AK68="Impacto",AK69="Impacto"),(AT68),IF(AND(AK68="Impacto",AK69="Probabilidad"),(AT68-(+AT68*AP69)),IF(AND(AK68="Probabilidad",AK69="Impacto"),(AT68),IF(AND(AK68="Probabilidad",AK69="Probabilidad"),(AT68-(+AT68*AP69))))))," ")</f>
        <v>0.28799999999999998</v>
      </c>
      <c r="AU69" s="66" t="str">
        <f>IF(AT69&lt;=20%, "Muy Baja", IF(AT69&lt;=40%,"Baja", IF(AT69&lt;=60%,"Media",IF(AT69&lt;=80%,"Alta","Muy Alta"))))</f>
        <v>Baja</v>
      </c>
      <c r="AV69" s="113">
        <f>IFERROR(IF(AND(AK68="Impacto",AK69="Impacto"),(AV68-(+AV68*AP69)),IF(AND(AK68="Impacto",AK69="Probabilidad"),(AV68),IF(AND(AK68="Probabilidad",AK69="Impacto"),(AV68-(+AV68*AP69)),IF(AND(AK68="Probabilidad",AK69="Probabilidad"),(AV68))))),"")</f>
        <v>1</v>
      </c>
      <c r="AW69" s="66" t="str">
        <f t="shared" ref="AW69:AW72" si="86">IF(AV69&lt;=20%, "Leve", IF(AV69&lt;=40%,"Menor", IF(AV69&lt;=60%,"Moderado",IF(AV69&lt;=80%,"Mayor","Catastrófico"))))</f>
        <v>Catastrófico</v>
      </c>
      <c r="AX69" s="76" t="str">
        <f>IF(AND(AU69&lt;&gt;"",AW69&lt;&gt;""),VLOOKUP(AU69&amp;AW69,'No Eliminar'!$N$3:$O$27,2,FALSE),"")</f>
        <v>Extrema</v>
      </c>
      <c r="AY69" s="139"/>
      <c r="AZ69" s="130"/>
      <c r="BA69" s="130"/>
      <c r="BB69" s="130"/>
      <c r="BC69" s="130"/>
      <c r="BD69" s="130"/>
      <c r="BE69" s="130"/>
      <c r="BF69" s="130"/>
    </row>
    <row r="70" spans="1:58" ht="105.75" customHeight="1" x14ac:dyDescent="0.3">
      <c r="A70" s="184"/>
      <c r="B70" s="185"/>
      <c r="C70" s="189"/>
      <c r="D70" s="189"/>
      <c r="E70" s="90" t="s">
        <v>401</v>
      </c>
      <c r="F70" s="181"/>
      <c r="G70" s="181"/>
      <c r="H70" s="145"/>
      <c r="I70" s="172"/>
      <c r="J70" s="172"/>
      <c r="K70" s="175"/>
      <c r="L70" s="145"/>
      <c r="M70" s="145"/>
      <c r="N70" s="145"/>
      <c r="O70" s="145"/>
      <c r="P70" s="145"/>
      <c r="Q70" s="145"/>
      <c r="R70" s="145"/>
      <c r="S70" s="145"/>
      <c r="T70" s="145"/>
      <c r="U70" s="145"/>
      <c r="V70" s="145"/>
      <c r="W70" s="145"/>
      <c r="X70" s="145"/>
      <c r="Y70" s="145"/>
      <c r="Z70" s="145"/>
      <c r="AA70" s="145"/>
      <c r="AB70" s="145"/>
      <c r="AC70" s="145"/>
      <c r="AD70" s="145"/>
      <c r="AE70" s="124"/>
      <c r="AF70" s="127"/>
      <c r="AG70" s="133"/>
      <c r="AH70" s="136"/>
      <c r="AI70" s="99">
        <v>3</v>
      </c>
      <c r="AJ70" s="89" t="s">
        <v>402</v>
      </c>
      <c r="AK70" s="61" t="str">
        <f t="shared" ref="AK70" si="87">IF(AL70="Preventivo","Probabilidad",IF(AL70="Detectivo","Probabilidad","Impacto"))</f>
        <v>Probabilidad</v>
      </c>
      <c r="AL70" s="102" t="s">
        <v>21</v>
      </c>
      <c r="AM70" s="100">
        <f>IF(AL70="Preventivo", 25%, IF(AL70="Detectivo",15%, IF(AL70="Correctivo",10%,IF(AL70="No se tienen controles para aplicar al impacto","No Aplica",""))))</f>
        <v>0.25</v>
      </c>
      <c r="AN70" s="102" t="s">
        <v>157</v>
      </c>
      <c r="AO70" s="100">
        <f t="shared" ref="AO70:AO72" si="88">IF(AN70="Automático", 25%, IF(AN70="Manual",15%,IF(AN70="No Aplica", "No Aplica","")))</f>
        <v>0.15</v>
      </c>
      <c r="AP70" s="65">
        <f>AM70+AO70</f>
        <v>0.4</v>
      </c>
      <c r="AQ70" s="102" t="s">
        <v>162</v>
      </c>
      <c r="AR70" s="102" t="s">
        <v>166</v>
      </c>
      <c r="AS70" s="102" t="s">
        <v>170</v>
      </c>
      <c r="AT70" s="67">
        <f>IFERROR(IF(AND(AK69="Impacto",AK70="Impacto"),(AT69),IF(AND(AK69="Impacto",AK70="Probabilidad"),(AT69-(+AT69*AP70)),IF(AND(AK69="Probabilidad",AK70="Impacto"),(AT69),IF(AND(AK69="Probabilidad",AK70="Probabilidad"),(AT69-(+AT69*AP70))))))," ")</f>
        <v>0.17279999999999998</v>
      </c>
      <c r="AU70" s="64" t="str">
        <f>IF(AT70&lt;=20%, "Muy Baja", IF(AT70&lt;=40%,"Baja", IF(AT70&lt;=60%,"Media",IF(AT70&lt;=80%,"Alta","Muy Alta"))))</f>
        <v>Muy Baja</v>
      </c>
      <c r="AV70" s="113">
        <f>IFERROR(IF(AND(AK69="Impacto",AK70="Impacto"),(AV69-(+AV69*AP70)),IF(AND(AK69="Impacto",AK70="Probabilidad"),(AV69),IF(AND(AK69="Probabilidad",AK70="Impacto"),(AV69-(+AV69*AP70)),IF(AND(AK69="Probabilidad",AK70="Probabilidad"),(AV69))))),"")</f>
        <v>1</v>
      </c>
      <c r="AW70" s="66" t="str">
        <f t="shared" si="86"/>
        <v>Catastrófico</v>
      </c>
      <c r="AX70" s="76" t="str">
        <f>IF(AND(AU70&lt;&gt;"",AW70&lt;&gt;""),VLOOKUP(AU70&amp;AW70,'No Eliminar'!$N$3:$O$27,2,FALSE),"")</f>
        <v>Extrema</v>
      </c>
      <c r="AY70" s="139"/>
      <c r="AZ70" s="130"/>
      <c r="BA70" s="130"/>
      <c r="BB70" s="130"/>
      <c r="BC70" s="130"/>
      <c r="BD70" s="130"/>
      <c r="BE70" s="130"/>
      <c r="BF70" s="130"/>
    </row>
    <row r="71" spans="1:58" ht="105.75" customHeight="1" x14ac:dyDescent="0.3">
      <c r="A71" s="184"/>
      <c r="B71" s="185"/>
      <c r="C71" s="189"/>
      <c r="D71" s="189"/>
      <c r="E71" s="90" t="s">
        <v>403</v>
      </c>
      <c r="F71" s="181"/>
      <c r="G71" s="181"/>
      <c r="H71" s="145"/>
      <c r="I71" s="172"/>
      <c r="J71" s="172"/>
      <c r="K71" s="175"/>
      <c r="L71" s="145"/>
      <c r="M71" s="145"/>
      <c r="N71" s="145"/>
      <c r="O71" s="145"/>
      <c r="P71" s="145"/>
      <c r="Q71" s="145"/>
      <c r="R71" s="145"/>
      <c r="S71" s="145"/>
      <c r="T71" s="145"/>
      <c r="U71" s="145"/>
      <c r="V71" s="145"/>
      <c r="W71" s="145"/>
      <c r="X71" s="145"/>
      <c r="Y71" s="145"/>
      <c r="Z71" s="145"/>
      <c r="AA71" s="145"/>
      <c r="AB71" s="145"/>
      <c r="AC71" s="145"/>
      <c r="AD71" s="145"/>
      <c r="AE71" s="124"/>
      <c r="AF71" s="127"/>
      <c r="AG71" s="133"/>
      <c r="AH71" s="136"/>
      <c r="AI71" s="99">
        <v>4</v>
      </c>
      <c r="AJ71" s="89" t="s">
        <v>404</v>
      </c>
      <c r="AK71" s="61" t="str">
        <f>IF(AL71="Preventivo","Probabilidad",IF(AL71="Detectivo","Probabilidad","Impacto"))</f>
        <v>Probabilidad</v>
      </c>
      <c r="AL71" s="102" t="s">
        <v>21</v>
      </c>
      <c r="AM71" s="100">
        <f t="shared" ref="AM71:AM79" si="89">IF(AL71="Preventivo", 25%, IF(AL71="Detectivo",15%, IF(AL71="Correctivo",10%,IF(AL71="No se tienen controles para aplicar al impacto","No Aplica",""))))</f>
        <v>0.25</v>
      </c>
      <c r="AN71" s="102" t="s">
        <v>157</v>
      </c>
      <c r="AO71" s="100">
        <f t="shared" si="88"/>
        <v>0.15</v>
      </c>
      <c r="AP71" s="65">
        <f t="shared" ref="AP71:AP79" si="90">AM71+AO71</f>
        <v>0.4</v>
      </c>
      <c r="AQ71" s="102" t="s">
        <v>162</v>
      </c>
      <c r="AR71" s="102" t="s">
        <v>166</v>
      </c>
      <c r="AS71" s="102" t="s">
        <v>170</v>
      </c>
      <c r="AT71" s="67">
        <f t="shared" si="85"/>
        <v>0.10367999999999998</v>
      </c>
      <c r="AU71" s="64" t="str">
        <f t="shared" ref="AU71:AU72" si="91">IF(AT71&lt;=20%, "Muy Baja", IF(AT71&lt;=40%,"Baja", IF(AT71&lt;=60%,"Media",IF(AT71&lt;=80%,"Alta","Muy Alta"))))</f>
        <v>Muy Baja</v>
      </c>
      <c r="AV71" s="113">
        <f>IFERROR(IF(AND(AK70="Impacto",AK71="Impacto"),(AV70-(+AV70*AP71)),IF(AND(AK70="Impacto",AK71="Probabilidad"),(AV70),IF(AND(AK70="Probabilidad",AK71="Impacto"),(AV70-(+AV70*AP71)),IF(AND(AK70="Probabilidad",AK71="Probabilidad"),(AV70))))),"")</f>
        <v>1</v>
      </c>
      <c r="AW71" s="66" t="str">
        <f t="shared" si="86"/>
        <v>Catastrófico</v>
      </c>
      <c r="AX71" s="76" t="str">
        <f>IF(AND(AU71&lt;&gt;"",AW71&lt;&gt;""),VLOOKUP(AU71&amp;AW71,'No Eliminar'!$N$3:$O$27,2,FALSE),"")</f>
        <v>Extrema</v>
      </c>
      <c r="AY71" s="139"/>
      <c r="AZ71" s="130"/>
      <c r="BA71" s="130"/>
      <c r="BB71" s="130"/>
      <c r="BC71" s="130"/>
      <c r="BD71" s="130"/>
      <c r="BE71" s="130"/>
      <c r="BF71" s="130"/>
    </row>
    <row r="72" spans="1:58" ht="105.75" customHeight="1" x14ac:dyDescent="0.3">
      <c r="A72" s="184"/>
      <c r="B72" s="185"/>
      <c r="C72" s="190"/>
      <c r="D72" s="190"/>
      <c r="E72" s="110" t="s">
        <v>405</v>
      </c>
      <c r="F72" s="182"/>
      <c r="G72" s="182"/>
      <c r="H72" s="146"/>
      <c r="I72" s="173"/>
      <c r="J72" s="173"/>
      <c r="K72" s="176"/>
      <c r="L72" s="146"/>
      <c r="M72" s="146"/>
      <c r="N72" s="146"/>
      <c r="O72" s="146"/>
      <c r="P72" s="146"/>
      <c r="Q72" s="146"/>
      <c r="R72" s="146"/>
      <c r="S72" s="146"/>
      <c r="T72" s="146"/>
      <c r="U72" s="146"/>
      <c r="V72" s="146"/>
      <c r="W72" s="146"/>
      <c r="X72" s="146"/>
      <c r="Y72" s="146"/>
      <c r="Z72" s="146"/>
      <c r="AA72" s="146"/>
      <c r="AB72" s="146"/>
      <c r="AC72" s="146"/>
      <c r="AD72" s="146"/>
      <c r="AE72" s="125"/>
      <c r="AF72" s="128"/>
      <c r="AG72" s="134"/>
      <c r="AH72" s="137"/>
      <c r="AI72" s="99">
        <v>5</v>
      </c>
      <c r="AJ72" s="89" t="s">
        <v>406</v>
      </c>
      <c r="AK72" s="61" t="str">
        <f t="shared" ref="AK72" si="92">IF(AL72="Preventivo","Probabilidad",IF(AL72="Detectivo","Probabilidad","Impacto"))</f>
        <v>Probabilidad</v>
      </c>
      <c r="AL72" s="102" t="s">
        <v>81</v>
      </c>
      <c r="AM72" s="100">
        <f t="shared" si="89"/>
        <v>0.15</v>
      </c>
      <c r="AN72" s="102" t="s">
        <v>157</v>
      </c>
      <c r="AO72" s="100">
        <f t="shared" si="88"/>
        <v>0.15</v>
      </c>
      <c r="AP72" s="65">
        <f t="shared" si="90"/>
        <v>0.3</v>
      </c>
      <c r="AQ72" s="102" t="s">
        <v>162</v>
      </c>
      <c r="AR72" s="102" t="s">
        <v>166</v>
      </c>
      <c r="AS72" s="102" t="s">
        <v>170</v>
      </c>
      <c r="AT72" s="67">
        <f t="shared" si="85"/>
        <v>7.2575999999999988E-2</v>
      </c>
      <c r="AU72" s="64" t="str">
        <f t="shared" si="91"/>
        <v>Muy Baja</v>
      </c>
      <c r="AV72" s="113">
        <f>IFERROR(IF(AND(AK71="Impacto",AK72="Impacto"),(AV71-(+AV71*AP72)),IF(AND(AK71="Impacto",AK72="Probabilidad"),(AV71),IF(AND(AK71="Probabilidad",AK72="Impacto"),(AV71-(+AV71*AP72)),IF(AND(AK71="Probabilidad",AK72="Probabilidad"),(AV71))))),"")</f>
        <v>1</v>
      </c>
      <c r="AW72" s="66" t="str">
        <f t="shared" si="86"/>
        <v>Catastrófico</v>
      </c>
      <c r="AX72" s="76" t="str">
        <f>IF(AND(AU72&lt;&gt;"",AW72&lt;&gt;""),VLOOKUP(AU72&amp;AW72,'No Eliminar'!$N$3:$O$27,2,FALSE),"")</f>
        <v>Extrema</v>
      </c>
      <c r="AY72" s="139"/>
      <c r="AZ72" s="130"/>
      <c r="BA72" s="130"/>
      <c r="BB72" s="130"/>
      <c r="BC72" s="130"/>
      <c r="BD72" s="130"/>
      <c r="BE72" s="130"/>
      <c r="BF72" s="130"/>
    </row>
    <row r="73" spans="1:58" ht="129" customHeight="1" x14ac:dyDescent="0.3">
      <c r="A73" s="184">
        <v>14</v>
      </c>
      <c r="B73" s="185" t="s">
        <v>391</v>
      </c>
      <c r="C73" s="188" t="s">
        <v>296</v>
      </c>
      <c r="D73" s="188" t="s">
        <v>407</v>
      </c>
      <c r="E73" s="90" t="s">
        <v>266</v>
      </c>
      <c r="F73" s="180" t="s">
        <v>443</v>
      </c>
      <c r="G73" s="180" t="s">
        <v>436</v>
      </c>
      <c r="H73" s="144" t="s">
        <v>174</v>
      </c>
      <c r="I73" s="171" t="s">
        <v>191</v>
      </c>
      <c r="J73" s="171" t="str">
        <f>IF(I73="Máximo 2 veces por año","Muy Baja", IF(I73="De 3 a 24 veces por año","Baja", IF(I73="De 24 a 500 veces por año","Media", IF(I73="De 500 veces al año y máximo 5000 veces por año","Alta",IF(I73="Más de 5000 veces por año","Muy Alta",";")))))</f>
        <v>Alta</v>
      </c>
      <c r="K73" s="174">
        <f>IF(J73="Muy Baja", 20%, IF(J73="Baja",40%, IF(J73="Media",60%, IF(J73="Alta",80%,IF(J73="Muy Alta",100%,"")))))</f>
        <v>0.8</v>
      </c>
      <c r="L73" s="144" t="s">
        <v>69</v>
      </c>
      <c r="M73" s="144" t="s">
        <v>69</v>
      </c>
      <c r="N73" s="144" t="s">
        <v>76</v>
      </c>
      <c r="O73" s="144" t="s">
        <v>76</v>
      </c>
      <c r="P73" s="144" t="s">
        <v>69</v>
      </c>
      <c r="Q73" s="144" t="s">
        <v>69</v>
      </c>
      <c r="R73" s="144" t="s">
        <v>69</v>
      </c>
      <c r="S73" s="144" t="s">
        <v>76</v>
      </c>
      <c r="T73" s="144" t="s">
        <v>76</v>
      </c>
      <c r="U73" s="144" t="s">
        <v>69</v>
      </c>
      <c r="V73" s="144" t="s">
        <v>69</v>
      </c>
      <c r="W73" s="144" t="s">
        <v>69</v>
      </c>
      <c r="X73" s="144" t="s">
        <v>69</v>
      </c>
      <c r="Y73" s="144" t="s">
        <v>69</v>
      </c>
      <c r="Z73" s="144" t="s">
        <v>69</v>
      </c>
      <c r="AA73" s="144" t="s">
        <v>76</v>
      </c>
      <c r="AB73" s="144" t="s">
        <v>69</v>
      </c>
      <c r="AC73" s="144" t="s">
        <v>69</v>
      </c>
      <c r="AD73" s="144" t="s">
        <v>76</v>
      </c>
      <c r="AE73" s="123">
        <f>COUNTIF(L73:AD73, "SI")</f>
        <v>13</v>
      </c>
      <c r="AF73" s="126" t="str">
        <f>IF(AE73&lt;=5, "Moderado", IF(AE73&lt;=11,"Mayor","Catastrófico"))</f>
        <v>Catastrófico</v>
      </c>
      <c r="AG73" s="132">
        <f>IF(AF73="Leve", 20%, IF(AF73="Menor",40%, IF(AF73="Moderado",60%, IF(AF73="Mayor",80%,IF(AF73="Catastrófico",100%,"")))))</f>
        <v>1</v>
      </c>
      <c r="AH73" s="135" t="str">
        <f>IF(AND(J73&lt;&gt;"",AF73&lt;&gt;""),VLOOKUP(J73&amp;AF73,'No Eliminar'!$N$3:$O$27,2,FALSE),"")</f>
        <v>Extrema</v>
      </c>
      <c r="AI73" s="99">
        <v>1</v>
      </c>
      <c r="AJ73" s="89" t="s">
        <v>408</v>
      </c>
      <c r="AK73" s="61" t="str">
        <f>IF(AL73="Preventivo","Probabilidad",IF(AL73="Detectivo","Probabilidad","Impacto"))</f>
        <v>Probabilidad</v>
      </c>
      <c r="AL73" s="102" t="s">
        <v>21</v>
      </c>
      <c r="AM73" s="100">
        <f t="shared" si="89"/>
        <v>0.25</v>
      </c>
      <c r="AN73" s="102" t="s">
        <v>157</v>
      </c>
      <c r="AO73" s="100">
        <f>IF(AN73="Automático", 25%, IF(AN73="Manual",15%,IF(AN73="No Aplica", "No Aplica","")))</f>
        <v>0.15</v>
      </c>
      <c r="AP73" s="65">
        <f t="shared" si="90"/>
        <v>0.4</v>
      </c>
      <c r="AQ73" s="102" t="s">
        <v>162</v>
      </c>
      <c r="AR73" s="102" t="s">
        <v>166</v>
      </c>
      <c r="AS73" s="102" t="s">
        <v>170</v>
      </c>
      <c r="AT73" s="65">
        <f>IFERROR(IF(AK73="Probabilidad",(K73-(+K73*AP73)),IF(AK73="Impacto",K73,"")),"")</f>
        <v>0.48</v>
      </c>
      <c r="AU73" s="66" t="str">
        <f t="shared" ref="AU73:AU78" si="93">IF(AT73&lt;=20%, "Muy Baja", IF(AT73&lt;=40%,"Baja", IF(AT73&lt;=60%,"Media",IF(AT73&lt;=80%,"Alta","Muy Alta"))))</f>
        <v>Media</v>
      </c>
      <c r="AV73" s="65">
        <f>IF(AK73="Impacto",(AG73-(+AG73*AP73)),AG73)</f>
        <v>1</v>
      </c>
      <c r="AW73" s="66" t="str">
        <f>IF(AV73&lt;=20%, "Leve", IF(AV73&lt;=40%,"Menor", IF(AV73&lt;=60%,"Moderado",IF(AV73&lt;=80%,"Mayor","Catastrófico"))))</f>
        <v>Catastrófico</v>
      </c>
      <c r="AX73" s="76" t="str">
        <f>IF(AND(AU73&lt;&gt;"",AW73&lt;&gt;""),VLOOKUP(AU73&amp;AW73,'No Eliminar'!$N$3:$O$27,2,FALSE),"")</f>
        <v>Extrema</v>
      </c>
      <c r="AY73" s="138" t="s">
        <v>204</v>
      </c>
      <c r="AZ73" s="129" t="s">
        <v>409</v>
      </c>
      <c r="BA73" s="129" t="s">
        <v>410</v>
      </c>
      <c r="BB73" s="129" t="s">
        <v>396</v>
      </c>
      <c r="BC73" s="129" t="s">
        <v>238</v>
      </c>
      <c r="BD73" s="129" t="s">
        <v>377</v>
      </c>
      <c r="BE73" s="129" t="s">
        <v>239</v>
      </c>
      <c r="BF73" s="129" t="s">
        <v>398</v>
      </c>
    </row>
    <row r="74" spans="1:58" ht="129" customHeight="1" x14ac:dyDescent="0.3">
      <c r="A74" s="184"/>
      <c r="B74" s="185"/>
      <c r="C74" s="189"/>
      <c r="D74" s="189"/>
      <c r="E74" s="90" t="s">
        <v>399</v>
      </c>
      <c r="F74" s="181"/>
      <c r="G74" s="181"/>
      <c r="H74" s="145"/>
      <c r="I74" s="172"/>
      <c r="J74" s="172"/>
      <c r="K74" s="175"/>
      <c r="L74" s="145"/>
      <c r="M74" s="145"/>
      <c r="N74" s="145"/>
      <c r="O74" s="145"/>
      <c r="P74" s="145"/>
      <c r="Q74" s="145"/>
      <c r="R74" s="145"/>
      <c r="S74" s="145"/>
      <c r="T74" s="145"/>
      <c r="U74" s="145"/>
      <c r="V74" s="145"/>
      <c r="W74" s="145"/>
      <c r="X74" s="145"/>
      <c r="Y74" s="145"/>
      <c r="Z74" s="145"/>
      <c r="AA74" s="145"/>
      <c r="AB74" s="145"/>
      <c r="AC74" s="145"/>
      <c r="AD74" s="145"/>
      <c r="AE74" s="124"/>
      <c r="AF74" s="127"/>
      <c r="AG74" s="133"/>
      <c r="AH74" s="136"/>
      <c r="AI74" s="99">
        <v>2</v>
      </c>
      <c r="AJ74" s="89" t="s">
        <v>411</v>
      </c>
      <c r="AK74" s="61" t="str">
        <f>IF(AL74="Preventivo","Probabilidad",IF(AL74="Detectivo","Probabilidad","Impacto"))</f>
        <v>Probabilidad</v>
      </c>
      <c r="AL74" s="102" t="s">
        <v>21</v>
      </c>
      <c r="AM74" s="100">
        <f t="shared" si="89"/>
        <v>0.25</v>
      </c>
      <c r="AN74" s="102" t="s">
        <v>157</v>
      </c>
      <c r="AO74" s="100">
        <f>IF(AN74="Automático", 25%, IF(AN74="Manual",15%,IF(AN74="No Aplica", "No Aplica","")))</f>
        <v>0.15</v>
      </c>
      <c r="AP74" s="65">
        <f t="shared" si="90"/>
        <v>0.4</v>
      </c>
      <c r="AQ74" s="102" t="s">
        <v>162</v>
      </c>
      <c r="AR74" s="102" t="s">
        <v>166</v>
      </c>
      <c r="AS74" s="102" t="s">
        <v>170</v>
      </c>
      <c r="AT74" s="67">
        <f t="shared" si="85"/>
        <v>0.28799999999999998</v>
      </c>
      <c r="AU74" s="66" t="str">
        <f t="shared" si="93"/>
        <v>Baja</v>
      </c>
      <c r="AV74" s="113">
        <f>IFERROR(IF(AND(AK73="Impacto",AK74="Impacto"),(AV73-(+AV73*AP74)),IF(AND(AK73="Impacto",AK74="Probabilidad"),(AV73),IF(AND(AK73="Probabilidad",AK74="Impacto"),(AV73-(+AV73*AP74)),IF(AND(AK73="Probabilidad",AK74="Probabilidad"),(AV73))))),"")</f>
        <v>1</v>
      </c>
      <c r="AW74" s="66" t="str">
        <f t="shared" ref="AW74:AW75" si="94">IF(AV74&lt;=20%, "Leve", IF(AV74&lt;=40%,"Menor", IF(AV74&lt;=60%,"Moderado",IF(AV74&lt;=80%,"Mayor","Catastrófico"))))</f>
        <v>Catastrófico</v>
      </c>
      <c r="AX74" s="76" t="str">
        <f>IF(AND(AU74&lt;&gt;"",AW74&lt;&gt;""),VLOOKUP(AU74&amp;AW74,'No Eliminar'!$N$3:$O$27,2,FALSE),"")</f>
        <v>Extrema</v>
      </c>
      <c r="AY74" s="139"/>
      <c r="AZ74" s="130"/>
      <c r="BA74" s="130"/>
      <c r="BB74" s="130"/>
      <c r="BC74" s="130"/>
      <c r="BD74" s="130"/>
      <c r="BE74" s="130"/>
      <c r="BF74" s="130"/>
    </row>
    <row r="75" spans="1:58" ht="129" customHeight="1" x14ac:dyDescent="0.3">
      <c r="A75" s="184"/>
      <c r="B75" s="185"/>
      <c r="C75" s="190"/>
      <c r="D75" s="190"/>
      <c r="E75" s="90" t="s">
        <v>401</v>
      </c>
      <c r="F75" s="181"/>
      <c r="G75" s="181"/>
      <c r="H75" s="145"/>
      <c r="I75" s="172"/>
      <c r="J75" s="172"/>
      <c r="K75" s="175"/>
      <c r="L75" s="145"/>
      <c r="M75" s="145"/>
      <c r="N75" s="145"/>
      <c r="O75" s="145"/>
      <c r="P75" s="145"/>
      <c r="Q75" s="145"/>
      <c r="R75" s="145"/>
      <c r="S75" s="145"/>
      <c r="T75" s="145"/>
      <c r="U75" s="145"/>
      <c r="V75" s="145"/>
      <c r="W75" s="145"/>
      <c r="X75" s="145"/>
      <c r="Y75" s="145"/>
      <c r="Z75" s="145"/>
      <c r="AA75" s="145"/>
      <c r="AB75" s="145"/>
      <c r="AC75" s="145"/>
      <c r="AD75" s="145"/>
      <c r="AE75" s="124"/>
      <c r="AF75" s="127"/>
      <c r="AG75" s="133"/>
      <c r="AH75" s="136"/>
      <c r="AI75" s="99">
        <v>3</v>
      </c>
      <c r="AJ75" s="89" t="s">
        <v>412</v>
      </c>
      <c r="AK75" s="61" t="str">
        <f t="shared" ref="AK75" si="95">IF(AL75="Preventivo","Probabilidad",IF(AL75="Detectivo","Probabilidad","Impacto"))</f>
        <v>Probabilidad</v>
      </c>
      <c r="AL75" s="102" t="s">
        <v>21</v>
      </c>
      <c r="AM75" s="100">
        <f t="shared" si="89"/>
        <v>0.25</v>
      </c>
      <c r="AN75" s="102" t="s">
        <v>157</v>
      </c>
      <c r="AO75" s="100">
        <f t="shared" ref="AO75" si="96">IF(AN75="Automático", 25%, IF(AN75="Manual",15%,IF(AN75="No Aplica", "No Aplica","")))</f>
        <v>0.15</v>
      </c>
      <c r="AP75" s="65">
        <f t="shared" si="90"/>
        <v>0.4</v>
      </c>
      <c r="AQ75" s="102" t="s">
        <v>162</v>
      </c>
      <c r="AR75" s="102" t="s">
        <v>166</v>
      </c>
      <c r="AS75" s="102" t="s">
        <v>170</v>
      </c>
      <c r="AT75" s="67">
        <f t="shared" si="85"/>
        <v>0.17279999999999998</v>
      </c>
      <c r="AU75" s="64" t="str">
        <f t="shared" si="93"/>
        <v>Muy Baja</v>
      </c>
      <c r="AV75" s="113">
        <f>IFERROR(IF(AND(AK74="Impacto",AK75="Impacto"),(AV74-(+AV74*AP75)),IF(AND(AK74="Impacto",AK75="Probabilidad"),(AV74),IF(AND(AK74="Probabilidad",AK75="Impacto"),(AV74-(+AV74*AP75)),IF(AND(AK74="Probabilidad",AK75="Probabilidad"),(AV74))))),"")</f>
        <v>1</v>
      </c>
      <c r="AW75" s="66" t="str">
        <f t="shared" si="94"/>
        <v>Catastrófico</v>
      </c>
      <c r="AX75" s="76" t="str">
        <f>IF(AND(AU75&lt;&gt;"",AW75&lt;&gt;""),VLOOKUP(AU75&amp;AW75,'No Eliminar'!$N$3:$O$27,2,FALSE),"")</f>
        <v>Extrema</v>
      </c>
      <c r="AY75" s="139"/>
      <c r="AZ75" s="130"/>
      <c r="BA75" s="130"/>
      <c r="BB75" s="130"/>
      <c r="BC75" s="130"/>
      <c r="BD75" s="130"/>
      <c r="BE75" s="130"/>
      <c r="BF75" s="130"/>
    </row>
    <row r="76" spans="1:58" ht="105.75" customHeight="1" x14ac:dyDescent="0.3">
      <c r="A76" s="184">
        <v>15</v>
      </c>
      <c r="B76" s="185" t="s">
        <v>391</v>
      </c>
      <c r="C76" s="188" t="s">
        <v>311</v>
      </c>
      <c r="D76" s="188" t="s">
        <v>413</v>
      </c>
      <c r="E76" s="90" t="s">
        <v>266</v>
      </c>
      <c r="F76" s="180" t="s">
        <v>444</v>
      </c>
      <c r="G76" s="180" t="s">
        <v>436</v>
      </c>
      <c r="H76" s="144" t="s">
        <v>172</v>
      </c>
      <c r="I76" s="171" t="s">
        <v>191</v>
      </c>
      <c r="J76" s="171" t="str">
        <f>IF(I76="Máximo 2 veces por año","Muy Baja", IF(I76="De 3 a 24 veces por año","Baja", IF(I76="De 24 a 500 veces por año","Media", IF(I76="De 500 veces al año y máximo 5000 veces por año","Alta",IF(I76="Más de 5000 veces por año","Muy Alta",";")))))</f>
        <v>Alta</v>
      </c>
      <c r="K76" s="174">
        <f>IF(J76="Muy Baja", 20%, IF(J76="Baja",40%, IF(J76="Media",60%, IF(J76="Alta",80%,IF(J76="Muy Alta",100%,"")))))</f>
        <v>0.8</v>
      </c>
      <c r="L76" s="144" t="s">
        <v>69</v>
      </c>
      <c r="M76" s="144" t="s">
        <v>69</v>
      </c>
      <c r="N76" s="144" t="s">
        <v>69</v>
      </c>
      <c r="O76" s="144" t="s">
        <v>69</v>
      </c>
      <c r="P76" s="144" t="s">
        <v>69</v>
      </c>
      <c r="Q76" s="144" t="s">
        <v>69</v>
      </c>
      <c r="R76" s="144" t="s">
        <v>69</v>
      </c>
      <c r="S76" s="144" t="s">
        <v>76</v>
      </c>
      <c r="T76" s="144" t="s">
        <v>69</v>
      </c>
      <c r="U76" s="144" t="s">
        <v>69</v>
      </c>
      <c r="V76" s="144" t="s">
        <v>69</v>
      </c>
      <c r="W76" s="144" t="s">
        <v>69</v>
      </c>
      <c r="X76" s="144" t="s">
        <v>69</v>
      </c>
      <c r="Y76" s="144" t="s">
        <v>69</v>
      </c>
      <c r="Z76" s="144" t="s">
        <v>69</v>
      </c>
      <c r="AA76" s="144" t="s">
        <v>76</v>
      </c>
      <c r="AB76" s="144" t="s">
        <v>69</v>
      </c>
      <c r="AC76" s="144" t="s">
        <v>69</v>
      </c>
      <c r="AD76" s="144" t="s">
        <v>76</v>
      </c>
      <c r="AE76" s="123">
        <f>COUNTIF(L76:AD76, "SI")</f>
        <v>16</v>
      </c>
      <c r="AF76" s="126" t="str">
        <f>IF(AE76&lt;=5, "Moderado", IF(AE76&lt;=11,"Mayor","Catastrófico"))</f>
        <v>Catastrófico</v>
      </c>
      <c r="AG76" s="132">
        <f>IF(AF76="Leve", 20%, IF(AF76="Menor",40%, IF(AF76="Moderado",60%, IF(AF76="Mayor",80%,IF(AF76="Catastrófico",100%,"")))))</f>
        <v>1</v>
      </c>
      <c r="AH76" s="135" t="str">
        <f>IF(AND(J76&lt;&gt;"",AF76&lt;&gt;""),VLOOKUP(J76&amp;AF76,'No Eliminar'!$N$3:$O$27,2,FALSE),"")</f>
        <v>Extrema</v>
      </c>
      <c r="AI76" s="99">
        <v>1</v>
      </c>
      <c r="AJ76" s="89" t="s">
        <v>408</v>
      </c>
      <c r="AK76" s="61" t="str">
        <f>IF(AL76="Preventivo","Probabilidad",IF(AL76="Detectivo","Probabilidad","Impacto"))</f>
        <v>Probabilidad</v>
      </c>
      <c r="AL76" s="102" t="s">
        <v>21</v>
      </c>
      <c r="AM76" s="100">
        <f t="shared" si="89"/>
        <v>0.25</v>
      </c>
      <c r="AN76" s="102" t="s">
        <v>157</v>
      </c>
      <c r="AO76" s="100">
        <f>IF(AN76="Automático", 25%, IF(AN76="Manual",15%,IF(AN76="No Aplica", "No Aplica","")))</f>
        <v>0.15</v>
      </c>
      <c r="AP76" s="65">
        <f t="shared" si="90"/>
        <v>0.4</v>
      </c>
      <c r="AQ76" s="102" t="s">
        <v>162</v>
      </c>
      <c r="AR76" s="102" t="s">
        <v>166</v>
      </c>
      <c r="AS76" s="102" t="s">
        <v>170</v>
      </c>
      <c r="AT76" s="65">
        <f>IFERROR(IF(AK76="Probabilidad",(K76-(+K76*AP76)),IF(AK76="Impacto",K76,"")),"")</f>
        <v>0.48</v>
      </c>
      <c r="AU76" s="66" t="str">
        <f t="shared" si="93"/>
        <v>Media</v>
      </c>
      <c r="AV76" s="65">
        <f>IF(AK76="Impacto",(AG76-(+AG76*AP76)),AG76)</f>
        <v>1</v>
      </c>
      <c r="AW76" s="66" t="str">
        <f>IF(AV76&lt;=20%, "Leve", IF(AV76&lt;=40%,"Menor", IF(AV76&lt;=60%,"Moderado",IF(AV76&lt;=80%,"Mayor","Catastrófico"))))</f>
        <v>Catastrófico</v>
      </c>
      <c r="AX76" s="101" t="str">
        <f>IF(AND(AU76&lt;&gt;"",AW76&lt;&gt;""),VLOOKUP(AU76&amp;AW76,'No Eliminar'!$N$3:$O$27,2,FALSE),"")</f>
        <v>Extrema</v>
      </c>
      <c r="AY76" s="138" t="s">
        <v>204</v>
      </c>
      <c r="AZ76" s="129" t="s">
        <v>414</v>
      </c>
      <c r="BA76" s="197" t="s">
        <v>415</v>
      </c>
      <c r="BB76" s="129" t="s">
        <v>396</v>
      </c>
      <c r="BC76" s="129" t="s">
        <v>238</v>
      </c>
      <c r="BD76" s="129" t="s">
        <v>377</v>
      </c>
      <c r="BE76" s="129" t="s">
        <v>239</v>
      </c>
      <c r="BF76" s="197" t="s">
        <v>416</v>
      </c>
    </row>
    <row r="77" spans="1:58" ht="105.75" customHeight="1" x14ac:dyDescent="0.3">
      <c r="A77" s="184"/>
      <c r="B77" s="185"/>
      <c r="C77" s="189"/>
      <c r="D77" s="189"/>
      <c r="E77" s="90" t="s">
        <v>399</v>
      </c>
      <c r="F77" s="181"/>
      <c r="G77" s="181"/>
      <c r="H77" s="145"/>
      <c r="I77" s="172"/>
      <c r="J77" s="172"/>
      <c r="K77" s="175"/>
      <c r="L77" s="145"/>
      <c r="M77" s="145"/>
      <c r="N77" s="145"/>
      <c r="O77" s="145"/>
      <c r="P77" s="145"/>
      <c r="Q77" s="145"/>
      <c r="R77" s="145"/>
      <c r="S77" s="145"/>
      <c r="T77" s="145"/>
      <c r="U77" s="145"/>
      <c r="V77" s="145"/>
      <c r="W77" s="145"/>
      <c r="X77" s="145"/>
      <c r="Y77" s="145"/>
      <c r="Z77" s="145"/>
      <c r="AA77" s="145"/>
      <c r="AB77" s="145"/>
      <c r="AC77" s="145"/>
      <c r="AD77" s="145"/>
      <c r="AE77" s="124"/>
      <c r="AF77" s="127"/>
      <c r="AG77" s="133"/>
      <c r="AH77" s="136"/>
      <c r="AI77" s="99">
        <v>2</v>
      </c>
      <c r="AJ77" s="89" t="s">
        <v>411</v>
      </c>
      <c r="AK77" s="61" t="str">
        <f>IF(AL77="Preventivo","Probabilidad",IF(AL77="Detectivo","Probabilidad","Impacto"))</f>
        <v>Probabilidad</v>
      </c>
      <c r="AL77" s="102" t="s">
        <v>21</v>
      </c>
      <c r="AM77" s="100">
        <f t="shared" si="89"/>
        <v>0.25</v>
      </c>
      <c r="AN77" s="102" t="s">
        <v>157</v>
      </c>
      <c r="AO77" s="100">
        <f>IF(AN77="Automático", 25%, IF(AN77="Manual",15%,IF(AN77="No Aplica", "No Aplica","")))</f>
        <v>0.15</v>
      </c>
      <c r="AP77" s="65">
        <f t="shared" si="90"/>
        <v>0.4</v>
      </c>
      <c r="AQ77" s="102" t="s">
        <v>162</v>
      </c>
      <c r="AR77" s="102" t="s">
        <v>166</v>
      </c>
      <c r="AS77" s="102" t="s">
        <v>170</v>
      </c>
      <c r="AT77" s="67">
        <f t="shared" si="85"/>
        <v>0.28799999999999998</v>
      </c>
      <c r="AU77" s="66" t="str">
        <f t="shared" si="93"/>
        <v>Baja</v>
      </c>
      <c r="AV77" s="113">
        <f>IFERROR(IF(AND(AK76="Impacto",AK77="Impacto"),(AV76-(+AV76*AP77)),IF(AND(AK76="Impacto",AK77="Probabilidad"),(AV76),IF(AND(AK76="Probabilidad",AK77="Impacto"),(AV76-(+AV76*AP77)),IF(AND(AK76="Probabilidad",AK77="Probabilidad"),(AV76))))),"")</f>
        <v>1</v>
      </c>
      <c r="AW77" s="66" t="str">
        <f t="shared" ref="AW77:AW79" si="97">IF(AV77&lt;=20%, "Leve", IF(AV77&lt;=40%,"Menor", IF(AV77&lt;=60%,"Moderado",IF(AV77&lt;=80%,"Mayor","Catastrófico"))))</f>
        <v>Catastrófico</v>
      </c>
      <c r="AX77" s="101" t="str">
        <f>IF(AND(AU77&lt;&gt;"",AW77&lt;&gt;""),VLOOKUP(AU77&amp;AW77,'No Eliminar'!$N$3:$O$27,2,FALSE),"")</f>
        <v>Extrema</v>
      </c>
      <c r="AY77" s="139"/>
      <c r="AZ77" s="130"/>
      <c r="BA77" s="198"/>
      <c r="BB77" s="130"/>
      <c r="BC77" s="130"/>
      <c r="BD77" s="130"/>
      <c r="BE77" s="130"/>
      <c r="BF77" s="198"/>
    </row>
    <row r="78" spans="1:58" ht="105.75" customHeight="1" x14ac:dyDescent="0.3">
      <c r="A78" s="184"/>
      <c r="B78" s="185"/>
      <c r="C78" s="189"/>
      <c r="D78" s="189"/>
      <c r="E78" s="90" t="s">
        <v>403</v>
      </c>
      <c r="F78" s="181"/>
      <c r="G78" s="181"/>
      <c r="H78" s="145"/>
      <c r="I78" s="172"/>
      <c r="J78" s="172"/>
      <c r="K78" s="175"/>
      <c r="L78" s="145"/>
      <c r="M78" s="145"/>
      <c r="N78" s="145"/>
      <c r="O78" s="145"/>
      <c r="P78" s="145"/>
      <c r="Q78" s="145"/>
      <c r="R78" s="145"/>
      <c r="S78" s="145"/>
      <c r="T78" s="145"/>
      <c r="U78" s="145"/>
      <c r="V78" s="145"/>
      <c r="W78" s="145"/>
      <c r="X78" s="145"/>
      <c r="Y78" s="145"/>
      <c r="Z78" s="145"/>
      <c r="AA78" s="145"/>
      <c r="AB78" s="145"/>
      <c r="AC78" s="145"/>
      <c r="AD78" s="145"/>
      <c r="AE78" s="124"/>
      <c r="AF78" s="127"/>
      <c r="AG78" s="133"/>
      <c r="AH78" s="136"/>
      <c r="AI78" s="99">
        <v>3</v>
      </c>
      <c r="AJ78" s="89" t="s">
        <v>417</v>
      </c>
      <c r="AK78" s="61" t="str">
        <f t="shared" ref="AK78" si="98">IF(AL78="Preventivo","Probabilidad",IF(AL78="Detectivo","Probabilidad","Impacto"))</f>
        <v>Probabilidad</v>
      </c>
      <c r="AL78" s="102" t="s">
        <v>21</v>
      </c>
      <c r="AM78" s="100">
        <f t="shared" si="89"/>
        <v>0.25</v>
      </c>
      <c r="AN78" s="102" t="s">
        <v>157</v>
      </c>
      <c r="AO78" s="100">
        <f t="shared" ref="AO78:AO79" si="99">IF(AN78="Automático", 25%, IF(AN78="Manual",15%,IF(AN78="No Aplica", "No Aplica","")))</f>
        <v>0.15</v>
      </c>
      <c r="AP78" s="65">
        <f t="shared" si="90"/>
        <v>0.4</v>
      </c>
      <c r="AQ78" s="102" t="s">
        <v>162</v>
      </c>
      <c r="AR78" s="102" t="s">
        <v>166</v>
      </c>
      <c r="AS78" s="102" t="s">
        <v>170</v>
      </c>
      <c r="AT78" s="67">
        <f t="shared" si="85"/>
        <v>0.17279999999999998</v>
      </c>
      <c r="AU78" s="64" t="str">
        <f t="shared" si="93"/>
        <v>Muy Baja</v>
      </c>
      <c r="AV78" s="113">
        <f>IFERROR(IF(AND(AK77="Impacto",AK78="Impacto"),(AV77-(+AV77*AP78)),IF(AND(AK77="Impacto",AK78="Probabilidad"),(AV77),IF(AND(AK77="Probabilidad",AK78="Impacto"),(AV77-(+AV77*AP78)),IF(AND(AK77="Probabilidad",AK78="Probabilidad"),(AV77))))),"")</f>
        <v>1</v>
      </c>
      <c r="AW78" s="66" t="str">
        <f t="shared" si="97"/>
        <v>Catastrófico</v>
      </c>
      <c r="AX78" s="101" t="str">
        <f>IF(AND(AU78&lt;&gt;"",AW78&lt;&gt;""),VLOOKUP(AU78&amp;AW78,'No Eliminar'!$N$3:$O$27,2,FALSE),"")</f>
        <v>Extrema</v>
      </c>
      <c r="AY78" s="139"/>
      <c r="AZ78" s="130"/>
      <c r="BA78" s="198"/>
      <c r="BB78" s="130"/>
      <c r="BC78" s="130"/>
      <c r="BD78" s="130"/>
      <c r="BE78" s="130"/>
      <c r="BF78" s="198"/>
    </row>
    <row r="79" spans="1:58" ht="105.75" customHeight="1" x14ac:dyDescent="0.3">
      <c r="A79" s="184"/>
      <c r="B79" s="185"/>
      <c r="C79" s="190"/>
      <c r="D79" s="190"/>
      <c r="E79" s="90" t="s">
        <v>418</v>
      </c>
      <c r="F79" s="182"/>
      <c r="G79" s="182"/>
      <c r="H79" s="146"/>
      <c r="I79" s="173"/>
      <c r="J79" s="173"/>
      <c r="K79" s="176"/>
      <c r="L79" s="146"/>
      <c r="M79" s="146"/>
      <c r="N79" s="146"/>
      <c r="O79" s="146"/>
      <c r="P79" s="146"/>
      <c r="Q79" s="146"/>
      <c r="R79" s="146"/>
      <c r="S79" s="146"/>
      <c r="T79" s="146"/>
      <c r="U79" s="146"/>
      <c r="V79" s="146"/>
      <c r="W79" s="146"/>
      <c r="X79" s="146"/>
      <c r="Y79" s="146"/>
      <c r="Z79" s="146"/>
      <c r="AA79" s="146"/>
      <c r="AB79" s="146"/>
      <c r="AC79" s="146"/>
      <c r="AD79" s="146"/>
      <c r="AE79" s="125"/>
      <c r="AF79" s="128"/>
      <c r="AG79" s="134"/>
      <c r="AH79" s="137"/>
      <c r="AI79" s="99">
        <v>4</v>
      </c>
      <c r="AJ79" s="89" t="s">
        <v>419</v>
      </c>
      <c r="AK79" s="61" t="str">
        <f>IF(AL79="Preventivo","Probabilidad",IF(AL79="Detectivo","Probabilidad","Impacto"))</f>
        <v>Probabilidad</v>
      </c>
      <c r="AL79" s="102" t="s">
        <v>81</v>
      </c>
      <c r="AM79" s="100">
        <f t="shared" si="89"/>
        <v>0.15</v>
      </c>
      <c r="AN79" s="102" t="s">
        <v>157</v>
      </c>
      <c r="AO79" s="100">
        <f t="shared" si="99"/>
        <v>0.15</v>
      </c>
      <c r="AP79" s="65">
        <f t="shared" si="90"/>
        <v>0.3</v>
      </c>
      <c r="AQ79" s="102" t="s">
        <v>162</v>
      </c>
      <c r="AR79" s="102" t="s">
        <v>166</v>
      </c>
      <c r="AS79" s="102" t="s">
        <v>170</v>
      </c>
      <c r="AT79" s="67">
        <f t="shared" si="85"/>
        <v>0.12095999999999998</v>
      </c>
      <c r="AU79" s="64" t="str">
        <f t="shared" ref="AU79" si="100">IF(AT79&lt;=20%, "Muy Baja", IF(AT79&lt;=40%,"Baja", IF(AT79&lt;=60%,"Media",IF(AT79&lt;=80%,"Alta","Muy Alta"))))</f>
        <v>Muy Baja</v>
      </c>
      <c r="AV79" s="113">
        <f>IFERROR(IF(AND(AK78="Impacto",AK79="Impacto"),(AV78-(+AV78*AP79)),IF(AND(AK78="Impacto",AK79="Probabilidad"),(AV78),IF(AND(AK78="Probabilidad",AK79="Impacto"),(AV78-(+AV78*AP79)),IF(AND(AK78="Probabilidad",AK79="Probabilidad"),(AV78))))),"")</f>
        <v>1</v>
      </c>
      <c r="AW79" s="66" t="str">
        <f t="shared" si="97"/>
        <v>Catastrófico</v>
      </c>
      <c r="AX79" s="102" t="str">
        <f>IF(AND(AU79&lt;&gt;"",AW79&lt;&gt;""),VLOOKUP(AU79&amp;AW79,'No Eliminar'!$N$3:$O$27,2,FALSE),"")</f>
        <v>Extrema</v>
      </c>
      <c r="AY79" s="140"/>
      <c r="AZ79" s="131"/>
      <c r="BA79" s="199"/>
      <c r="BB79" s="131"/>
      <c r="BC79" s="131"/>
      <c r="BD79" s="131"/>
      <c r="BE79" s="131"/>
      <c r="BF79" s="199"/>
    </row>
    <row r="80" spans="1:58" ht="105.75" customHeight="1" x14ac:dyDescent="0.3">
      <c r="A80" s="184">
        <v>16</v>
      </c>
      <c r="B80" s="185" t="s">
        <v>391</v>
      </c>
      <c r="C80" s="188" t="s">
        <v>311</v>
      </c>
      <c r="D80" s="188" t="s">
        <v>420</v>
      </c>
      <c r="E80" s="90" t="s">
        <v>266</v>
      </c>
      <c r="F80" s="204" t="s">
        <v>447</v>
      </c>
      <c r="G80" s="180" t="s">
        <v>436</v>
      </c>
      <c r="H80" s="144" t="s">
        <v>172</v>
      </c>
      <c r="I80" s="171" t="s">
        <v>191</v>
      </c>
      <c r="J80" s="171" t="str">
        <f>IF(I80="Máximo 2 veces por año","Muy Baja", IF(I80="De 3 a 24 veces por año","Baja", IF(I80="De 24 a 500 veces por año","Media", IF(I80="De 500 veces al año y máximo 5000 veces por año","Alta",IF(I80="Más de 5000 veces por año","Muy Alta",";")))))</f>
        <v>Alta</v>
      </c>
      <c r="K80" s="174">
        <f>IF(J80="Muy Baja", 20%, IF(J80="Baja",40%, IF(J80="Media",60%, IF(J80="Alta",80%,IF(J80="Muy Alta",100%,"")))))</f>
        <v>0.8</v>
      </c>
      <c r="L80" s="144" t="s">
        <v>69</v>
      </c>
      <c r="M80" s="144" t="s">
        <v>69</v>
      </c>
      <c r="N80" s="144" t="s">
        <v>69</v>
      </c>
      <c r="O80" s="144" t="s">
        <v>69</v>
      </c>
      <c r="P80" s="144" t="s">
        <v>69</v>
      </c>
      <c r="Q80" s="144" t="s">
        <v>69</v>
      </c>
      <c r="R80" s="144" t="s">
        <v>69</v>
      </c>
      <c r="S80" s="144" t="s">
        <v>76</v>
      </c>
      <c r="T80" s="144" t="s">
        <v>69</v>
      </c>
      <c r="U80" s="144" t="s">
        <v>69</v>
      </c>
      <c r="V80" s="144" t="s">
        <v>69</v>
      </c>
      <c r="W80" s="144" t="s">
        <v>69</v>
      </c>
      <c r="X80" s="144" t="s">
        <v>69</v>
      </c>
      <c r="Y80" s="144" t="s">
        <v>69</v>
      </c>
      <c r="Z80" s="144" t="s">
        <v>69</v>
      </c>
      <c r="AA80" s="144" t="s">
        <v>76</v>
      </c>
      <c r="AB80" s="144" t="s">
        <v>69</v>
      </c>
      <c r="AC80" s="144" t="s">
        <v>69</v>
      </c>
      <c r="AD80" s="144" t="s">
        <v>76</v>
      </c>
      <c r="AE80" s="123">
        <f>COUNTIF(L80:AD80, "SI")</f>
        <v>16</v>
      </c>
      <c r="AF80" s="126" t="str">
        <f>IF(AE80&lt;=5, "Moderado", IF(AE80&lt;=11,"Mayor","Catastrófico"))</f>
        <v>Catastrófico</v>
      </c>
      <c r="AG80" s="132">
        <f>IF(AF80="Leve", 20%, IF(AF80="Menor",40%, IF(AF80="Moderado",60%, IF(AF80="Mayor",80%,IF(AF80="Catastrófico",100%,"")))))</f>
        <v>1</v>
      </c>
      <c r="AH80" s="135" t="str">
        <f>IF(AND(J80&lt;&gt;"",AF80&lt;&gt;""),VLOOKUP(J80&amp;AF80,'No Eliminar'!$N$3:$O$27,2,FALSE),"")</f>
        <v>Extrema</v>
      </c>
      <c r="AI80" s="99">
        <v>1</v>
      </c>
      <c r="AJ80" s="89" t="s">
        <v>408</v>
      </c>
      <c r="AK80" s="61" t="str">
        <f>IF(AL80="Preventivo","Probabilidad",IF(AL80="Detectivo","Probabilidad","Impacto"))</f>
        <v>Probabilidad</v>
      </c>
      <c r="AL80" s="102" t="s">
        <v>21</v>
      </c>
      <c r="AM80" s="100">
        <f>IF(AL80="Preventivo", 25%, IF(AL80="Detectivo",15%, IF(AL80="Correctivo",10%,IF(AL80="No se tienen controles para aplicar al impacto","No Aplica",""))))</f>
        <v>0.25</v>
      </c>
      <c r="AN80" s="102" t="s">
        <v>157</v>
      </c>
      <c r="AO80" s="100">
        <f>IF(AN80="Automático", 25%, IF(AN80="Manual",15%,IF(AN80="No Aplica", "No Aplica","")))</f>
        <v>0.15</v>
      </c>
      <c r="AP80" s="65">
        <f>AM80+AO80</f>
        <v>0.4</v>
      </c>
      <c r="AQ80" s="102" t="s">
        <v>162</v>
      </c>
      <c r="AR80" s="102" t="s">
        <v>166</v>
      </c>
      <c r="AS80" s="102" t="s">
        <v>170</v>
      </c>
      <c r="AT80" s="65">
        <f>IFERROR(IF(AK80="Probabilidad",(K80-(+K80*AP80)),IF(AK80="Impacto",K80,"")),"")</f>
        <v>0.48</v>
      </c>
      <c r="AU80" s="66" t="str">
        <f>IF(AT80&lt;=20%, "Muy Baja", IF(AT80&lt;=40%,"Baja", IF(AT80&lt;=60%,"Media",IF(AT80&lt;=80%,"Alta","Muy Alta"))))</f>
        <v>Media</v>
      </c>
      <c r="AV80" s="65">
        <f>IF(AK80="Impacto",(AG80-(+AG80*AP80)),AG80)</f>
        <v>1</v>
      </c>
      <c r="AW80" s="66" t="str">
        <f>IF(AV80&lt;=20%, "Leve", IF(AV80&lt;=40%,"Menor", IF(AV80&lt;=60%,"Moderado",IF(AV80&lt;=80%,"Mayor","Catastrófico"))))</f>
        <v>Catastrófico</v>
      </c>
      <c r="AX80" s="76" t="str">
        <f>IF(AND(AU80&lt;&gt;"",AW80&lt;&gt;""),VLOOKUP(AU80&amp;AW80,'No Eliminar'!$N$3:$O$27,2,FALSE),"")</f>
        <v>Extrema</v>
      </c>
      <c r="AY80" s="138" t="s">
        <v>204</v>
      </c>
      <c r="AZ80" s="129" t="s">
        <v>421</v>
      </c>
      <c r="BA80" s="197" t="s">
        <v>395</v>
      </c>
      <c r="BB80" s="129" t="s">
        <v>422</v>
      </c>
      <c r="BC80" s="129" t="s">
        <v>238</v>
      </c>
      <c r="BD80" s="129" t="s">
        <v>239</v>
      </c>
      <c r="BE80" s="129" t="s">
        <v>240</v>
      </c>
      <c r="BF80" s="197" t="s">
        <v>416</v>
      </c>
    </row>
    <row r="81" spans="1:58" ht="105.75" customHeight="1" x14ac:dyDescent="0.3">
      <c r="A81" s="184"/>
      <c r="B81" s="185"/>
      <c r="C81" s="189"/>
      <c r="D81" s="189"/>
      <c r="E81" s="90" t="s">
        <v>399</v>
      </c>
      <c r="F81" s="205"/>
      <c r="G81" s="181"/>
      <c r="H81" s="145"/>
      <c r="I81" s="172"/>
      <c r="J81" s="172"/>
      <c r="K81" s="175"/>
      <c r="L81" s="145"/>
      <c r="M81" s="145"/>
      <c r="N81" s="145"/>
      <c r="O81" s="145"/>
      <c r="P81" s="145"/>
      <c r="Q81" s="145"/>
      <c r="R81" s="145"/>
      <c r="S81" s="145"/>
      <c r="T81" s="145"/>
      <c r="U81" s="145"/>
      <c r="V81" s="145"/>
      <c r="W81" s="145"/>
      <c r="X81" s="145"/>
      <c r="Y81" s="145"/>
      <c r="Z81" s="145"/>
      <c r="AA81" s="145"/>
      <c r="AB81" s="145"/>
      <c r="AC81" s="145"/>
      <c r="AD81" s="145"/>
      <c r="AE81" s="124"/>
      <c r="AF81" s="127"/>
      <c r="AG81" s="133"/>
      <c r="AH81" s="136"/>
      <c r="AI81" s="99">
        <v>2</v>
      </c>
      <c r="AJ81" s="89" t="s">
        <v>411</v>
      </c>
      <c r="AK81" s="61" t="str">
        <f>IF(AL81="Preventivo","Probabilidad",IF(AL81="Detectivo","Probabilidad","Impacto"))</f>
        <v>Probabilidad</v>
      </c>
      <c r="AL81" s="102" t="s">
        <v>21</v>
      </c>
      <c r="AM81" s="100">
        <f>IF(AL81="Preventivo", 25%, IF(AL81="Detectivo",15%, IF(AL81="Correctivo",10%,IF(AL81="No se tienen controles para aplicar al impacto","No Aplica",""))))</f>
        <v>0.25</v>
      </c>
      <c r="AN81" s="102" t="s">
        <v>157</v>
      </c>
      <c r="AO81" s="100">
        <f>IF(AN81="Automático", 25%, IF(AN81="Manual",15%,IF(AN81="No Aplica", "No Aplica","")))</f>
        <v>0.15</v>
      </c>
      <c r="AP81" s="65">
        <f>AM81+AO81</f>
        <v>0.4</v>
      </c>
      <c r="AQ81" s="102" t="s">
        <v>162</v>
      </c>
      <c r="AR81" s="102" t="s">
        <v>166</v>
      </c>
      <c r="AS81" s="102" t="s">
        <v>170</v>
      </c>
      <c r="AT81" s="67">
        <f t="shared" si="85"/>
        <v>0.28799999999999998</v>
      </c>
      <c r="AU81" s="66" t="str">
        <f>IF(AT81&lt;=20%, "Muy Baja", IF(AT81&lt;=40%,"Baja", IF(AT81&lt;=60%,"Media",IF(AT81&lt;=80%,"Alta","Muy Alta"))))</f>
        <v>Baja</v>
      </c>
      <c r="AV81" s="113">
        <f>IFERROR(IF(AND(AK80="Impacto",AK81="Impacto"),(AV80-(+AV80*AP81)),IF(AND(AK80="Impacto",AK81="Probabilidad"),(AV80),IF(AND(AK80="Probabilidad",AK81="Impacto"),(AV80-(+AV80*AP81)),IF(AND(AK80="Probabilidad",AK81="Probabilidad"),(AV80))))),"")</f>
        <v>1</v>
      </c>
      <c r="AW81" s="66" t="str">
        <f t="shared" ref="AW81:AW83" si="101">IF(AV81&lt;=20%, "Leve", IF(AV81&lt;=40%,"Menor", IF(AV81&lt;=60%,"Moderado",IF(AV81&lt;=80%,"Mayor","Catastrófico"))))</f>
        <v>Catastrófico</v>
      </c>
      <c r="AX81" s="76" t="str">
        <f>IF(AND(AU81&lt;&gt;"",AW81&lt;&gt;""),VLOOKUP(AU81&amp;AW81,'No Eliminar'!$N$3:$O$27,2,FALSE),"")</f>
        <v>Extrema</v>
      </c>
      <c r="AY81" s="139"/>
      <c r="AZ81" s="130"/>
      <c r="BA81" s="198"/>
      <c r="BB81" s="130"/>
      <c r="BC81" s="130"/>
      <c r="BD81" s="130"/>
      <c r="BE81" s="130"/>
      <c r="BF81" s="198"/>
    </row>
    <row r="82" spans="1:58" ht="105.75" customHeight="1" x14ac:dyDescent="0.3">
      <c r="A82" s="184"/>
      <c r="B82" s="185"/>
      <c r="C82" s="189"/>
      <c r="D82" s="189"/>
      <c r="E82" s="90" t="s">
        <v>401</v>
      </c>
      <c r="F82" s="205"/>
      <c r="G82" s="181"/>
      <c r="H82" s="145"/>
      <c r="I82" s="172"/>
      <c r="J82" s="172"/>
      <c r="K82" s="175"/>
      <c r="L82" s="145"/>
      <c r="M82" s="145"/>
      <c r="N82" s="145"/>
      <c r="O82" s="145"/>
      <c r="P82" s="145"/>
      <c r="Q82" s="145"/>
      <c r="R82" s="145"/>
      <c r="S82" s="145"/>
      <c r="T82" s="145"/>
      <c r="U82" s="145"/>
      <c r="V82" s="145"/>
      <c r="W82" s="145"/>
      <c r="X82" s="145"/>
      <c r="Y82" s="145"/>
      <c r="Z82" s="145"/>
      <c r="AA82" s="145"/>
      <c r="AB82" s="145"/>
      <c r="AC82" s="145"/>
      <c r="AD82" s="145"/>
      <c r="AE82" s="124"/>
      <c r="AF82" s="127"/>
      <c r="AG82" s="133"/>
      <c r="AH82" s="136"/>
      <c r="AI82" s="99">
        <v>3</v>
      </c>
      <c r="AJ82" s="89" t="s">
        <v>423</v>
      </c>
      <c r="AK82" s="61" t="str">
        <f t="shared" ref="AK82" si="102">IF(AL82="Preventivo","Probabilidad",IF(AL82="Detectivo","Probabilidad","Impacto"))</f>
        <v>Probabilidad</v>
      </c>
      <c r="AL82" s="102" t="s">
        <v>21</v>
      </c>
      <c r="AM82" s="100">
        <f>IF(AL82="Preventivo", 25%, IF(AL82="Detectivo",15%, IF(AL82="Correctivo",10%,IF(AL82="No se tienen controles para aplicar al impacto","No Aplica",""))))</f>
        <v>0.25</v>
      </c>
      <c r="AN82" s="102" t="s">
        <v>157</v>
      </c>
      <c r="AO82" s="100">
        <f t="shared" ref="AO82:AO83" si="103">IF(AN82="Automático", 25%, IF(AN82="Manual",15%,IF(AN82="No Aplica", "No Aplica","")))</f>
        <v>0.15</v>
      </c>
      <c r="AP82" s="65">
        <f>AM82+AO82</f>
        <v>0.4</v>
      </c>
      <c r="AQ82" s="102" t="s">
        <v>162</v>
      </c>
      <c r="AR82" s="102" t="s">
        <v>166</v>
      </c>
      <c r="AS82" s="102" t="s">
        <v>170</v>
      </c>
      <c r="AT82" s="67">
        <f t="shared" si="85"/>
        <v>0.17279999999999998</v>
      </c>
      <c r="AU82" s="64" t="str">
        <f>IF(AT82&lt;=20%, "Muy Baja", IF(AT82&lt;=40%,"Baja", IF(AT82&lt;=60%,"Media",IF(AT82&lt;=80%,"Alta","Muy Alta"))))</f>
        <v>Muy Baja</v>
      </c>
      <c r="AV82" s="113">
        <f>IFERROR(IF(AND(AK81="Impacto",AK82="Impacto"),(AV81-(+AV81*AP82)),IF(AND(AK81="Impacto",AK82="Probabilidad"),(AV81),IF(AND(AK81="Probabilidad",AK82="Impacto"),(AV81-(+AV81*AP82)),IF(AND(AK81="Probabilidad",AK82="Probabilidad"),(AV81))))),"")</f>
        <v>1</v>
      </c>
      <c r="AW82" s="66" t="str">
        <f t="shared" si="101"/>
        <v>Catastrófico</v>
      </c>
      <c r="AX82" s="76" t="str">
        <f>IF(AND(AU82&lt;&gt;"",AW82&lt;&gt;""),VLOOKUP(AU82&amp;AW82,'No Eliminar'!$N$3:$O$27,2,FALSE),"")</f>
        <v>Extrema</v>
      </c>
      <c r="AY82" s="139"/>
      <c r="AZ82" s="130"/>
      <c r="BA82" s="198"/>
      <c r="BB82" s="130"/>
      <c r="BC82" s="130"/>
      <c r="BD82" s="130"/>
      <c r="BE82" s="130"/>
      <c r="BF82" s="198"/>
    </row>
    <row r="83" spans="1:58" ht="105.75" customHeight="1" x14ac:dyDescent="0.3">
      <c r="A83" s="184"/>
      <c r="B83" s="185"/>
      <c r="C83" s="190"/>
      <c r="D83" s="190"/>
      <c r="E83" s="90" t="s">
        <v>418</v>
      </c>
      <c r="F83" s="206"/>
      <c r="G83" s="182"/>
      <c r="H83" s="146"/>
      <c r="I83" s="173"/>
      <c r="J83" s="173"/>
      <c r="K83" s="176"/>
      <c r="L83" s="146"/>
      <c r="M83" s="146"/>
      <c r="N83" s="146"/>
      <c r="O83" s="146"/>
      <c r="P83" s="146"/>
      <c r="Q83" s="146"/>
      <c r="R83" s="146"/>
      <c r="S83" s="146"/>
      <c r="T83" s="146"/>
      <c r="U83" s="146"/>
      <c r="V83" s="146"/>
      <c r="W83" s="146"/>
      <c r="X83" s="146"/>
      <c r="Y83" s="146"/>
      <c r="Z83" s="146"/>
      <c r="AA83" s="146"/>
      <c r="AB83" s="146"/>
      <c r="AC83" s="146"/>
      <c r="AD83" s="146"/>
      <c r="AE83" s="125"/>
      <c r="AF83" s="128"/>
      <c r="AG83" s="134"/>
      <c r="AH83" s="137"/>
      <c r="AI83" s="99">
        <v>4</v>
      </c>
      <c r="AJ83" s="89" t="s">
        <v>419</v>
      </c>
      <c r="AK83" s="61" t="str">
        <f>IF(AL83="Preventivo","Probabilidad",IF(AL83="Detectivo","Probabilidad","Impacto"))</f>
        <v>Probabilidad</v>
      </c>
      <c r="AL83" s="102" t="s">
        <v>81</v>
      </c>
      <c r="AM83" s="100">
        <f t="shared" ref="AM83" si="104">IF(AL83="Preventivo", 25%, IF(AL83="Detectivo",15%, IF(AL83="Correctivo",10%,IF(AL83="No se tienen controles para aplicar al impacto","No Aplica",""))))</f>
        <v>0.15</v>
      </c>
      <c r="AN83" s="102" t="s">
        <v>157</v>
      </c>
      <c r="AO83" s="100">
        <f t="shared" si="103"/>
        <v>0.15</v>
      </c>
      <c r="AP83" s="65">
        <f t="shared" ref="AP83" si="105">AM83+AO83</f>
        <v>0.3</v>
      </c>
      <c r="AQ83" s="102" t="s">
        <v>162</v>
      </c>
      <c r="AR83" s="102" t="s">
        <v>166</v>
      </c>
      <c r="AS83" s="102" t="s">
        <v>170</v>
      </c>
      <c r="AT83" s="67">
        <f t="shared" si="85"/>
        <v>0.12095999999999998</v>
      </c>
      <c r="AU83" s="64" t="str">
        <f t="shared" ref="AU83" si="106">IF(AT83&lt;=20%, "Muy Baja", IF(AT83&lt;=40%,"Baja", IF(AT83&lt;=60%,"Media",IF(AT83&lt;=80%,"Alta","Muy Alta"))))</f>
        <v>Muy Baja</v>
      </c>
      <c r="AV83" s="113">
        <f>IFERROR(IF(AND(AK82="Impacto",AK83="Impacto"),(AV82-(+AV82*AP83)),IF(AND(AK82="Impacto",AK83="Probabilidad"),(AV82),IF(AND(AK82="Probabilidad",AK83="Impacto"),(AV82-(+AV82*AP83)),IF(AND(AK82="Probabilidad",AK83="Probabilidad"),(AV82))))),"")</f>
        <v>1</v>
      </c>
      <c r="AW83" s="66" t="str">
        <f t="shared" si="101"/>
        <v>Catastrófico</v>
      </c>
      <c r="AX83" s="76" t="str">
        <f>IF(AND(AU83&lt;&gt;"",AW83&lt;&gt;""),VLOOKUP(AU83&amp;AW83,'No Eliminar'!$N$3:$O$27,2,FALSE),"")</f>
        <v>Extrema</v>
      </c>
      <c r="AY83" s="139"/>
      <c r="AZ83" s="131"/>
      <c r="BA83" s="199"/>
      <c r="BB83" s="131"/>
      <c r="BC83" s="131"/>
      <c r="BD83" s="131"/>
      <c r="BE83" s="131"/>
      <c r="BF83" s="199"/>
    </row>
    <row r="84" spans="1:58" ht="156" customHeight="1" x14ac:dyDescent="0.3">
      <c r="A84" s="184">
        <v>17</v>
      </c>
      <c r="B84" s="185" t="s">
        <v>424</v>
      </c>
      <c r="C84" s="207" t="s">
        <v>296</v>
      </c>
      <c r="D84" s="207" t="s">
        <v>425</v>
      </c>
      <c r="E84" s="39" t="s">
        <v>426</v>
      </c>
      <c r="F84" s="193" t="s">
        <v>445</v>
      </c>
      <c r="G84" s="193" t="s">
        <v>446</v>
      </c>
      <c r="H84" s="150" t="s">
        <v>172</v>
      </c>
      <c r="I84" s="186" t="s">
        <v>189</v>
      </c>
      <c r="J84" s="171" t="str">
        <f>IF(I84="Máximo 2 veces por año","Muy Baja", IF(I84="De 3 a 24 veces por año","Baja", IF(I84="De 24 a 500 veces por año","Media", IF(I84="De 500 veces al año y máximo 5000 veces por año","Alta",IF(I84="Más de 5000 veces por año","Muy Alta",";")))))</f>
        <v>Baja</v>
      </c>
      <c r="K84" s="174">
        <f>IF(J84="Muy Baja", 20%, IF(J84="Baja",40%, IF(J84="Media",60%, IF(J84="Alta",80%,IF(J84="Muy Alta",100%,"")))))</f>
        <v>0.4</v>
      </c>
      <c r="L84" s="150" t="s">
        <v>69</v>
      </c>
      <c r="M84" s="150" t="s">
        <v>69</v>
      </c>
      <c r="N84" s="150" t="s">
        <v>69</v>
      </c>
      <c r="O84" s="150" t="s">
        <v>69</v>
      </c>
      <c r="P84" s="150" t="s">
        <v>69</v>
      </c>
      <c r="Q84" s="150" t="s">
        <v>76</v>
      </c>
      <c r="R84" s="150" t="s">
        <v>69</v>
      </c>
      <c r="S84" s="150" t="s">
        <v>69</v>
      </c>
      <c r="T84" s="150" t="s">
        <v>69</v>
      </c>
      <c r="U84" s="150" t="s">
        <v>69</v>
      </c>
      <c r="V84" s="150" t="s">
        <v>69</v>
      </c>
      <c r="W84" s="150" t="s">
        <v>69</v>
      </c>
      <c r="X84" s="150" t="s">
        <v>69</v>
      </c>
      <c r="Y84" s="150" t="s">
        <v>69</v>
      </c>
      <c r="Z84" s="150" t="s">
        <v>69</v>
      </c>
      <c r="AA84" s="150" t="s">
        <v>76</v>
      </c>
      <c r="AB84" s="150" t="s">
        <v>69</v>
      </c>
      <c r="AC84" s="150" t="s">
        <v>69</v>
      </c>
      <c r="AD84" s="150" t="s">
        <v>76</v>
      </c>
      <c r="AE84" s="123">
        <f>COUNTIF(L84:AD84, "SI")</f>
        <v>16</v>
      </c>
      <c r="AF84" s="126" t="str">
        <f>IF(AE84&lt;=5, "Moderado", IF(AE84&lt;=11,"Mayor","Catastrófico"))</f>
        <v>Catastrófico</v>
      </c>
      <c r="AG84" s="132">
        <f>IF(AF84="Leve", 20%, IF(AF84="Menor",40%, IF(AF84="Moderado",60%, IF(AF84="Mayor",80%,IF(AF84="Catastrófico",100%,"")))))</f>
        <v>1</v>
      </c>
      <c r="AH84" s="135" t="str">
        <f>IF(AND(J84&lt;&gt;"",AF84&lt;&gt;""),VLOOKUP(J84&amp;AF84,'No Eliminar'!$N$3:$O$27,2,FALSE),"")</f>
        <v>Extrema</v>
      </c>
      <c r="AI84" s="87">
        <v>1</v>
      </c>
      <c r="AJ84" s="111" t="s">
        <v>427</v>
      </c>
      <c r="AK84" s="61" t="str">
        <f>IF(AL84="Preventivo","Probabilidad",IF(AL84="Detectivo","Probabilidad","Impacto"))</f>
        <v>Probabilidad</v>
      </c>
      <c r="AL84" s="105" t="s">
        <v>21</v>
      </c>
      <c r="AM84" s="104">
        <f>IF(AL84="Preventivo", 25%, IF(AL84="Detectivo",15%, IF(AL84="Correctivo",10%,IF(AL84="No se tienen controles para aplicar al impacto","No Aplica",""))))</f>
        <v>0.25</v>
      </c>
      <c r="AN84" s="105" t="s">
        <v>157</v>
      </c>
      <c r="AO84" s="104">
        <f>IF(AN84="Automático", 25%, IF(AN84="Manual",15%,IF(AN84="No Aplica", "No Aplica","")))</f>
        <v>0.15</v>
      </c>
      <c r="AP84" s="65">
        <f>AM84+AO84</f>
        <v>0.4</v>
      </c>
      <c r="AQ84" s="105" t="s">
        <v>162</v>
      </c>
      <c r="AR84" s="105" t="s">
        <v>166</v>
      </c>
      <c r="AS84" s="105" t="s">
        <v>170</v>
      </c>
      <c r="AT84" s="65">
        <f>IFERROR(IF(AK84="Probabilidad",(K84-(+K84*AP84)),IF(AK84="Impacto",K84,"")),"")</f>
        <v>0.24</v>
      </c>
      <c r="AU84" s="66" t="str">
        <f>IF(AT84&lt;=20%, "Muy Baja", IF(AT84&lt;=40%,"Baja", IF(AT84&lt;=60%,"Media",IF(AT84&lt;=80%,"Alta","Muy Alta"))))</f>
        <v>Baja</v>
      </c>
      <c r="AV84" s="65">
        <f>IF(AK84="Impacto",(AG84-(+AG84*AP84)),AG84)</f>
        <v>1</v>
      </c>
      <c r="AW84" s="66" t="str">
        <f>IF(AV84&lt;=20%, "Leve", IF(AV84&lt;=40%,"Menor", IF(AV84&lt;=60%,"Moderado",IF(AV84&lt;=80%,"Mayor","Catastrófico"))))</f>
        <v>Catastrófico</v>
      </c>
      <c r="AX84" s="103" t="str">
        <f>IF(AND(AU84&lt;&gt;"",AW84&lt;&gt;""),VLOOKUP(AU84&amp;AW84,'No Eliminar'!$N$3:$O$27,2,FALSE),"")</f>
        <v>Extrema</v>
      </c>
      <c r="AY84" s="138" t="s">
        <v>204</v>
      </c>
      <c r="AZ84" s="147" t="s">
        <v>496</v>
      </c>
      <c r="BA84" s="147" t="s">
        <v>428</v>
      </c>
      <c r="BB84" s="147" t="s">
        <v>429</v>
      </c>
      <c r="BC84" s="147" t="s">
        <v>238</v>
      </c>
      <c r="BD84" s="147" t="s">
        <v>239</v>
      </c>
      <c r="BE84" s="147" t="s">
        <v>240</v>
      </c>
      <c r="BF84" s="147" t="s">
        <v>430</v>
      </c>
    </row>
    <row r="85" spans="1:58" ht="156" customHeight="1" x14ac:dyDescent="0.3">
      <c r="A85" s="184"/>
      <c r="B85" s="185"/>
      <c r="C85" s="208"/>
      <c r="D85" s="208"/>
      <c r="E85" s="39" t="s">
        <v>431</v>
      </c>
      <c r="F85" s="193"/>
      <c r="G85" s="193"/>
      <c r="H85" s="150"/>
      <c r="I85" s="186"/>
      <c r="J85" s="173"/>
      <c r="K85" s="176"/>
      <c r="L85" s="150"/>
      <c r="M85" s="150"/>
      <c r="N85" s="150"/>
      <c r="O85" s="150"/>
      <c r="P85" s="150"/>
      <c r="Q85" s="150"/>
      <c r="R85" s="150"/>
      <c r="S85" s="150"/>
      <c r="T85" s="150"/>
      <c r="U85" s="150"/>
      <c r="V85" s="150"/>
      <c r="W85" s="150"/>
      <c r="X85" s="150"/>
      <c r="Y85" s="150"/>
      <c r="Z85" s="150"/>
      <c r="AA85" s="150"/>
      <c r="AB85" s="150"/>
      <c r="AC85" s="150"/>
      <c r="AD85" s="150"/>
      <c r="AE85" s="125"/>
      <c r="AF85" s="128"/>
      <c r="AG85" s="134"/>
      <c r="AH85" s="137"/>
      <c r="AI85" s="87">
        <v>2</v>
      </c>
      <c r="AJ85" s="111" t="s">
        <v>432</v>
      </c>
      <c r="AK85" s="61" t="str">
        <f>IF(AL85="Preventivo","Probabilidad",IF(AL85="Detectivo","Probabilidad","Impacto"))</f>
        <v>Probabilidad</v>
      </c>
      <c r="AL85" s="105" t="s">
        <v>81</v>
      </c>
      <c r="AM85" s="104">
        <f>IF(AL85="Preventivo", 25%, IF(AL85="Detectivo",15%, IF(AL85="Correctivo",10%,IF(AL85="No se tienen controles para aplicar al impacto","No Aplica",""))))</f>
        <v>0.15</v>
      </c>
      <c r="AN85" s="105" t="s">
        <v>157</v>
      </c>
      <c r="AO85" s="104">
        <f>IF(AN85="Automático", 25%, IF(AN85="Manual",15%,IF(AN85="No Aplica", "No Aplica","")))</f>
        <v>0.15</v>
      </c>
      <c r="AP85" s="65">
        <f>AM85+AO85</f>
        <v>0.3</v>
      </c>
      <c r="AQ85" s="105" t="s">
        <v>162</v>
      </c>
      <c r="AR85" s="105" t="s">
        <v>166</v>
      </c>
      <c r="AS85" s="105" t="s">
        <v>170</v>
      </c>
      <c r="AT85" s="67">
        <f t="shared" si="85"/>
        <v>0.16799999999999998</v>
      </c>
      <c r="AU85" s="66" t="str">
        <f>IF(AT85&lt;=20%, "Muy Baja", IF(AT85&lt;=40%,"Baja", IF(AT85&lt;=60%,"Media",IF(AT85&lt;=80%,"Alta","Muy Alta"))))</f>
        <v>Muy Baja</v>
      </c>
      <c r="AV85" s="113">
        <f>IFERROR(IF(AND(AK84="Impacto",AK85="Impacto"),(AV84-(+AV84*AP85)),IF(AND(AK84="Impacto",AK85="Probabilidad"),(AV84),IF(AND(AK84="Probabilidad",AK85="Impacto"),(AV84-(+AV84*AP85)),IF(AND(AK84="Probabilidad",AK85="Probabilidad"),(AV84))))),"")</f>
        <v>1</v>
      </c>
      <c r="AW85" s="66" t="str">
        <f t="shared" ref="AW85" si="107">IF(AV85&lt;=20%, "Leve", IF(AV85&lt;=40%,"Menor", IF(AV85&lt;=60%,"Moderado",IF(AV85&lt;=80%,"Mayor","Catastrófico"))))</f>
        <v>Catastrófico</v>
      </c>
      <c r="AX85" s="105" t="str">
        <f>IF(AND(AU85&lt;&gt;"",AW85&lt;&gt;""),VLOOKUP(AU85&amp;AW85,'No Eliminar'!$N$3:$O$27,2,FALSE),"")</f>
        <v>Extrema</v>
      </c>
      <c r="AY85" s="140"/>
      <c r="AZ85" s="147"/>
      <c r="BA85" s="147"/>
      <c r="BB85" s="147"/>
      <c r="BC85" s="147"/>
      <c r="BD85" s="147"/>
      <c r="BE85" s="147"/>
      <c r="BF85" s="147"/>
    </row>
    <row r="86" spans="1:58" ht="105.75" customHeight="1" x14ac:dyDescent="0.3">
      <c r="A86" s="184">
        <v>18</v>
      </c>
      <c r="B86" s="185" t="s">
        <v>452</v>
      </c>
      <c r="C86" s="185" t="s">
        <v>292</v>
      </c>
      <c r="D86" s="185" t="s">
        <v>453</v>
      </c>
      <c r="E86" s="185" t="s">
        <v>454</v>
      </c>
      <c r="F86" s="193" t="s">
        <v>495</v>
      </c>
      <c r="G86" s="193" t="s">
        <v>436</v>
      </c>
      <c r="H86" s="150" t="s">
        <v>174</v>
      </c>
      <c r="I86" s="186" t="s">
        <v>191</v>
      </c>
      <c r="J86" s="186" t="str">
        <f>IF(I86="Máximo 2 veces por año","Muy Baja", IF(I86="De 3 a 24 veces por año","Baja", IF(I86="De 24 a 500 veces por año","Media", IF(I86="De 500 veces al año y máximo 5000 veces por año","Alta",IF(I86="Más de 5000 veces por año","Muy Alta",";")))))</f>
        <v>Alta</v>
      </c>
      <c r="K86" s="187">
        <f>IF(J86="Muy Baja", 20%, IF(J86="Baja",40%, IF(J86="Media",60%, IF(J86="Alta",80%,IF(J86="Muy Alta",100%,"")))))</f>
        <v>0.8</v>
      </c>
      <c r="L86" s="150" t="s">
        <v>69</v>
      </c>
      <c r="M86" s="150" t="s">
        <v>69</v>
      </c>
      <c r="N86" s="150" t="s">
        <v>69</v>
      </c>
      <c r="O86" s="150" t="s">
        <v>69</v>
      </c>
      <c r="P86" s="150" t="s">
        <v>69</v>
      </c>
      <c r="Q86" s="150" t="s">
        <v>69</v>
      </c>
      <c r="R86" s="150" t="s">
        <v>69</v>
      </c>
      <c r="S86" s="150" t="s">
        <v>69</v>
      </c>
      <c r="T86" s="150" t="s">
        <v>69</v>
      </c>
      <c r="U86" s="150" t="s">
        <v>69</v>
      </c>
      <c r="V86" s="150" t="s">
        <v>69</v>
      </c>
      <c r="W86" s="150" t="s">
        <v>69</v>
      </c>
      <c r="X86" s="150" t="s">
        <v>69</v>
      </c>
      <c r="Y86" s="150" t="s">
        <v>69</v>
      </c>
      <c r="Z86" s="150" t="s">
        <v>69</v>
      </c>
      <c r="AA86" s="150" t="s">
        <v>76</v>
      </c>
      <c r="AB86" s="150" t="s">
        <v>69</v>
      </c>
      <c r="AC86" s="150" t="s">
        <v>69</v>
      </c>
      <c r="AD86" s="150" t="s">
        <v>76</v>
      </c>
      <c r="AE86" s="123">
        <f>COUNTIF(L86:AD86, "SI")</f>
        <v>17</v>
      </c>
      <c r="AF86" s="126" t="str">
        <f>IF(AE86&lt;=5, "Moderado", IF(AE86&lt;=11,"Mayor","Catastrófico"))</f>
        <v>Catastrófico</v>
      </c>
      <c r="AG86" s="132">
        <f>IF(AF86="Leve", 20%, IF(AF86="Menor",40%, IF(AF86="Moderado",60%, IF(AF86="Mayor",80%,IF(AF86="Catastrófico",100%,"")))))</f>
        <v>1</v>
      </c>
      <c r="AH86" s="135" t="str">
        <f>IF(AND(J86&lt;&gt;"",AF86&lt;&gt;""),VLOOKUP(J86&amp;AF86,'No Eliminar'!$N$3:$O$27,2,FALSE),"")</f>
        <v>Extrema</v>
      </c>
      <c r="AI86" s="60">
        <v>1</v>
      </c>
      <c r="AJ86" s="39" t="s">
        <v>293</v>
      </c>
      <c r="AK86" s="61" t="str">
        <f>IF(AL86="Preventivo","Probabilidad",IF(AL86="Detectivo","Probabilidad","Impacto"))</f>
        <v>Probabilidad</v>
      </c>
      <c r="AL86" s="114" t="s">
        <v>21</v>
      </c>
      <c r="AM86" s="63">
        <f>IF(AL86="Preventivo", 25%, IF(AL86="Detectivo",15%, IF(AL86="Correctivo",10%,IF(AL86="No se tienen controles para aplicar al impacto","No Aplica",""))))</f>
        <v>0.25</v>
      </c>
      <c r="AN86" s="114" t="s">
        <v>157</v>
      </c>
      <c r="AO86" s="63">
        <f>IF(AN86="Automático", 25%, IF(AN86="Manual",15%,IF(AN86="No Aplica", "No Aplica","")))</f>
        <v>0.15</v>
      </c>
      <c r="AP86" s="65">
        <f>AM86+AO86</f>
        <v>0.4</v>
      </c>
      <c r="AQ86" s="114" t="s">
        <v>162</v>
      </c>
      <c r="AR86" s="114" t="s">
        <v>166</v>
      </c>
      <c r="AS86" s="114" t="s">
        <v>170</v>
      </c>
      <c r="AT86" s="65">
        <f>IFERROR(IF(AK86="Probabilidad",(K86-(+K86*AP86)),IF(AK86="Impacto",K86,"")),"")</f>
        <v>0.48</v>
      </c>
      <c r="AU86" s="66" t="str">
        <f>IF(AT86&lt;=20%, "Muy Baja", IF(AT86&lt;=40%,"Baja", IF(AT86&lt;=60%,"Media",IF(AT86&lt;=80%,"Alta","Muy Alta"))))</f>
        <v>Media</v>
      </c>
      <c r="AV86" s="65">
        <f>IF(AK86="Impacto",(AG86-(+AG86*AP86)),AG86)</f>
        <v>1</v>
      </c>
      <c r="AW86" s="66" t="str">
        <f>IF(AV86&lt;=20%, "Leve", IF(AV86&lt;=40%,"Menor", IF(AV86&lt;=60%,"Moderado",IF(AV86&lt;=80%,"Mayor","Catastrófico"))))</f>
        <v>Catastrófico</v>
      </c>
      <c r="AX86" s="76" t="str">
        <f>IF(AND(AU86&lt;&gt;"",AW86&lt;&gt;""),VLOOKUP(AU86&amp;AW86,'No Eliminar'!$N$3:$O$27,2,FALSE),"")</f>
        <v>Extrema</v>
      </c>
      <c r="AY86" s="138" t="s">
        <v>85</v>
      </c>
      <c r="AZ86" s="141" t="s">
        <v>458</v>
      </c>
      <c r="BA86" s="129" t="s">
        <v>459</v>
      </c>
      <c r="BB86" s="129" t="s">
        <v>294</v>
      </c>
      <c r="BC86" s="129" t="s">
        <v>238</v>
      </c>
      <c r="BD86" s="129" t="s">
        <v>290</v>
      </c>
      <c r="BE86" s="129" t="s">
        <v>240</v>
      </c>
      <c r="BF86" s="129" t="s">
        <v>473</v>
      </c>
    </row>
    <row r="87" spans="1:58" ht="105.75" customHeight="1" x14ac:dyDescent="0.3">
      <c r="A87" s="184"/>
      <c r="B87" s="185"/>
      <c r="C87" s="185"/>
      <c r="D87" s="185"/>
      <c r="E87" s="185"/>
      <c r="F87" s="193"/>
      <c r="G87" s="193"/>
      <c r="H87" s="150"/>
      <c r="I87" s="186"/>
      <c r="J87" s="186"/>
      <c r="K87" s="187"/>
      <c r="L87" s="150"/>
      <c r="M87" s="150"/>
      <c r="N87" s="150"/>
      <c r="O87" s="150"/>
      <c r="P87" s="150"/>
      <c r="Q87" s="150"/>
      <c r="R87" s="150"/>
      <c r="S87" s="150"/>
      <c r="T87" s="150"/>
      <c r="U87" s="150"/>
      <c r="V87" s="150"/>
      <c r="W87" s="150"/>
      <c r="X87" s="150"/>
      <c r="Y87" s="150"/>
      <c r="Z87" s="150"/>
      <c r="AA87" s="150"/>
      <c r="AB87" s="150"/>
      <c r="AC87" s="150"/>
      <c r="AD87" s="150"/>
      <c r="AE87" s="124"/>
      <c r="AF87" s="127"/>
      <c r="AG87" s="133"/>
      <c r="AH87" s="136"/>
      <c r="AI87" s="60">
        <v>2</v>
      </c>
      <c r="AJ87" s="39" t="s">
        <v>456</v>
      </c>
      <c r="AK87" s="61" t="str">
        <f>IF(AL87="Preventivo","Probabilidad",IF(AL87="Detectivo","Probabilidad","Impacto"))</f>
        <v>Probabilidad</v>
      </c>
      <c r="AL87" s="114" t="s">
        <v>21</v>
      </c>
      <c r="AM87" s="63">
        <f>IF(AL87="Preventivo", 25%, IF(AL87="Detectivo",15%, IF(AL87="Correctivo",10%,IF(AL87="No se tienen controles para aplicar al impacto","No Aplica",""))))</f>
        <v>0.25</v>
      </c>
      <c r="AN87" s="114" t="s">
        <v>157</v>
      </c>
      <c r="AO87" s="63">
        <f>IF(AN87="Automático", 25%, IF(AN87="Manual",15%,IF(AN87="No Aplica", "No Aplica","")))</f>
        <v>0.15</v>
      </c>
      <c r="AP87" s="65">
        <f>AM87+AO87</f>
        <v>0.4</v>
      </c>
      <c r="AQ87" s="114" t="s">
        <v>162</v>
      </c>
      <c r="AR87" s="114" t="s">
        <v>166</v>
      </c>
      <c r="AS87" s="114" t="s">
        <v>170</v>
      </c>
      <c r="AT87" s="65">
        <f>IFERROR(IF(AND(AK86="Probabilidad",AK87="Probabilidad"),(AT86-(+AT86*AP87)),IF(AK87="Probabilidad",(K86-(+K86*AP87)),IF(AK87="Impacto",AT86,""))),"")</f>
        <v>0.28799999999999998</v>
      </c>
      <c r="AU87" s="66" t="str">
        <f>IF(AT87&lt;=20%, "Muy Baja", IF(AT87&lt;=40%,"Baja", IF(AT87&lt;=60%,"Media",IF(AT87&lt;=80%,"Alta","Muy Alta"))))</f>
        <v>Baja</v>
      </c>
      <c r="AV87" s="65">
        <f>IF(AK87="Impacto",(AV86-(+AV86*AP87)),AV86)</f>
        <v>1</v>
      </c>
      <c r="AW87" s="66" t="str">
        <f t="shared" ref="AW87:AW92" si="108">IF(AV87&lt;=20%, "Leve", IF(AV87&lt;=40%,"Menor", IF(AV87&lt;=60%,"Moderado",IF(AV87&lt;=80%,"Mayor","Catastrófico"))))</f>
        <v>Catastrófico</v>
      </c>
      <c r="AX87" s="76" t="str">
        <f>IF(AND(AU87&lt;&gt;"",AW87&lt;&gt;""),VLOOKUP(AU87&amp;AW87,'No Eliminar'!$N$3:$O$27,2,FALSE),"")</f>
        <v>Extrema</v>
      </c>
      <c r="AY87" s="139"/>
      <c r="AZ87" s="142"/>
      <c r="BA87" s="130"/>
      <c r="BB87" s="130"/>
      <c r="BC87" s="130"/>
      <c r="BD87" s="130"/>
      <c r="BE87" s="130"/>
      <c r="BF87" s="130"/>
    </row>
    <row r="88" spans="1:58" ht="105.75" customHeight="1" x14ac:dyDescent="0.3">
      <c r="A88" s="184"/>
      <c r="B88" s="185"/>
      <c r="C88" s="185"/>
      <c r="D88" s="185"/>
      <c r="E88" s="185" t="s">
        <v>455</v>
      </c>
      <c r="F88" s="193"/>
      <c r="G88" s="193"/>
      <c r="H88" s="150"/>
      <c r="I88" s="186"/>
      <c r="J88" s="186"/>
      <c r="K88" s="187"/>
      <c r="L88" s="150"/>
      <c r="M88" s="150"/>
      <c r="N88" s="150"/>
      <c r="O88" s="150"/>
      <c r="P88" s="150"/>
      <c r="Q88" s="150"/>
      <c r="R88" s="150"/>
      <c r="S88" s="150"/>
      <c r="T88" s="150"/>
      <c r="U88" s="150"/>
      <c r="V88" s="150"/>
      <c r="W88" s="150"/>
      <c r="X88" s="150"/>
      <c r="Y88" s="150"/>
      <c r="Z88" s="150"/>
      <c r="AA88" s="150"/>
      <c r="AB88" s="150"/>
      <c r="AC88" s="150"/>
      <c r="AD88" s="150"/>
      <c r="AE88" s="124"/>
      <c r="AF88" s="127"/>
      <c r="AG88" s="133"/>
      <c r="AH88" s="136"/>
      <c r="AI88" s="60">
        <v>3</v>
      </c>
      <c r="AJ88" s="39" t="s">
        <v>474</v>
      </c>
      <c r="AK88" s="61" t="str">
        <f t="shared" ref="AK88" si="109">IF(AL88="Preventivo","Probabilidad",IF(AL88="Detectivo","Probabilidad","Impacto"))</f>
        <v>Probabilidad</v>
      </c>
      <c r="AL88" s="114" t="s">
        <v>21</v>
      </c>
      <c r="AM88" s="63">
        <f>IF(AL88="Preventivo", 25%, IF(AL88="Detectivo",15%, IF(AL88="Correctivo",10%,IF(AL88="No se tienen controles para aplicar al impacto","No Aplica",""))))</f>
        <v>0.25</v>
      </c>
      <c r="AN88" s="114" t="s">
        <v>157</v>
      </c>
      <c r="AO88" s="63">
        <f t="shared" ref="AO88:AO92" si="110">IF(AN88="Automático", 25%, IF(AN88="Manual",15%,IF(AN88="No Aplica", "No Aplica","")))</f>
        <v>0.15</v>
      </c>
      <c r="AP88" s="65">
        <f>AM88+AO88</f>
        <v>0.4</v>
      </c>
      <c r="AQ88" s="114" t="s">
        <v>162</v>
      </c>
      <c r="AR88" s="114" t="s">
        <v>166</v>
      </c>
      <c r="AS88" s="114" t="s">
        <v>170</v>
      </c>
      <c r="AT88" s="65">
        <f>IFERROR(IF(AND(AK87="Probabilidad",AK88="Probabilidad"),(AT87-(+AT87*AP88)),IF(AND(AK87="Impacto",AK88="Probabilidad"),(AT86-(+AT86*AP88)),IF(AK88="Impacto",AT87,""))),"")</f>
        <v>0.17279999999999998</v>
      </c>
      <c r="AU88" s="64" t="str">
        <f>IF(AT88&lt;=20%, "Muy Baja", IF(AT88&lt;=40%,"Baja", IF(AT88&lt;=60%,"Media",IF(AT88&lt;=80%,"Alta","Muy Alta"))))</f>
        <v>Muy Baja</v>
      </c>
      <c r="AV88" s="65">
        <f>IFERROR(IF(AND(AK87="Impacto",AK88="Impacto"),(AV87-(+AV87*AP88)),IF(AND(AK87="Impacto",AK88="Probabilidad"),(AV86-(+AV86*AP88)),IF(AK88="Probabilidad",AV87,""))),"")</f>
        <v>1</v>
      </c>
      <c r="AW88" s="66" t="str">
        <f t="shared" si="108"/>
        <v>Catastrófico</v>
      </c>
      <c r="AX88" s="76" t="str">
        <f>IF(AND(AU88&lt;&gt;"",AW88&lt;&gt;""),VLOOKUP(AU88&amp;AW88,'No Eliminar'!$N$3:$O$27,2,FALSE),"")</f>
        <v>Extrema</v>
      </c>
      <c r="AY88" s="139"/>
      <c r="AZ88" s="142"/>
      <c r="BA88" s="130"/>
      <c r="BB88" s="130"/>
      <c r="BC88" s="130"/>
      <c r="BD88" s="130"/>
      <c r="BE88" s="130"/>
      <c r="BF88" s="130"/>
    </row>
    <row r="89" spans="1:58" ht="105.75" customHeight="1" x14ac:dyDescent="0.3">
      <c r="A89" s="184"/>
      <c r="B89" s="185"/>
      <c r="C89" s="185"/>
      <c r="D89" s="185"/>
      <c r="E89" s="185"/>
      <c r="F89" s="193"/>
      <c r="G89" s="193"/>
      <c r="H89" s="150"/>
      <c r="I89" s="186"/>
      <c r="J89" s="186"/>
      <c r="K89" s="187"/>
      <c r="L89" s="150"/>
      <c r="M89" s="150"/>
      <c r="N89" s="150"/>
      <c r="O89" s="150"/>
      <c r="P89" s="150"/>
      <c r="Q89" s="150"/>
      <c r="R89" s="150"/>
      <c r="S89" s="150"/>
      <c r="T89" s="150"/>
      <c r="U89" s="150"/>
      <c r="V89" s="150"/>
      <c r="W89" s="150"/>
      <c r="X89" s="150"/>
      <c r="Y89" s="150"/>
      <c r="Z89" s="150"/>
      <c r="AA89" s="150"/>
      <c r="AB89" s="150"/>
      <c r="AC89" s="150"/>
      <c r="AD89" s="150"/>
      <c r="AE89" s="124"/>
      <c r="AF89" s="127"/>
      <c r="AG89" s="133"/>
      <c r="AH89" s="136"/>
      <c r="AI89" s="60">
        <v>4</v>
      </c>
      <c r="AJ89" s="39" t="s">
        <v>457</v>
      </c>
      <c r="AK89" s="61" t="str">
        <f>IF(AL89="Preventivo","Probabilidad",IF(AL89="Detectivo","Probabilidad","Impacto"))</f>
        <v>Probabilidad</v>
      </c>
      <c r="AL89" s="114" t="s">
        <v>21</v>
      </c>
      <c r="AM89" s="63">
        <f t="shared" ref="AM89:AM92" si="111">IF(AL89="Preventivo", 25%, IF(AL89="Detectivo",15%, IF(AL89="Correctivo",10%,IF(AL89="No se tienen controles para aplicar al impacto","No Aplica",""))))</f>
        <v>0.25</v>
      </c>
      <c r="AN89" s="114" t="s">
        <v>157</v>
      </c>
      <c r="AO89" s="63">
        <f t="shared" si="110"/>
        <v>0.15</v>
      </c>
      <c r="AP89" s="65">
        <f t="shared" ref="AP89:AP92" si="112">AM89+AO89</f>
        <v>0.4</v>
      </c>
      <c r="AQ89" s="114" t="s">
        <v>162</v>
      </c>
      <c r="AR89" s="114" t="s">
        <v>166</v>
      </c>
      <c r="AS89" s="114" t="s">
        <v>170</v>
      </c>
      <c r="AT89" s="65">
        <f t="shared" ref="AT89:AT92" si="113">IFERROR(IF(AND(AK88="Probabilidad",AK89="Probabilidad"),(AT88-(+AT88*AP89)),IF(AND(AK88="Impacto",AK89="Probabilidad"),(AT87-(+AT87*AP89)),IF(AK89="Impacto",AT88,""))),"")</f>
        <v>0.10367999999999998</v>
      </c>
      <c r="AU89" s="64" t="str">
        <f t="shared" ref="AU89:AU91" si="114">IF(AT89&lt;=20%, "Muy Baja", IF(AT89&lt;=40%,"Baja", IF(AT89&lt;=60%,"Media",IF(AT89&lt;=80%,"Alta","Muy Alta"))))</f>
        <v>Muy Baja</v>
      </c>
      <c r="AV89" s="65">
        <f t="shared" ref="AV89" si="115">IFERROR(IF(AND(AK88="Impacto",AK89="Impacto"),(AV88-(+AV88*AP89)),IF(AND(AK88="Impacto",AK89="Probabilidad"),(AV87-(+AV87*AP89)),IF(AK89="Probabilidad",AV88,""))),"")</f>
        <v>1</v>
      </c>
      <c r="AW89" s="66" t="str">
        <f t="shared" si="108"/>
        <v>Catastrófico</v>
      </c>
      <c r="AX89" s="76" t="str">
        <f>IF(AND(AU89&lt;&gt;"",AW89&lt;&gt;""),VLOOKUP(AU89&amp;AW89,'No Eliminar'!$N$3:$O$27,2,FALSE),"")</f>
        <v>Extrema</v>
      </c>
      <c r="AY89" s="139"/>
      <c r="AZ89" s="142"/>
      <c r="BA89" s="130"/>
      <c r="BB89" s="130"/>
      <c r="BC89" s="130"/>
      <c r="BD89" s="130"/>
      <c r="BE89" s="130"/>
      <c r="BF89" s="130"/>
    </row>
    <row r="90" spans="1:58" ht="105.75" customHeight="1" x14ac:dyDescent="0.3">
      <c r="A90" s="184"/>
      <c r="B90" s="185"/>
      <c r="C90" s="185"/>
      <c r="D90" s="53"/>
      <c r="E90" s="115"/>
      <c r="F90" s="193"/>
      <c r="G90" s="193"/>
      <c r="H90" s="150"/>
      <c r="I90" s="186"/>
      <c r="J90" s="186"/>
      <c r="K90" s="187"/>
      <c r="L90" s="118"/>
      <c r="M90" s="116"/>
      <c r="N90" s="116"/>
      <c r="O90" s="116"/>
      <c r="P90" s="116"/>
      <c r="Q90" s="116"/>
      <c r="R90" s="116"/>
      <c r="S90" s="116"/>
      <c r="T90" s="116"/>
      <c r="U90" s="116"/>
      <c r="V90" s="116"/>
      <c r="W90" s="116"/>
      <c r="X90" s="116"/>
      <c r="Y90" s="116"/>
      <c r="Z90" s="116"/>
      <c r="AA90" s="116"/>
      <c r="AB90" s="116"/>
      <c r="AC90" s="116"/>
      <c r="AD90" s="116"/>
      <c r="AE90" s="124"/>
      <c r="AF90" s="127"/>
      <c r="AG90" s="133"/>
      <c r="AH90" s="136"/>
      <c r="AI90" s="60">
        <v>5</v>
      </c>
      <c r="AJ90" s="53"/>
      <c r="AK90" s="61" t="str">
        <f t="shared" ref="AK90:AK92" si="116">IF(AL90="Preventivo","Probabilidad",IF(AL90="Detectivo","Probabilidad","Impacto"))</f>
        <v>Impacto</v>
      </c>
      <c r="AL90" s="62" t="s">
        <v>155</v>
      </c>
      <c r="AM90" s="63">
        <f t="shared" si="111"/>
        <v>0.1</v>
      </c>
      <c r="AN90" s="62" t="s">
        <v>158</v>
      </c>
      <c r="AO90" s="63">
        <f t="shared" si="110"/>
        <v>0.25</v>
      </c>
      <c r="AP90" s="65">
        <f t="shared" si="112"/>
        <v>0.35</v>
      </c>
      <c r="AQ90" s="62" t="s">
        <v>162</v>
      </c>
      <c r="AR90" s="62" t="s">
        <v>167</v>
      </c>
      <c r="AS90" s="62" t="s">
        <v>170</v>
      </c>
      <c r="AT90" s="65">
        <f t="shared" si="113"/>
        <v>0.10367999999999998</v>
      </c>
      <c r="AU90" s="64" t="str">
        <f t="shared" si="114"/>
        <v>Muy Baja</v>
      </c>
      <c r="AV90" s="65" t="str">
        <f>IFERROR(IF(AND(AK89="Impacto",AK90="Impacto"),(AV89-(+AV89*AP90)),IF(AND(AK89="Impacto",AK90="Probabilidad"),(AV88-(+AV88*AP90)),IF(AK90="Probabilidad",AV89,""))),"")</f>
        <v/>
      </c>
      <c r="AW90" s="66" t="str">
        <f t="shared" si="108"/>
        <v>Catastrófico</v>
      </c>
      <c r="AX90" s="76" t="str">
        <f>IF(AND(AU90&lt;&gt;"",AW90&lt;&gt;""),VLOOKUP(AU90&amp;AW90,'No Eliminar'!$N$3:$O$27,2,FALSE),"")</f>
        <v>Extrema</v>
      </c>
      <c r="AY90" s="139"/>
      <c r="AZ90" s="142"/>
      <c r="BA90" s="130"/>
      <c r="BB90" s="130"/>
      <c r="BC90" s="130"/>
      <c r="BD90" s="130"/>
      <c r="BE90" s="130"/>
      <c r="BF90" s="130"/>
    </row>
    <row r="91" spans="1:58" ht="105.75" customHeight="1" x14ac:dyDescent="0.3">
      <c r="A91" s="184"/>
      <c r="B91" s="185"/>
      <c r="C91" s="185"/>
      <c r="D91" s="53"/>
      <c r="E91" s="115"/>
      <c r="F91" s="193"/>
      <c r="G91" s="193"/>
      <c r="H91" s="150"/>
      <c r="I91" s="186"/>
      <c r="J91" s="186"/>
      <c r="K91" s="187"/>
      <c r="L91" s="118"/>
      <c r="M91" s="116"/>
      <c r="N91" s="116"/>
      <c r="O91" s="116"/>
      <c r="P91" s="116"/>
      <c r="Q91" s="116"/>
      <c r="R91" s="116"/>
      <c r="S91" s="116"/>
      <c r="T91" s="116"/>
      <c r="U91" s="116"/>
      <c r="V91" s="116"/>
      <c r="W91" s="116"/>
      <c r="X91" s="116"/>
      <c r="Y91" s="116"/>
      <c r="Z91" s="116"/>
      <c r="AA91" s="116"/>
      <c r="AB91" s="116"/>
      <c r="AC91" s="116"/>
      <c r="AD91" s="116"/>
      <c r="AE91" s="124"/>
      <c r="AF91" s="127"/>
      <c r="AG91" s="133"/>
      <c r="AH91" s="136"/>
      <c r="AI91" s="60">
        <v>6</v>
      </c>
      <c r="AJ91" s="53"/>
      <c r="AK91" s="61" t="str">
        <f t="shared" si="116"/>
        <v>Impacto</v>
      </c>
      <c r="AL91" s="62" t="s">
        <v>155</v>
      </c>
      <c r="AM91" s="63">
        <f t="shared" si="111"/>
        <v>0.1</v>
      </c>
      <c r="AN91" s="62" t="s">
        <v>157</v>
      </c>
      <c r="AO91" s="63">
        <f t="shared" si="110"/>
        <v>0.15</v>
      </c>
      <c r="AP91" s="65">
        <f t="shared" si="112"/>
        <v>0.25</v>
      </c>
      <c r="AQ91" s="62" t="s">
        <v>162</v>
      </c>
      <c r="AR91" s="62" t="s">
        <v>167</v>
      </c>
      <c r="AS91" s="62" t="s">
        <v>170</v>
      </c>
      <c r="AT91" s="65">
        <f t="shared" si="113"/>
        <v>0.10367999999999998</v>
      </c>
      <c r="AU91" s="64" t="str">
        <f t="shared" si="114"/>
        <v>Muy Baja</v>
      </c>
      <c r="AV91" s="65" t="str">
        <f t="shared" ref="AV91:AV92" si="117">IFERROR(IF(AND(AK90="Impacto",AK91="Impacto"),(AV90-(+AV90*AP91)),IF(AND(AK90="Impacto",AK91="Probabilidad"),(AV89-(+AV89*AP91)),IF(AK91="Probabilidad",AV90,""))),"")</f>
        <v/>
      </c>
      <c r="AW91" s="66" t="str">
        <f t="shared" si="108"/>
        <v>Catastrófico</v>
      </c>
      <c r="AX91" s="76" t="str">
        <f>IF(AND(AU91&lt;&gt;"",AW91&lt;&gt;""),VLOOKUP(AU91&amp;AW91,'No Eliminar'!$N$3:$O$27,2,FALSE),"")</f>
        <v>Extrema</v>
      </c>
      <c r="AY91" s="139"/>
      <c r="AZ91" s="142"/>
      <c r="BA91" s="130"/>
      <c r="BB91" s="130"/>
      <c r="BC91" s="130"/>
      <c r="BD91" s="130"/>
      <c r="BE91" s="130"/>
      <c r="BF91" s="130"/>
    </row>
    <row r="92" spans="1:58" ht="105.75" customHeight="1" x14ac:dyDescent="0.3">
      <c r="A92" s="184"/>
      <c r="B92" s="185"/>
      <c r="C92" s="185"/>
      <c r="D92" s="53"/>
      <c r="E92" s="115"/>
      <c r="F92" s="193"/>
      <c r="G92" s="193"/>
      <c r="H92" s="150"/>
      <c r="I92" s="186"/>
      <c r="J92" s="186"/>
      <c r="K92" s="187"/>
      <c r="L92" s="118"/>
      <c r="M92" s="117"/>
      <c r="N92" s="117"/>
      <c r="O92" s="117"/>
      <c r="P92" s="117"/>
      <c r="Q92" s="117"/>
      <c r="R92" s="117"/>
      <c r="S92" s="117"/>
      <c r="T92" s="117"/>
      <c r="U92" s="117"/>
      <c r="V92" s="117"/>
      <c r="W92" s="117"/>
      <c r="X92" s="117"/>
      <c r="Y92" s="117"/>
      <c r="Z92" s="117"/>
      <c r="AA92" s="117"/>
      <c r="AB92" s="117"/>
      <c r="AC92" s="117"/>
      <c r="AD92" s="117"/>
      <c r="AE92" s="125"/>
      <c r="AF92" s="128"/>
      <c r="AG92" s="134"/>
      <c r="AH92" s="137"/>
      <c r="AI92" s="60">
        <v>7</v>
      </c>
      <c r="AJ92" s="53"/>
      <c r="AK92" s="61" t="str">
        <f t="shared" si="116"/>
        <v>Impacto</v>
      </c>
      <c r="AL92" s="62" t="s">
        <v>155</v>
      </c>
      <c r="AM92" s="63">
        <f t="shared" si="111"/>
        <v>0.1</v>
      </c>
      <c r="AN92" s="62" t="s">
        <v>157</v>
      </c>
      <c r="AO92" s="63">
        <f t="shared" si="110"/>
        <v>0.15</v>
      </c>
      <c r="AP92" s="65">
        <f t="shared" si="112"/>
        <v>0.25</v>
      </c>
      <c r="AQ92" s="62" t="s">
        <v>162</v>
      </c>
      <c r="AR92" s="62" t="s">
        <v>167</v>
      </c>
      <c r="AS92" s="62" t="s">
        <v>170</v>
      </c>
      <c r="AT92" s="65">
        <f t="shared" si="113"/>
        <v>0.10367999999999998</v>
      </c>
      <c r="AU92" s="64" t="str">
        <f>IF(AT92&lt;=20%, "Muy Baja", IF(AT92&lt;=40%,"Baja", IF(AT92&lt;=60%,"Media",IF(AT92&lt;=80%,"Alta","Muy Alta"))))</f>
        <v>Muy Baja</v>
      </c>
      <c r="AV92" s="65" t="str">
        <f t="shared" si="117"/>
        <v/>
      </c>
      <c r="AW92" s="66" t="str">
        <f t="shared" si="108"/>
        <v>Catastrófico</v>
      </c>
      <c r="AX92" s="76" t="str">
        <f>IF(AND(AU92&lt;&gt;"",AW92&lt;&gt;""),VLOOKUP(AU92&amp;AW92,'No Eliminar'!$N$3:$O$27,2,FALSE),"")</f>
        <v>Extrema</v>
      </c>
      <c r="AY92" s="140"/>
      <c r="AZ92" s="143"/>
      <c r="BA92" s="131"/>
      <c r="BB92" s="131"/>
      <c r="BC92" s="131"/>
      <c r="BD92" s="131"/>
      <c r="BE92" s="131"/>
      <c r="BF92" s="131"/>
    </row>
    <row r="93" spans="1:58" ht="147" customHeight="1" x14ac:dyDescent="0.3">
      <c r="A93" s="184">
        <v>19</v>
      </c>
      <c r="B93" s="185" t="s">
        <v>481</v>
      </c>
      <c r="C93" s="165" t="s">
        <v>263</v>
      </c>
      <c r="D93" s="165" t="s">
        <v>482</v>
      </c>
      <c r="E93" s="253" t="s">
        <v>483</v>
      </c>
      <c r="F93" s="168" t="s">
        <v>499</v>
      </c>
      <c r="G93" s="180" t="s">
        <v>500</v>
      </c>
      <c r="H93" s="144" t="s">
        <v>172</v>
      </c>
      <c r="I93" s="171" t="s">
        <v>192</v>
      </c>
      <c r="J93" s="171" t="str">
        <f>IF(I93="Máximo 2 veces por año","Muy Baja", IF(I93="De 3 a 24 veces por año","Baja", IF(I93="De 24 a 500 veces por año","Media", IF(I93="De 500 veces al año y máximo 5000 veces por año","Alta",IF(I93="Más de 5000 veces por año","Muy Alta",";")))))</f>
        <v>Muy Alta</v>
      </c>
      <c r="K93" s="174">
        <f>IF(J93="Muy Baja", 20%, IF(J93="Baja",40%, IF(J93="Media",60%, IF(J93="Alta",80%,IF(J93="Muy Alta",100%,"")))))</f>
        <v>1</v>
      </c>
      <c r="L93" s="150" t="s">
        <v>69</v>
      </c>
      <c r="M93" s="150" t="s">
        <v>69</v>
      </c>
      <c r="N93" s="150" t="s">
        <v>69</v>
      </c>
      <c r="O93" s="150" t="s">
        <v>69</v>
      </c>
      <c r="P93" s="150" t="s">
        <v>69</v>
      </c>
      <c r="Q93" s="150" t="s">
        <v>69</v>
      </c>
      <c r="R93" s="150" t="s">
        <v>69</v>
      </c>
      <c r="S93" s="150" t="s">
        <v>76</v>
      </c>
      <c r="T93" s="150" t="s">
        <v>76</v>
      </c>
      <c r="U93" s="150" t="s">
        <v>69</v>
      </c>
      <c r="V93" s="150" t="s">
        <v>69</v>
      </c>
      <c r="W93" s="150" t="s">
        <v>69</v>
      </c>
      <c r="X93" s="150" t="s">
        <v>69</v>
      </c>
      <c r="Y93" s="150" t="s">
        <v>69</v>
      </c>
      <c r="Z93" s="150" t="s">
        <v>69</v>
      </c>
      <c r="AA93" s="150" t="s">
        <v>76</v>
      </c>
      <c r="AB93" s="150" t="s">
        <v>69</v>
      </c>
      <c r="AC93" s="150" t="s">
        <v>69</v>
      </c>
      <c r="AD93" s="150" t="s">
        <v>76</v>
      </c>
      <c r="AE93" s="123">
        <f>COUNTIF(L93:AD93, "SI")</f>
        <v>15</v>
      </c>
      <c r="AF93" s="126" t="str">
        <f>IF(AE93&lt;=5, "Moderado", IF(AE93&lt;=11,"Mayor","Catastrófico"))</f>
        <v>Catastrófico</v>
      </c>
      <c r="AG93" s="132">
        <f>IF(AF93="Leve", 20%, IF(AF93="Menor",40%, IF(AF93="Moderado",60%, IF(AF93="Mayor",80%,IF(AF93="Catastrófico",100%,"")))))</f>
        <v>1</v>
      </c>
      <c r="AH93" s="135" t="str">
        <f>IF(AND(J93&lt;&gt;"",AF93&lt;&gt;""),VLOOKUP(J93&amp;AF93,'No Eliminar'!$N$3:$O$27,2,FALSE),"")</f>
        <v>Extrema</v>
      </c>
      <c r="AI93" s="60">
        <v>1</v>
      </c>
      <c r="AJ93" s="39" t="s">
        <v>271</v>
      </c>
      <c r="AK93" s="61" t="str">
        <f>IF(AL93="Preventivo","Probabilidad",IF(AL93="Detectivo","Probabilidad","Impacto"))</f>
        <v>Probabilidad</v>
      </c>
      <c r="AL93" s="122" t="s">
        <v>81</v>
      </c>
      <c r="AM93" s="121">
        <f>IF(AL93="Preventivo", 25%, IF(AL93="Detectivo",15%, IF(AL93="Correctivo",10%,IF(AL93="No se tienen controles para aplicar al impacto","No Aplica",""))))</f>
        <v>0.15</v>
      </c>
      <c r="AN93" s="122" t="s">
        <v>157</v>
      </c>
      <c r="AO93" s="121">
        <f>IF(AN93="Automático", 25%, IF(AN93="Manual",15%,IF(AN93="No Aplica", "No Aplica","")))</f>
        <v>0.15</v>
      </c>
      <c r="AP93" s="65">
        <f>AM93+AO93</f>
        <v>0.3</v>
      </c>
      <c r="AQ93" s="122" t="s">
        <v>162</v>
      </c>
      <c r="AR93" s="122" t="s">
        <v>166</v>
      </c>
      <c r="AS93" s="122" t="s">
        <v>170</v>
      </c>
      <c r="AT93" s="65">
        <f>IFERROR(IF(AK93="Probabilidad",(K93-(+K93*AP93)),IF(AK93="Impacto",K93,"")),"")</f>
        <v>0.7</v>
      </c>
      <c r="AU93" s="66" t="str">
        <f>IF(AT93&lt;=20%, "Muy Baja", IF(AT93&lt;=40%,"Baja", IF(AT93&lt;=60%,"Media",IF(AT93&lt;=80%,"Alta","Muy Alta"))))</f>
        <v>Alta</v>
      </c>
      <c r="AV93" s="65">
        <f>IF(AK93="Impacto",(AG93-(+AG93*AP93)),AG93)</f>
        <v>1</v>
      </c>
      <c r="AW93" s="66" t="str">
        <f>IF(AV93&lt;=20%, "Leve", IF(AV93&lt;=40%,"Menor", IF(AV93&lt;=60%,"Moderado",IF(AV93&lt;=80%,"Mayor","Catastrófico"))))</f>
        <v>Catastrófico</v>
      </c>
      <c r="AX93" s="119" t="str">
        <f>IF(AND(AU93&lt;&gt;"",AW93&lt;&gt;""),VLOOKUP(AU93&amp;AW93,'No Eliminar'!$N$3:$O$27,2,FALSE),"")</f>
        <v>Extrema</v>
      </c>
      <c r="AY93" s="138" t="s">
        <v>204</v>
      </c>
      <c r="AZ93" s="129" t="s">
        <v>488</v>
      </c>
      <c r="BA93" s="129" t="s">
        <v>489</v>
      </c>
      <c r="BB93" s="129" t="s">
        <v>490</v>
      </c>
      <c r="BC93" s="129" t="s">
        <v>238</v>
      </c>
      <c r="BD93" s="129" t="s">
        <v>290</v>
      </c>
      <c r="BE93" s="129" t="s">
        <v>240</v>
      </c>
      <c r="BF93" s="129" t="s">
        <v>491</v>
      </c>
    </row>
    <row r="94" spans="1:58" ht="155.25" customHeight="1" x14ac:dyDescent="0.3">
      <c r="A94" s="184"/>
      <c r="B94" s="185"/>
      <c r="C94" s="166"/>
      <c r="D94" s="166"/>
      <c r="E94" s="253" t="s">
        <v>361</v>
      </c>
      <c r="F94" s="169"/>
      <c r="G94" s="181"/>
      <c r="H94" s="145"/>
      <c r="I94" s="172"/>
      <c r="J94" s="172"/>
      <c r="K94" s="175"/>
      <c r="L94" s="150"/>
      <c r="M94" s="150"/>
      <c r="N94" s="150"/>
      <c r="O94" s="150"/>
      <c r="P94" s="150"/>
      <c r="Q94" s="150"/>
      <c r="R94" s="150"/>
      <c r="S94" s="150"/>
      <c r="T94" s="150"/>
      <c r="U94" s="150"/>
      <c r="V94" s="150"/>
      <c r="W94" s="150"/>
      <c r="X94" s="150"/>
      <c r="Y94" s="150"/>
      <c r="Z94" s="150"/>
      <c r="AA94" s="150"/>
      <c r="AB94" s="150"/>
      <c r="AC94" s="150"/>
      <c r="AD94" s="150"/>
      <c r="AE94" s="124"/>
      <c r="AF94" s="127"/>
      <c r="AG94" s="133"/>
      <c r="AH94" s="136"/>
      <c r="AI94" s="60">
        <v>2</v>
      </c>
      <c r="AJ94" s="39" t="s">
        <v>485</v>
      </c>
      <c r="AK94" s="61" t="str">
        <f>IF(AL94="Preventivo","Probabilidad",IF(AL94="Detectivo","Probabilidad","Impacto"))</f>
        <v>Probabilidad</v>
      </c>
      <c r="AL94" s="122" t="s">
        <v>21</v>
      </c>
      <c r="AM94" s="121">
        <f>IF(AL94="Preventivo", 25%, IF(AL94="Detectivo",15%, IF(AL94="Correctivo",10%,IF(AL94="No se tienen controles para aplicar al impacto","No Aplica",""))))</f>
        <v>0.25</v>
      </c>
      <c r="AN94" s="122" t="s">
        <v>157</v>
      </c>
      <c r="AO94" s="121">
        <f>IF(AN94="Automático", 25%, IF(AN94="Manual",15%,IF(AN94="No Aplica", "No Aplica","")))</f>
        <v>0.15</v>
      </c>
      <c r="AP94" s="65">
        <f>AM94+AO94</f>
        <v>0.4</v>
      </c>
      <c r="AQ94" s="122" t="s">
        <v>162</v>
      </c>
      <c r="AR94" s="122" t="s">
        <v>166</v>
      </c>
      <c r="AS94" s="122" t="s">
        <v>170</v>
      </c>
      <c r="AT94" s="65">
        <f>IFERROR(IF(AND(AK93="Probabilidad",AK94="Probabilidad"),(AT93-(+AT93*AP94)),IF(AK94="Probabilidad",(K93-(+K93*AP94)),IF(AK94="Impacto",AT93,""))),"")</f>
        <v>0.42</v>
      </c>
      <c r="AU94" s="66" t="str">
        <f>IF(AT94&lt;=20%, "Muy Baja", IF(AT94&lt;=40%,"Baja", IF(AT94&lt;=60%,"Media",IF(AT94&lt;=80%,"Alta","Muy Alta"))))</f>
        <v>Media</v>
      </c>
      <c r="AV94" s="65">
        <f>IF(AK94="Impacto",(AV93-(+AV93*AP94)),AV93)</f>
        <v>1</v>
      </c>
      <c r="AW94" s="66" t="str">
        <f t="shared" ref="AW94:AW97" si="118">IF(AV94&lt;=20%, "Leve", IF(AV94&lt;=40%,"Menor", IF(AV94&lt;=60%,"Moderado",IF(AV94&lt;=80%,"Mayor","Catastrófico"))))</f>
        <v>Catastrófico</v>
      </c>
      <c r="AX94" s="119" t="str">
        <f>IF(AND(AU94&lt;&gt;"",AW94&lt;&gt;""),VLOOKUP(AU94&amp;AW94,'No Eliminar'!$N$3:$O$27,2,FALSE),"")</f>
        <v>Extrema</v>
      </c>
      <c r="AY94" s="139"/>
      <c r="AZ94" s="130"/>
      <c r="BA94" s="130"/>
      <c r="BB94" s="130"/>
      <c r="BC94" s="130"/>
      <c r="BD94" s="130"/>
      <c r="BE94" s="130"/>
      <c r="BF94" s="130"/>
    </row>
    <row r="95" spans="1:58" ht="149.25" customHeight="1" x14ac:dyDescent="0.3">
      <c r="A95" s="184"/>
      <c r="B95" s="185"/>
      <c r="C95" s="166"/>
      <c r="D95" s="166"/>
      <c r="E95" s="253" t="s">
        <v>484</v>
      </c>
      <c r="F95" s="169"/>
      <c r="G95" s="181"/>
      <c r="H95" s="145"/>
      <c r="I95" s="172"/>
      <c r="J95" s="172"/>
      <c r="K95" s="175"/>
      <c r="L95" s="150"/>
      <c r="M95" s="150"/>
      <c r="N95" s="150"/>
      <c r="O95" s="150"/>
      <c r="P95" s="150"/>
      <c r="Q95" s="150"/>
      <c r="R95" s="150"/>
      <c r="S95" s="150"/>
      <c r="T95" s="150"/>
      <c r="U95" s="150"/>
      <c r="V95" s="150"/>
      <c r="W95" s="150"/>
      <c r="X95" s="150"/>
      <c r="Y95" s="150"/>
      <c r="Z95" s="150"/>
      <c r="AA95" s="150"/>
      <c r="AB95" s="150"/>
      <c r="AC95" s="150"/>
      <c r="AD95" s="150"/>
      <c r="AE95" s="124"/>
      <c r="AF95" s="127"/>
      <c r="AG95" s="133"/>
      <c r="AH95" s="136"/>
      <c r="AI95" s="60">
        <v>3</v>
      </c>
      <c r="AJ95" s="39" t="s">
        <v>497</v>
      </c>
      <c r="AK95" s="61" t="str">
        <f t="shared" ref="AK95" si="119">IF(AL95="Preventivo","Probabilidad",IF(AL95="Detectivo","Probabilidad","Impacto"))</f>
        <v>Probabilidad</v>
      </c>
      <c r="AL95" s="122" t="s">
        <v>21</v>
      </c>
      <c r="AM95" s="121">
        <f t="shared" ref="AM95:AM97" si="120">IF(AL95="Preventivo", 25%, IF(AL95="Detectivo",15%, IF(AL95="Correctivo",10%,IF(AL95="No se tienen controles para aplicar al impacto","No Aplica",""))))</f>
        <v>0.25</v>
      </c>
      <c r="AN95" s="122" t="s">
        <v>157</v>
      </c>
      <c r="AO95" s="121">
        <f t="shared" ref="AO95:AO97" si="121">IF(AN95="Automático", 25%, IF(AN95="Manual",15%,IF(AN95="No Aplica", "No Aplica","")))</f>
        <v>0.15</v>
      </c>
      <c r="AP95" s="65">
        <f>AM95+AO95</f>
        <v>0.4</v>
      </c>
      <c r="AQ95" s="122" t="s">
        <v>162</v>
      </c>
      <c r="AR95" s="122" t="s">
        <v>167</v>
      </c>
      <c r="AS95" s="122" t="s">
        <v>170</v>
      </c>
      <c r="AT95" s="65">
        <f>IFERROR(IF(AND(AK94="Probabilidad",AK95="Probabilidad"),(AT94-(+AT94*AP95)),IF(AND(AK94="Impacto",AK95="Probabilidad"),(AT93-(+AT93*AP95)),IF(AK95="Impacto",AT94,""))),"")</f>
        <v>0.252</v>
      </c>
      <c r="AU95" s="64" t="str">
        <f>IF(AT95&lt;=20%, "Muy Baja", IF(AT95&lt;=40%,"Baja", IF(AT95&lt;=60%,"Media",IF(AT95&lt;=80%,"Alta","Muy Alta"))))</f>
        <v>Baja</v>
      </c>
      <c r="AV95" s="65">
        <f>IFERROR(IF(AND(AK94="Impacto",AK95="Impacto"),(AV94-(+AV94*AP95)),IF(AND(AK94="Impacto",AK95="Probabilidad"),(AV93-(+AV93*AP95)),IF(AK95="Probabilidad",AV94,""))),"")</f>
        <v>1</v>
      </c>
      <c r="AW95" s="66" t="str">
        <f t="shared" si="118"/>
        <v>Catastrófico</v>
      </c>
      <c r="AX95" s="119" t="str">
        <f>IF(AND(AU95&lt;&gt;"",AW95&lt;&gt;""),VLOOKUP(AU95&amp;AW95,'No Eliminar'!$N$3:$O$27,2,FALSE),"")</f>
        <v>Extrema</v>
      </c>
      <c r="AY95" s="139"/>
      <c r="AZ95" s="130"/>
      <c r="BA95" s="130"/>
      <c r="BB95" s="130"/>
      <c r="BC95" s="130"/>
      <c r="BD95" s="130"/>
      <c r="BE95" s="130"/>
      <c r="BF95" s="130"/>
    </row>
    <row r="96" spans="1:58" ht="159.75" customHeight="1" x14ac:dyDescent="0.3">
      <c r="A96" s="184"/>
      <c r="B96" s="185"/>
      <c r="C96" s="166"/>
      <c r="D96" s="166"/>
      <c r="E96" s="253" t="s">
        <v>469</v>
      </c>
      <c r="F96" s="169"/>
      <c r="G96" s="181"/>
      <c r="H96" s="145"/>
      <c r="I96" s="172"/>
      <c r="J96" s="172"/>
      <c r="K96" s="175"/>
      <c r="L96" s="150"/>
      <c r="M96" s="150"/>
      <c r="N96" s="150"/>
      <c r="O96" s="150"/>
      <c r="P96" s="150"/>
      <c r="Q96" s="150"/>
      <c r="R96" s="150"/>
      <c r="S96" s="150"/>
      <c r="T96" s="150"/>
      <c r="U96" s="150"/>
      <c r="V96" s="150"/>
      <c r="W96" s="150"/>
      <c r="X96" s="150"/>
      <c r="Y96" s="150"/>
      <c r="Z96" s="150"/>
      <c r="AA96" s="150"/>
      <c r="AB96" s="150"/>
      <c r="AC96" s="150"/>
      <c r="AD96" s="150"/>
      <c r="AE96" s="124"/>
      <c r="AF96" s="127"/>
      <c r="AG96" s="133"/>
      <c r="AH96" s="136"/>
      <c r="AI96" s="60">
        <v>4</v>
      </c>
      <c r="AJ96" s="39" t="s">
        <v>486</v>
      </c>
      <c r="AK96" s="61" t="str">
        <f>IF(AL96="Preventivo","Probabilidad",IF(AL96="Detectivo","Probabilidad","Impacto"))</f>
        <v>Probabilidad</v>
      </c>
      <c r="AL96" s="122" t="s">
        <v>21</v>
      </c>
      <c r="AM96" s="121">
        <f t="shared" si="120"/>
        <v>0.25</v>
      </c>
      <c r="AN96" s="122" t="s">
        <v>157</v>
      </c>
      <c r="AO96" s="121">
        <f t="shared" si="121"/>
        <v>0.15</v>
      </c>
      <c r="AP96" s="65">
        <f t="shared" ref="AP96:AP97" si="122">AM96+AO96</f>
        <v>0.4</v>
      </c>
      <c r="AQ96" s="122" t="s">
        <v>162</v>
      </c>
      <c r="AR96" s="122" t="s">
        <v>167</v>
      </c>
      <c r="AS96" s="122" t="s">
        <v>170</v>
      </c>
      <c r="AT96" s="65">
        <f t="shared" ref="AT96:AT97" si="123">IFERROR(IF(AND(AK95="Probabilidad",AK96="Probabilidad"),(AT95-(+AT95*AP96)),IF(AND(AK95="Impacto",AK96="Probabilidad"),(AT94-(+AT94*AP96)),IF(AK96="Impacto",AT95,""))),"")</f>
        <v>0.1512</v>
      </c>
      <c r="AU96" s="64" t="str">
        <f t="shared" ref="AU96:AU97" si="124">IF(AT96&lt;=20%, "Muy Baja", IF(AT96&lt;=40%,"Baja", IF(AT96&lt;=60%,"Media",IF(AT96&lt;=80%,"Alta","Muy Alta"))))</f>
        <v>Muy Baja</v>
      </c>
      <c r="AV96" s="65">
        <f t="shared" ref="AV96" si="125">IFERROR(IF(AND(AK95="Impacto",AK96="Impacto"),(AV95-(+AV95*AP96)),IF(AND(AK95="Impacto",AK96="Probabilidad"),(AV94-(+AV94*AP96)),IF(AK96="Probabilidad",AV95,""))),"")</f>
        <v>1</v>
      </c>
      <c r="AW96" s="66" t="str">
        <f t="shared" si="118"/>
        <v>Catastrófico</v>
      </c>
      <c r="AX96" s="119" t="str">
        <f>IF(AND(AU96&lt;&gt;"",AW96&lt;&gt;""),VLOOKUP(AU96&amp;AW96,'No Eliminar'!$N$3:$O$27,2,FALSE),"")</f>
        <v>Extrema</v>
      </c>
      <c r="AY96" s="139"/>
      <c r="AZ96" s="130"/>
      <c r="BA96" s="130"/>
      <c r="BB96" s="130"/>
      <c r="BC96" s="130"/>
      <c r="BD96" s="130"/>
      <c r="BE96" s="130"/>
      <c r="BF96" s="130"/>
    </row>
    <row r="97" spans="1:58" ht="174" customHeight="1" x14ac:dyDescent="0.3">
      <c r="A97" s="184"/>
      <c r="B97" s="185"/>
      <c r="C97" s="167"/>
      <c r="D97" s="167"/>
      <c r="E97" s="253" t="s">
        <v>498</v>
      </c>
      <c r="F97" s="170"/>
      <c r="G97" s="182"/>
      <c r="H97" s="146"/>
      <c r="I97" s="173"/>
      <c r="J97" s="173"/>
      <c r="K97" s="176"/>
      <c r="L97" s="150"/>
      <c r="M97" s="150"/>
      <c r="N97" s="150"/>
      <c r="O97" s="150"/>
      <c r="P97" s="150"/>
      <c r="Q97" s="150"/>
      <c r="R97" s="150"/>
      <c r="S97" s="150"/>
      <c r="T97" s="150"/>
      <c r="U97" s="150"/>
      <c r="V97" s="150"/>
      <c r="W97" s="150"/>
      <c r="X97" s="150"/>
      <c r="Y97" s="150"/>
      <c r="Z97" s="150"/>
      <c r="AA97" s="150"/>
      <c r="AB97" s="150"/>
      <c r="AC97" s="150"/>
      <c r="AD97" s="150"/>
      <c r="AE97" s="125"/>
      <c r="AF97" s="128"/>
      <c r="AG97" s="134"/>
      <c r="AH97" s="137"/>
      <c r="AI97" s="60">
        <v>5</v>
      </c>
      <c r="AJ97" s="39" t="s">
        <v>487</v>
      </c>
      <c r="AK97" s="61" t="str">
        <f t="shared" ref="AK97" si="126">IF(AL97="Preventivo","Probabilidad",IF(AL97="Detectivo","Probabilidad","Impacto"))</f>
        <v>Probabilidad</v>
      </c>
      <c r="AL97" s="122" t="s">
        <v>21</v>
      </c>
      <c r="AM97" s="121">
        <f t="shared" si="120"/>
        <v>0.25</v>
      </c>
      <c r="AN97" s="122" t="s">
        <v>157</v>
      </c>
      <c r="AO97" s="121">
        <f t="shared" si="121"/>
        <v>0.15</v>
      </c>
      <c r="AP97" s="65">
        <f t="shared" si="122"/>
        <v>0.4</v>
      </c>
      <c r="AQ97" s="122" t="s">
        <v>162</v>
      </c>
      <c r="AR97" s="122" t="s">
        <v>167</v>
      </c>
      <c r="AS97" s="122" t="s">
        <v>170</v>
      </c>
      <c r="AT97" s="65">
        <f t="shared" si="123"/>
        <v>9.0719999999999995E-2</v>
      </c>
      <c r="AU97" s="64" t="str">
        <f t="shared" si="124"/>
        <v>Muy Baja</v>
      </c>
      <c r="AV97" s="65">
        <f>IFERROR(IF(AND(AK96="Impacto",AK97="Impacto"),(AV96-(+AV96*AP97)),IF(AND(AK96="Impacto",AK97="Probabilidad"),(AV95-(+AV95*AP97)),IF(AK97="Probabilidad",AV96,""))),"")</f>
        <v>1</v>
      </c>
      <c r="AW97" s="66" t="str">
        <f t="shared" si="118"/>
        <v>Catastrófico</v>
      </c>
      <c r="AX97" s="122" t="str">
        <f>IF(AND(AU97&lt;&gt;"",AW97&lt;&gt;""),VLOOKUP(AU97&amp;AW97,'No Eliminar'!$N$3:$O$27,2,FALSE),"")</f>
        <v>Extrema</v>
      </c>
      <c r="AY97" s="140"/>
      <c r="AZ97" s="131"/>
      <c r="BA97" s="131"/>
      <c r="BB97" s="131"/>
      <c r="BC97" s="131"/>
      <c r="BD97" s="131"/>
      <c r="BE97" s="131"/>
      <c r="BF97" s="131"/>
    </row>
    <row r="98" spans="1:58" ht="105.75" hidden="1" customHeight="1" x14ac:dyDescent="0.3">
      <c r="A98" s="184">
        <v>18</v>
      </c>
      <c r="B98" s="185"/>
      <c r="C98" s="165"/>
      <c r="D98" s="75"/>
      <c r="E98" s="75"/>
      <c r="F98" s="209"/>
      <c r="G98" s="180"/>
      <c r="H98" s="144"/>
      <c r="I98" s="171"/>
      <c r="J98" s="171" t="str">
        <f>IF(I98="Máximo 2 veces por año","Muy Baja", IF(I98="De 3 a 24 veces por año","Baja", IF(I98="De 24 a 500 veces por año","Media", IF(I98="De 500 veces al año y máximo 5000 veces por año","Alta",IF(I98="Más de 5000 veces por año","Muy Alta",";")))))</f>
        <v>;</v>
      </c>
      <c r="K98" s="174" t="str">
        <f>IF(J98="Muy Baja", 20%, IF(J98="Baja",40%, IF(J98="Media",60%, IF(J98="Alta",80%,IF(J98="Muy Alta",100%,"")))))</f>
        <v/>
      </c>
      <c r="L98" s="144" t="s">
        <v>76</v>
      </c>
      <c r="M98" s="144" t="s">
        <v>76</v>
      </c>
      <c r="N98" s="144" t="s">
        <v>69</v>
      </c>
      <c r="O98" s="144" t="s">
        <v>69</v>
      </c>
      <c r="P98" s="144" t="s">
        <v>69</v>
      </c>
      <c r="Q98" s="144" t="s">
        <v>69</v>
      </c>
      <c r="R98" s="144" t="s">
        <v>69</v>
      </c>
      <c r="S98" s="144" t="s">
        <v>69</v>
      </c>
      <c r="T98" s="144" t="s">
        <v>69</v>
      </c>
      <c r="U98" s="144" t="s">
        <v>69</v>
      </c>
      <c r="V98" s="144" t="s">
        <v>69</v>
      </c>
      <c r="W98" s="144" t="s">
        <v>69</v>
      </c>
      <c r="X98" s="144" t="s">
        <v>69</v>
      </c>
      <c r="Y98" s="144" t="s">
        <v>76</v>
      </c>
      <c r="Z98" s="144" t="s">
        <v>76</v>
      </c>
      <c r="AA98" s="144" t="s">
        <v>76</v>
      </c>
      <c r="AB98" s="144" t="s">
        <v>76</v>
      </c>
      <c r="AC98" s="144" t="s">
        <v>76</v>
      </c>
      <c r="AD98" s="144" t="s">
        <v>76</v>
      </c>
      <c r="AE98" s="123">
        <f>COUNTIF(L98:AD98, "SI")</f>
        <v>11</v>
      </c>
      <c r="AF98" s="126" t="str">
        <f>IF(AE98&lt;=5, "Moderado", IF(AE98&lt;=11,"Mayor","Catastrófico"))</f>
        <v>Mayor</v>
      </c>
      <c r="AG98" s="132">
        <f>IF(AF98="Leve", 20%, IF(AF98="Menor",40%, IF(AF98="Moderado",60%, IF(AF98="Mayor",80%,IF(AF98="Catastrófico",100%,"")))))</f>
        <v>0.8</v>
      </c>
      <c r="AH98" s="135" t="e">
        <f>IF(AND(J98&lt;&gt;"",AF98&lt;&gt;""),VLOOKUP(J98&amp;AF98,'No Eliminar'!$N$3:$O$27,2,FALSE),"")</f>
        <v>#N/A</v>
      </c>
      <c r="AI98" s="60">
        <v>1</v>
      </c>
      <c r="AJ98" s="39"/>
      <c r="AK98" s="61" t="str">
        <f>IF(AL98="Preventivo","Probabilidad",IF(AL98="Detectivo","Probabilidad","Impacto"))</f>
        <v>Impacto</v>
      </c>
      <c r="AL98" s="62" t="s">
        <v>155</v>
      </c>
      <c r="AM98" s="63">
        <f>IF(AL98="Preventivo", 25%, IF(AL98="Detectivo",15%, IF(AL98="Correctivo",10%,IF(AL98="No se tienen controles para aplicar al impacto","No Aplica",""))))</f>
        <v>0.1</v>
      </c>
      <c r="AN98" s="62" t="s">
        <v>157</v>
      </c>
      <c r="AO98" s="63">
        <f>IF(AN98="Automático", 25%, IF(AN98="Manual",15%,IF(AN98="No Aplica", "No Aplica","")))</f>
        <v>0.15</v>
      </c>
      <c r="AP98" s="65">
        <f>AM98+AO98</f>
        <v>0.25</v>
      </c>
      <c r="AQ98" s="62" t="s">
        <v>162</v>
      </c>
      <c r="AR98" s="62" t="s">
        <v>166</v>
      </c>
      <c r="AS98" s="62" t="s">
        <v>170</v>
      </c>
      <c r="AT98" s="65" t="str">
        <f>IFERROR(IF(AK98="Probabilidad",(K98-(+K98*AP98)),IF(AK98="Impacto",K98,"")),"")</f>
        <v/>
      </c>
      <c r="AU98" s="66" t="str">
        <f>IF(AT98&lt;=20%, "Muy Baja", IF(AT98&lt;=40%,"Baja", IF(AT98&lt;=60%,"Media",IF(AT98&lt;=80%,"Alta","Muy Alta"))))</f>
        <v>Muy Alta</v>
      </c>
      <c r="AV98" s="65">
        <f>IF(AK98="Impacto",(AG98-(+AG98*AP98)),AG98)</f>
        <v>0.60000000000000009</v>
      </c>
      <c r="AW98" s="66" t="str">
        <f>IF(AV98&lt;=20%, "Leve", IF(AV98&lt;=40%,"Menor", IF(AV98&lt;=60%,"Moderado",IF(AV98&lt;=80%,"Mayor","Catastrófico"))))</f>
        <v>Moderado</v>
      </c>
      <c r="AX98" s="76" t="str">
        <f>IF(AND(AU98&lt;&gt;"",AW98&lt;&gt;""),VLOOKUP(AU98&amp;AW98,'No Eliminar'!$N$3:$O$27,2,FALSE),"")</f>
        <v>Alta</v>
      </c>
      <c r="AY98" s="138" t="s">
        <v>85</v>
      </c>
      <c r="AZ98" s="129"/>
      <c r="BA98" s="129"/>
      <c r="BB98" s="129"/>
      <c r="BC98" s="129"/>
      <c r="BD98" s="129"/>
      <c r="BE98" s="129"/>
      <c r="BF98" s="129"/>
    </row>
    <row r="99" spans="1:58" ht="105.75" hidden="1" customHeight="1" x14ac:dyDescent="0.3">
      <c r="A99" s="184"/>
      <c r="B99" s="185"/>
      <c r="C99" s="166"/>
      <c r="D99" s="75"/>
      <c r="E99" s="75"/>
      <c r="F99" s="210"/>
      <c r="G99" s="181"/>
      <c r="H99" s="145"/>
      <c r="I99" s="172"/>
      <c r="J99" s="172"/>
      <c r="K99" s="175"/>
      <c r="L99" s="145"/>
      <c r="M99" s="145"/>
      <c r="N99" s="145"/>
      <c r="O99" s="145"/>
      <c r="P99" s="145"/>
      <c r="Q99" s="145"/>
      <c r="R99" s="145"/>
      <c r="S99" s="145"/>
      <c r="T99" s="145"/>
      <c r="U99" s="145"/>
      <c r="V99" s="145"/>
      <c r="W99" s="145"/>
      <c r="X99" s="145"/>
      <c r="Y99" s="145"/>
      <c r="Z99" s="145"/>
      <c r="AA99" s="145"/>
      <c r="AB99" s="145"/>
      <c r="AC99" s="145"/>
      <c r="AD99" s="145"/>
      <c r="AE99" s="124"/>
      <c r="AF99" s="127"/>
      <c r="AG99" s="133"/>
      <c r="AH99" s="136"/>
      <c r="AI99" s="60">
        <v>2</v>
      </c>
      <c r="AJ99" s="39"/>
      <c r="AK99" s="61" t="str">
        <f>IF(AL99="Preventivo","Probabilidad",IF(AL99="Detectivo","Probabilidad","Impacto"))</f>
        <v>Impacto</v>
      </c>
      <c r="AL99" s="62" t="s">
        <v>155</v>
      </c>
      <c r="AM99" s="63">
        <f>IF(AL99="Preventivo", 25%, IF(AL99="Detectivo",15%, IF(AL99="Correctivo",10%,IF(AL99="No se tienen controles para aplicar al impacto","No Aplica",""))))</f>
        <v>0.1</v>
      </c>
      <c r="AN99" s="62" t="s">
        <v>157</v>
      </c>
      <c r="AO99" s="63">
        <f>IF(AN99="Automático", 25%, IF(AN99="Manual",15%,IF(AN99="No Aplica", "No Aplica","")))</f>
        <v>0.15</v>
      </c>
      <c r="AP99" s="65">
        <f>AM99+AO99</f>
        <v>0.25</v>
      </c>
      <c r="AQ99" s="62" t="s">
        <v>162</v>
      </c>
      <c r="AR99" s="62" t="s">
        <v>166</v>
      </c>
      <c r="AS99" s="62" t="s">
        <v>170</v>
      </c>
      <c r="AT99" s="65" t="str">
        <f>IFERROR(IF(AND(AK98="Probabilidad",AK99="Probabilidad"),(AT98-(+AT98*AP99)),IF(AK99="Probabilidad",(K98-(+K98*AP99)),IF(AK99="Impacto",AT98,""))),"")</f>
        <v/>
      </c>
      <c r="AU99" s="66" t="str">
        <f>IF(AT99&lt;=20%, "Muy Baja", IF(AT99&lt;=40%,"Baja", IF(AT99&lt;=60%,"Media",IF(AT99&lt;=80%,"Alta","Muy Alta"))))</f>
        <v>Muy Alta</v>
      </c>
      <c r="AV99" s="65">
        <f>IF(AK99="Impacto",(AV98-(+AV98*AP99)),AV98)</f>
        <v>0.45000000000000007</v>
      </c>
      <c r="AW99" s="66" t="str">
        <f t="shared" ref="AW99:AW104" si="127">IF(AV99&lt;=20%, "Leve", IF(AV99&lt;=40%,"Menor", IF(AV99&lt;=60%,"Moderado",IF(AV99&lt;=80%,"Mayor","Catastrófico"))))</f>
        <v>Moderado</v>
      </c>
      <c r="AX99" s="76" t="str">
        <f>IF(AND(AU99&lt;&gt;"",AW99&lt;&gt;""),VLOOKUP(AU99&amp;AW99,'No Eliminar'!$N$3:$O$27,2,FALSE),"")</f>
        <v>Alta</v>
      </c>
      <c r="AY99" s="139"/>
      <c r="AZ99" s="130"/>
      <c r="BA99" s="130"/>
      <c r="BB99" s="130"/>
      <c r="BC99" s="130"/>
      <c r="BD99" s="130"/>
      <c r="BE99" s="130"/>
      <c r="BF99" s="130"/>
    </row>
    <row r="100" spans="1:58" ht="105.75" hidden="1" customHeight="1" x14ac:dyDescent="0.3">
      <c r="A100" s="184"/>
      <c r="B100" s="185"/>
      <c r="C100" s="166"/>
      <c r="D100" s="75"/>
      <c r="E100" s="75"/>
      <c r="F100" s="210"/>
      <c r="G100" s="181"/>
      <c r="H100" s="145"/>
      <c r="I100" s="172"/>
      <c r="J100" s="172"/>
      <c r="K100" s="175"/>
      <c r="L100" s="145"/>
      <c r="M100" s="145"/>
      <c r="N100" s="145"/>
      <c r="O100" s="145"/>
      <c r="P100" s="145"/>
      <c r="Q100" s="145"/>
      <c r="R100" s="145"/>
      <c r="S100" s="145"/>
      <c r="T100" s="145"/>
      <c r="U100" s="145"/>
      <c r="V100" s="145"/>
      <c r="W100" s="145"/>
      <c r="X100" s="145"/>
      <c r="Y100" s="145"/>
      <c r="Z100" s="145"/>
      <c r="AA100" s="145"/>
      <c r="AB100" s="145"/>
      <c r="AC100" s="145"/>
      <c r="AD100" s="145"/>
      <c r="AE100" s="124"/>
      <c r="AF100" s="127"/>
      <c r="AG100" s="133"/>
      <c r="AH100" s="136"/>
      <c r="AI100" s="60">
        <v>3</v>
      </c>
      <c r="AJ100" s="39"/>
      <c r="AK100" s="61" t="str">
        <f t="shared" ref="AK100" si="128">IF(AL100="Preventivo","Probabilidad",IF(AL100="Detectivo","Probabilidad","Impacto"))</f>
        <v>Impacto</v>
      </c>
      <c r="AL100" s="62" t="s">
        <v>155</v>
      </c>
      <c r="AM100" s="63">
        <f>IF(AL100="Preventivo", 25%, IF(AL100="Detectivo",15%, IF(AL100="Correctivo",10%,IF(AL100="No se tienen controles para aplicar al impacto","No Aplica",""))))</f>
        <v>0.1</v>
      </c>
      <c r="AN100" s="62" t="s">
        <v>158</v>
      </c>
      <c r="AO100" s="63">
        <f t="shared" ref="AO100:AO104" si="129">IF(AN100="Automático", 25%, IF(AN100="Manual",15%,IF(AN100="No Aplica", "No Aplica","")))</f>
        <v>0.25</v>
      </c>
      <c r="AP100" s="65">
        <f>AM100+AO100</f>
        <v>0.35</v>
      </c>
      <c r="AQ100" s="62" t="s">
        <v>162</v>
      </c>
      <c r="AR100" s="62" t="s">
        <v>167</v>
      </c>
      <c r="AS100" s="62" t="s">
        <v>170</v>
      </c>
      <c r="AT100" s="65" t="str">
        <f>IFERROR(IF(AND(AK99="Probabilidad",AK100="Probabilidad"),(AT99-(+AT99*AP100)),IF(AND(AK99="Impacto",AK100="Probabilidad"),(AT98-(+AT98*AP100)),IF(AK100="Impacto",AT99,""))),"")</f>
        <v/>
      </c>
      <c r="AU100" s="64" t="str">
        <f>IF(AT100&lt;=20%, "Muy Baja", IF(AT100&lt;=40%,"Baja", IF(AT100&lt;=60%,"Media",IF(AT100&lt;=80%,"Alta","Muy Alta"))))</f>
        <v>Muy Alta</v>
      </c>
      <c r="AV100" s="65">
        <f>IFERROR(IF(AND(AK99="Impacto",AK100="Impacto"),(AV99-(+AV99*AP100)),IF(AND(AK99="Impacto",AK100="Probabilidad"),(AV98-(+AV98*AP100)),IF(AK100="Probabilidad",AV99,""))),"")</f>
        <v>0.29250000000000009</v>
      </c>
      <c r="AW100" s="66" t="str">
        <f t="shared" si="127"/>
        <v>Menor</v>
      </c>
      <c r="AX100" s="76" t="str">
        <f>IF(AND(AU100&lt;&gt;"",AW100&lt;&gt;""),VLOOKUP(AU100&amp;AW100,'No Eliminar'!$N$3:$O$27,2,FALSE),"")</f>
        <v>Alta</v>
      </c>
      <c r="AY100" s="139"/>
      <c r="AZ100" s="130"/>
      <c r="BA100" s="130"/>
      <c r="BB100" s="130"/>
      <c r="BC100" s="130"/>
      <c r="BD100" s="130"/>
      <c r="BE100" s="130"/>
      <c r="BF100" s="130"/>
    </row>
    <row r="101" spans="1:58" ht="105.75" hidden="1" customHeight="1" x14ac:dyDescent="0.3">
      <c r="A101" s="184"/>
      <c r="B101" s="185"/>
      <c r="C101" s="166"/>
      <c r="D101" s="53"/>
      <c r="E101" s="53"/>
      <c r="F101" s="210"/>
      <c r="G101" s="181"/>
      <c r="H101" s="145"/>
      <c r="I101" s="172"/>
      <c r="J101" s="172"/>
      <c r="K101" s="175"/>
      <c r="L101" s="145"/>
      <c r="M101" s="145"/>
      <c r="N101" s="145"/>
      <c r="O101" s="145"/>
      <c r="P101" s="145"/>
      <c r="Q101" s="145"/>
      <c r="R101" s="145"/>
      <c r="S101" s="145"/>
      <c r="T101" s="145"/>
      <c r="U101" s="145"/>
      <c r="V101" s="145"/>
      <c r="W101" s="145"/>
      <c r="X101" s="145"/>
      <c r="Y101" s="145"/>
      <c r="Z101" s="145"/>
      <c r="AA101" s="145"/>
      <c r="AB101" s="145"/>
      <c r="AC101" s="145"/>
      <c r="AD101" s="145"/>
      <c r="AE101" s="124"/>
      <c r="AF101" s="127"/>
      <c r="AG101" s="133"/>
      <c r="AH101" s="136"/>
      <c r="AI101" s="60">
        <v>4</v>
      </c>
      <c r="AJ101" s="53"/>
      <c r="AK101" s="61" t="str">
        <f>IF(AL101="Preventivo","Probabilidad",IF(AL101="Detectivo","Probabilidad","Impacto"))</f>
        <v>Impacto</v>
      </c>
      <c r="AL101" s="62" t="s">
        <v>155</v>
      </c>
      <c r="AM101" s="63">
        <f t="shared" ref="AM101:AM104" si="130">IF(AL101="Preventivo", 25%, IF(AL101="Detectivo",15%, IF(AL101="Correctivo",10%,IF(AL101="No se tienen controles para aplicar al impacto","No Aplica",""))))</f>
        <v>0.1</v>
      </c>
      <c r="AN101" s="62" t="s">
        <v>158</v>
      </c>
      <c r="AO101" s="63">
        <f t="shared" si="129"/>
        <v>0.25</v>
      </c>
      <c r="AP101" s="65">
        <f t="shared" ref="AP101:AP104" si="131">AM101+AO101</f>
        <v>0.35</v>
      </c>
      <c r="AQ101" s="62" t="s">
        <v>162</v>
      </c>
      <c r="AR101" s="62" t="s">
        <v>167</v>
      </c>
      <c r="AS101" s="62" t="s">
        <v>170</v>
      </c>
      <c r="AT101" s="65" t="str">
        <f t="shared" ref="AT101:AT104" si="132">IFERROR(IF(AND(AK100="Probabilidad",AK101="Probabilidad"),(AT100-(+AT100*AP101)),IF(AND(AK100="Impacto",AK101="Probabilidad"),(AT99-(+AT99*AP101)),IF(AK101="Impacto",AT100,""))),"")</f>
        <v/>
      </c>
      <c r="AU101" s="64" t="str">
        <f t="shared" ref="AU101:AU103" si="133">IF(AT101&lt;=20%, "Muy Baja", IF(AT101&lt;=40%,"Baja", IF(AT101&lt;=60%,"Media",IF(AT101&lt;=80%,"Alta","Muy Alta"))))</f>
        <v>Muy Alta</v>
      </c>
      <c r="AV101" s="65">
        <f t="shared" ref="AV101" si="134">IFERROR(IF(AND(AK100="Impacto",AK101="Impacto"),(AV100-(+AV100*AP101)),IF(AND(AK100="Impacto",AK101="Probabilidad"),(AV99-(+AV99*AP101)),IF(AK101="Probabilidad",AV100,""))),"")</f>
        <v>0.19012500000000007</v>
      </c>
      <c r="AW101" s="66" t="str">
        <f t="shared" si="127"/>
        <v>Leve</v>
      </c>
      <c r="AX101" s="76" t="str">
        <f>IF(AND(AU101&lt;&gt;"",AW101&lt;&gt;""),VLOOKUP(AU101&amp;AW101,'No Eliminar'!$N$3:$O$27,2,FALSE),"")</f>
        <v>Alta</v>
      </c>
      <c r="AY101" s="139"/>
      <c r="AZ101" s="130"/>
      <c r="BA101" s="130"/>
      <c r="BB101" s="130"/>
      <c r="BC101" s="130"/>
      <c r="BD101" s="130"/>
      <c r="BE101" s="130"/>
      <c r="BF101" s="130"/>
    </row>
    <row r="102" spans="1:58" ht="105.75" hidden="1" customHeight="1" x14ac:dyDescent="0.3">
      <c r="A102" s="184"/>
      <c r="B102" s="185"/>
      <c r="C102" s="166"/>
      <c r="D102" s="53"/>
      <c r="E102" s="53"/>
      <c r="F102" s="210"/>
      <c r="G102" s="181"/>
      <c r="H102" s="145"/>
      <c r="I102" s="172"/>
      <c r="J102" s="172"/>
      <c r="K102" s="175"/>
      <c r="L102" s="145"/>
      <c r="M102" s="145"/>
      <c r="N102" s="145"/>
      <c r="O102" s="145"/>
      <c r="P102" s="145"/>
      <c r="Q102" s="145"/>
      <c r="R102" s="145"/>
      <c r="S102" s="145"/>
      <c r="T102" s="145"/>
      <c r="U102" s="145"/>
      <c r="V102" s="145"/>
      <c r="W102" s="145"/>
      <c r="X102" s="145"/>
      <c r="Y102" s="145"/>
      <c r="Z102" s="145"/>
      <c r="AA102" s="145"/>
      <c r="AB102" s="145"/>
      <c r="AC102" s="145"/>
      <c r="AD102" s="145"/>
      <c r="AE102" s="124"/>
      <c r="AF102" s="127"/>
      <c r="AG102" s="133"/>
      <c r="AH102" s="136"/>
      <c r="AI102" s="60">
        <v>5</v>
      </c>
      <c r="AJ102" s="53"/>
      <c r="AK102" s="61" t="str">
        <f t="shared" ref="AK102:AK104" si="135">IF(AL102="Preventivo","Probabilidad",IF(AL102="Detectivo","Probabilidad","Impacto"))</f>
        <v>Impacto</v>
      </c>
      <c r="AL102" s="62" t="s">
        <v>155</v>
      </c>
      <c r="AM102" s="63">
        <f t="shared" si="130"/>
        <v>0.1</v>
      </c>
      <c r="AN102" s="62" t="s">
        <v>158</v>
      </c>
      <c r="AO102" s="63">
        <f t="shared" si="129"/>
        <v>0.25</v>
      </c>
      <c r="AP102" s="65">
        <f t="shared" si="131"/>
        <v>0.35</v>
      </c>
      <c r="AQ102" s="62" t="s">
        <v>162</v>
      </c>
      <c r="AR102" s="62" t="s">
        <v>167</v>
      </c>
      <c r="AS102" s="62" t="s">
        <v>170</v>
      </c>
      <c r="AT102" s="65" t="str">
        <f t="shared" si="132"/>
        <v/>
      </c>
      <c r="AU102" s="64" t="str">
        <f t="shared" si="133"/>
        <v>Muy Alta</v>
      </c>
      <c r="AV102" s="65">
        <f>IFERROR(IF(AND(AK101="Impacto",AK102="Impacto"),(AV101-(+AV101*AP102)),IF(AND(AK101="Impacto",AK102="Probabilidad"),(AV100-(+AV100*AP102)),IF(AK102="Probabilidad",AV101,""))),"")</f>
        <v>0.12358125000000005</v>
      </c>
      <c r="AW102" s="66" t="str">
        <f t="shared" si="127"/>
        <v>Leve</v>
      </c>
      <c r="AX102" s="76" t="str">
        <f>IF(AND(AU102&lt;&gt;"",AW102&lt;&gt;""),VLOOKUP(AU102&amp;AW102,'No Eliminar'!$N$3:$O$27,2,FALSE),"")</f>
        <v>Alta</v>
      </c>
      <c r="AY102" s="139"/>
      <c r="AZ102" s="130"/>
      <c r="BA102" s="130"/>
      <c r="BB102" s="130"/>
      <c r="BC102" s="130"/>
      <c r="BD102" s="130"/>
      <c r="BE102" s="130"/>
      <c r="BF102" s="130"/>
    </row>
    <row r="103" spans="1:58" ht="105.75" hidden="1" customHeight="1" x14ac:dyDescent="0.3">
      <c r="A103" s="184"/>
      <c r="B103" s="185"/>
      <c r="C103" s="166"/>
      <c r="D103" s="53"/>
      <c r="E103" s="53"/>
      <c r="F103" s="210"/>
      <c r="G103" s="181"/>
      <c r="H103" s="145"/>
      <c r="I103" s="172"/>
      <c r="J103" s="172"/>
      <c r="K103" s="175"/>
      <c r="L103" s="145"/>
      <c r="M103" s="145"/>
      <c r="N103" s="145"/>
      <c r="O103" s="145"/>
      <c r="P103" s="145"/>
      <c r="Q103" s="145"/>
      <c r="R103" s="145"/>
      <c r="S103" s="145"/>
      <c r="T103" s="145"/>
      <c r="U103" s="145"/>
      <c r="V103" s="145"/>
      <c r="W103" s="145"/>
      <c r="X103" s="145"/>
      <c r="Y103" s="145"/>
      <c r="Z103" s="145"/>
      <c r="AA103" s="145"/>
      <c r="AB103" s="145"/>
      <c r="AC103" s="145"/>
      <c r="AD103" s="145"/>
      <c r="AE103" s="124"/>
      <c r="AF103" s="127"/>
      <c r="AG103" s="133"/>
      <c r="AH103" s="136"/>
      <c r="AI103" s="60">
        <v>6</v>
      </c>
      <c r="AJ103" s="53"/>
      <c r="AK103" s="61" t="str">
        <f t="shared" si="135"/>
        <v>Impacto</v>
      </c>
      <c r="AL103" s="62" t="s">
        <v>155</v>
      </c>
      <c r="AM103" s="63">
        <f t="shared" si="130"/>
        <v>0.1</v>
      </c>
      <c r="AN103" s="62" t="s">
        <v>157</v>
      </c>
      <c r="AO103" s="63">
        <f t="shared" si="129"/>
        <v>0.15</v>
      </c>
      <c r="AP103" s="65">
        <f t="shared" si="131"/>
        <v>0.25</v>
      </c>
      <c r="AQ103" s="62" t="s">
        <v>162</v>
      </c>
      <c r="AR103" s="62" t="s">
        <v>167</v>
      </c>
      <c r="AS103" s="62" t="s">
        <v>170</v>
      </c>
      <c r="AT103" s="65" t="str">
        <f t="shared" si="132"/>
        <v/>
      </c>
      <c r="AU103" s="64" t="str">
        <f t="shared" si="133"/>
        <v>Muy Alta</v>
      </c>
      <c r="AV103" s="65">
        <f t="shared" ref="AV103:AV104" si="136">IFERROR(IF(AND(AK102="Impacto",AK103="Impacto"),(AV102-(+AV102*AP103)),IF(AND(AK102="Impacto",AK103="Probabilidad"),(AV101-(+AV101*AP103)),IF(AK103="Probabilidad",AV102,""))),"")</f>
        <v>9.2685937500000037E-2</v>
      </c>
      <c r="AW103" s="66" t="str">
        <f t="shared" si="127"/>
        <v>Leve</v>
      </c>
      <c r="AX103" s="76" t="str">
        <f>IF(AND(AU103&lt;&gt;"",AW103&lt;&gt;""),VLOOKUP(AU103&amp;AW103,'No Eliminar'!$N$3:$O$27,2,FALSE),"")</f>
        <v>Alta</v>
      </c>
      <c r="AY103" s="139"/>
      <c r="AZ103" s="130"/>
      <c r="BA103" s="130"/>
      <c r="BB103" s="130"/>
      <c r="BC103" s="130"/>
      <c r="BD103" s="130"/>
      <c r="BE103" s="130"/>
      <c r="BF103" s="130"/>
    </row>
    <row r="104" spans="1:58" ht="105.75" hidden="1" customHeight="1" x14ac:dyDescent="0.3">
      <c r="A104" s="184"/>
      <c r="B104" s="185"/>
      <c r="C104" s="167"/>
      <c r="D104" s="53"/>
      <c r="E104" s="53"/>
      <c r="F104" s="211"/>
      <c r="G104" s="182"/>
      <c r="H104" s="146"/>
      <c r="I104" s="173"/>
      <c r="J104" s="173"/>
      <c r="K104" s="176"/>
      <c r="L104" s="146"/>
      <c r="M104" s="146"/>
      <c r="N104" s="146"/>
      <c r="O104" s="146"/>
      <c r="P104" s="146"/>
      <c r="Q104" s="146"/>
      <c r="R104" s="146"/>
      <c r="S104" s="146"/>
      <c r="T104" s="146"/>
      <c r="U104" s="146"/>
      <c r="V104" s="146"/>
      <c r="W104" s="146"/>
      <c r="X104" s="146"/>
      <c r="Y104" s="146"/>
      <c r="Z104" s="146"/>
      <c r="AA104" s="146"/>
      <c r="AB104" s="146"/>
      <c r="AC104" s="146"/>
      <c r="AD104" s="146"/>
      <c r="AE104" s="125"/>
      <c r="AF104" s="128"/>
      <c r="AG104" s="134"/>
      <c r="AH104" s="137"/>
      <c r="AI104" s="60">
        <v>7</v>
      </c>
      <c r="AJ104" s="53"/>
      <c r="AK104" s="61" t="str">
        <f t="shared" si="135"/>
        <v>Impacto</v>
      </c>
      <c r="AL104" s="62" t="s">
        <v>155</v>
      </c>
      <c r="AM104" s="63">
        <f t="shared" si="130"/>
        <v>0.1</v>
      </c>
      <c r="AN104" s="62" t="s">
        <v>157</v>
      </c>
      <c r="AO104" s="63">
        <f t="shared" si="129"/>
        <v>0.15</v>
      </c>
      <c r="AP104" s="65">
        <f t="shared" si="131"/>
        <v>0.25</v>
      </c>
      <c r="AQ104" s="62" t="s">
        <v>162</v>
      </c>
      <c r="AR104" s="62" t="s">
        <v>167</v>
      </c>
      <c r="AS104" s="62" t="s">
        <v>170</v>
      </c>
      <c r="AT104" s="65" t="str">
        <f t="shared" si="132"/>
        <v/>
      </c>
      <c r="AU104" s="64" t="str">
        <f>IF(AT104&lt;=20%, "Muy Baja", IF(AT104&lt;=40%,"Baja", IF(AT104&lt;=60%,"Media",IF(AT104&lt;=80%,"Alta","Muy Alta"))))</f>
        <v>Muy Alta</v>
      </c>
      <c r="AV104" s="65">
        <f t="shared" si="136"/>
        <v>6.9514453125000028E-2</v>
      </c>
      <c r="AW104" s="66" t="str">
        <f t="shared" si="127"/>
        <v>Leve</v>
      </c>
      <c r="AX104" s="76" t="str">
        <f>IF(AND(AU104&lt;&gt;"",AW104&lt;&gt;""),VLOOKUP(AU104&amp;AW104,'No Eliminar'!$N$3:$O$27,2,FALSE),"")</f>
        <v>Alta</v>
      </c>
      <c r="AY104" s="140"/>
      <c r="AZ104" s="131"/>
      <c r="BA104" s="131"/>
      <c r="BB104" s="131"/>
      <c r="BC104" s="131"/>
      <c r="BD104" s="131"/>
      <c r="BE104" s="131"/>
      <c r="BF104" s="131"/>
    </row>
    <row r="105" spans="1:58" ht="105.75" hidden="1" customHeight="1" x14ac:dyDescent="0.3">
      <c r="A105" s="184">
        <v>19</v>
      </c>
      <c r="B105" s="185"/>
      <c r="C105" s="165"/>
      <c r="D105" s="75"/>
      <c r="E105" s="75"/>
      <c r="F105" s="209"/>
      <c r="G105" s="180"/>
      <c r="H105" s="144"/>
      <c r="I105" s="171"/>
      <c r="J105" s="171" t="str">
        <f>IF(I105="Máximo 2 veces por año","Muy Baja", IF(I105="De 3 a 24 veces por año","Baja", IF(I105="De 24 a 500 veces por año","Media", IF(I105="De 500 veces al año y máximo 5000 veces por año","Alta",IF(I105="Más de 5000 veces por año","Muy Alta",";")))))</f>
        <v>;</v>
      </c>
      <c r="K105" s="174" t="str">
        <f>IF(J105="Muy Baja", 20%, IF(J105="Baja",40%, IF(J105="Media",60%, IF(J105="Alta",80%,IF(J105="Muy Alta",100%,"")))))</f>
        <v/>
      </c>
      <c r="L105" s="144" t="s">
        <v>76</v>
      </c>
      <c r="M105" s="144" t="s">
        <v>76</v>
      </c>
      <c r="N105" s="144" t="s">
        <v>69</v>
      </c>
      <c r="O105" s="144" t="s">
        <v>69</v>
      </c>
      <c r="P105" s="144" t="s">
        <v>69</v>
      </c>
      <c r="Q105" s="144" t="s">
        <v>69</v>
      </c>
      <c r="R105" s="144" t="s">
        <v>69</v>
      </c>
      <c r="S105" s="144" t="s">
        <v>69</v>
      </c>
      <c r="T105" s="144" t="s">
        <v>69</v>
      </c>
      <c r="U105" s="144" t="s">
        <v>69</v>
      </c>
      <c r="V105" s="144" t="s">
        <v>69</v>
      </c>
      <c r="W105" s="144" t="s">
        <v>69</v>
      </c>
      <c r="X105" s="144" t="s">
        <v>69</v>
      </c>
      <c r="Y105" s="144" t="s">
        <v>76</v>
      </c>
      <c r="Z105" s="144" t="s">
        <v>76</v>
      </c>
      <c r="AA105" s="144" t="s">
        <v>76</v>
      </c>
      <c r="AB105" s="144" t="s">
        <v>76</v>
      </c>
      <c r="AC105" s="144" t="s">
        <v>76</v>
      </c>
      <c r="AD105" s="144" t="s">
        <v>76</v>
      </c>
      <c r="AE105" s="123">
        <f>COUNTIF(L105:AD105, "SI")</f>
        <v>11</v>
      </c>
      <c r="AF105" s="126" t="str">
        <f>IF(AE105&lt;=5, "Moderado", IF(AE105&lt;=11,"Mayor","Catastrófico"))</f>
        <v>Mayor</v>
      </c>
      <c r="AG105" s="132">
        <f>IF(AF105="Leve", 20%, IF(AF105="Menor",40%, IF(AF105="Moderado",60%, IF(AF105="Mayor",80%,IF(AF105="Catastrófico",100%,"")))))</f>
        <v>0.8</v>
      </c>
      <c r="AH105" s="135" t="e">
        <f>IF(AND(J105&lt;&gt;"",AF105&lt;&gt;""),VLOOKUP(J105&amp;AF105,'No Eliminar'!$N$3:$O$27,2,FALSE),"")</f>
        <v>#N/A</v>
      </c>
      <c r="AI105" s="60">
        <v>1</v>
      </c>
      <c r="AJ105" s="39"/>
      <c r="AK105" s="61" t="str">
        <f>IF(AL105="Preventivo","Probabilidad",IF(AL105="Detectivo","Probabilidad","Impacto"))</f>
        <v>Impacto</v>
      </c>
      <c r="AL105" s="62" t="s">
        <v>155</v>
      </c>
      <c r="AM105" s="63">
        <f>IF(AL105="Preventivo", 25%, IF(AL105="Detectivo",15%, IF(AL105="Correctivo",10%,IF(AL105="No se tienen controles para aplicar al impacto","No Aplica",""))))</f>
        <v>0.1</v>
      </c>
      <c r="AN105" s="62" t="s">
        <v>157</v>
      </c>
      <c r="AO105" s="63">
        <f>IF(AN105="Automático", 25%, IF(AN105="Manual",15%,IF(AN105="No Aplica", "No Aplica","")))</f>
        <v>0.15</v>
      </c>
      <c r="AP105" s="65">
        <f>AM105+AO105</f>
        <v>0.25</v>
      </c>
      <c r="AQ105" s="62" t="s">
        <v>162</v>
      </c>
      <c r="AR105" s="62" t="s">
        <v>166</v>
      </c>
      <c r="AS105" s="62" t="s">
        <v>170</v>
      </c>
      <c r="AT105" s="65" t="str">
        <f>IFERROR(IF(AK105="Probabilidad",(K105-(+K105*AP105)),IF(AK105="Impacto",K105,"")),"")</f>
        <v/>
      </c>
      <c r="AU105" s="66" t="str">
        <f>IF(AT105&lt;=20%, "Muy Baja", IF(AT105&lt;=40%,"Baja", IF(AT105&lt;=60%,"Media",IF(AT105&lt;=80%,"Alta","Muy Alta"))))</f>
        <v>Muy Alta</v>
      </c>
      <c r="AV105" s="65">
        <f>IF(AK105="Impacto",(AG105-(+AG105*AP105)),AG105)</f>
        <v>0.60000000000000009</v>
      </c>
      <c r="AW105" s="66" t="str">
        <f>IF(AV105&lt;=20%, "Leve", IF(AV105&lt;=40%,"Menor", IF(AV105&lt;=60%,"Moderado",IF(AV105&lt;=80%,"Mayor","Catastrófico"))))</f>
        <v>Moderado</v>
      </c>
      <c r="AX105" s="76" t="str">
        <f>IF(AND(AU105&lt;&gt;"",AW105&lt;&gt;""),VLOOKUP(AU105&amp;AW105,'No Eliminar'!$N$3:$O$27,2,FALSE),"")</f>
        <v>Alta</v>
      </c>
      <c r="AY105" s="138" t="s">
        <v>85</v>
      </c>
      <c r="AZ105" s="129"/>
      <c r="BA105" s="129"/>
      <c r="BB105" s="129"/>
      <c r="BC105" s="129"/>
      <c r="BD105" s="129"/>
      <c r="BE105" s="129"/>
      <c r="BF105" s="129"/>
    </row>
    <row r="106" spans="1:58" ht="105.75" hidden="1" customHeight="1" x14ac:dyDescent="0.3">
      <c r="A106" s="184"/>
      <c r="B106" s="185"/>
      <c r="C106" s="166"/>
      <c r="D106" s="75"/>
      <c r="E106" s="75"/>
      <c r="F106" s="210"/>
      <c r="G106" s="181"/>
      <c r="H106" s="145"/>
      <c r="I106" s="172"/>
      <c r="J106" s="172"/>
      <c r="K106" s="175"/>
      <c r="L106" s="145"/>
      <c r="M106" s="145"/>
      <c r="N106" s="145"/>
      <c r="O106" s="145"/>
      <c r="P106" s="145"/>
      <c r="Q106" s="145"/>
      <c r="R106" s="145"/>
      <c r="S106" s="145"/>
      <c r="T106" s="145"/>
      <c r="U106" s="145"/>
      <c r="V106" s="145"/>
      <c r="W106" s="145"/>
      <c r="X106" s="145"/>
      <c r="Y106" s="145"/>
      <c r="Z106" s="145"/>
      <c r="AA106" s="145"/>
      <c r="AB106" s="145"/>
      <c r="AC106" s="145"/>
      <c r="AD106" s="145"/>
      <c r="AE106" s="124"/>
      <c r="AF106" s="127"/>
      <c r="AG106" s="133"/>
      <c r="AH106" s="136"/>
      <c r="AI106" s="60">
        <v>2</v>
      </c>
      <c r="AJ106" s="39"/>
      <c r="AK106" s="61" t="str">
        <f>IF(AL106="Preventivo","Probabilidad",IF(AL106="Detectivo","Probabilidad","Impacto"))</f>
        <v>Impacto</v>
      </c>
      <c r="AL106" s="62" t="s">
        <v>155</v>
      </c>
      <c r="AM106" s="63">
        <f>IF(AL106="Preventivo", 25%, IF(AL106="Detectivo",15%, IF(AL106="Correctivo",10%,IF(AL106="No se tienen controles para aplicar al impacto","No Aplica",""))))</f>
        <v>0.1</v>
      </c>
      <c r="AN106" s="62" t="s">
        <v>157</v>
      </c>
      <c r="AO106" s="63">
        <f>IF(AN106="Automático", 25%, IF(AN106="Manual",15%,IF(AN106="No Aplica", "No Aplica","")))</f>
        <v>0.15</v>
      </c>
      <c r="AP106" s="65">
        <f>AM106+AO106</f>
        <v>0.25</v>
      </c>
      <c r="AQ106" s="62" t="s">
        <v>162</v>
      </c>
      <c r="AR106" s="62" t="s">
        <v>166</v>
      </c>
      <c r="AS106" s="62" t="s">
        <v>170</v>
      </c>
      <c r="AT106" s="65" t="str">
        <f>IFERROR(IF(AND(AK105="Probabilidad",AK106="Probabilidad"),(AT105-(+AT105*AP106)),IF(AK106="Probabilidad",(K105-(+K105*AP106)),IF(AK106="Impacto",AT105,""))),"")</f>
        <v/>
      </c>
      <c r="AU106" s="66" t="str">
        <f>IF(AT106&lt;=20%, "Muy Baja", IF(AT106&lt;=40%,"Baja", IF(AT106&lt;=60%,"Media",IF(AT106&lt;=80%,"Alta","Muy Alta"))))</f>
        <v>Muy Alta</v>
      </c>
      <c r="AV106" s="65">
        <f>IF(AK106="Impacto",(AV105-(+AV105*AP106)),AV105)</f>
        <v>0.45000000000000007</v>
      </c>
      <c r="AW106" s="66" t="str">
        <f t="shared" ref="AW106:AW111" si="137">IF(AV106&lt;=20%, "Leve", IF(AV106&lt;=40%,"Menor", IF(AV106&lt;=60%,"Moderado",IF(AV106&lt;=80%,"Mayor","Catastrófico"))))</f>
        <v>Moderado</v>
      </c>
      <c r="AX106" s="76" t="str">
        <f>IF(AND(AU106&lt;&gt;"",AW106&lt;&gt;""),VLOOKUP(AU106&amp;AW106,'No Eliminar'!$N$3:$O$27,2,FALSE),"")</f>
        <v>Alta</v>
      </c>
      <c r="AY106" s="139"/>
      <c r="AZ106" s="130"/>
      <c r="BA106" s="130"/>
      <c r="BB106" s="130"/>
      <c r="BC106" s="130"/>
      <c r="BD106" s="130"/>
      <c r="BE106" s="130"/>
      <c r="BF106" s="130"/>
    </row>
    <row r="107" spans="1:58" ht="105.75" hidden="1" customHeight="1" x14ac:dyDescent="0.3">
      <c r="A107" s="184"/>
      <c r="B107" s="185"/>
      <c r="C107" s="166"/>
      <c r="D107" s="75"/>
      <c r="E107" s="75"/>
      <c r="F107" s="210"/>
      <c r="G107" s="181"/>
      <c r="H107" s="145"/>
      <c r="I107" s="172"/>
      <c r="J107" s="172"/>
      <c r="K107" s="175"/>
      <c r="L107" s="145"/>
      <c r="M107" s="145"/>
      <c r="N107" s="145"/>
      <c r="O107" s="145"/>
      <c r="P107" s="145"/>
      <c r="Q107" s="145"/>
      <c r="R107" s="145"/>
      <c r="S107" s="145"/>
      <c r="T107" s="145"/>
      <c r="U107" s="145"/>
      <c r="V107" s="145"/>
      <c r="W107" s="145"/>
      <c r="X107" s="145"/>
      <c r="Y107" s="145"/>
      <c r="Z107" s="145"/>
      <c r="AA107" s="145"/>
      <c r="AB107" s="145"/>
      <c r="AC107" s="145"/>
      <c r="AD107" s="145"/>
      <c r="AE107" s="124"/>
      <c r="AF107" s="127"/>
      <c r="AG107" s="133"/>
      <c r="AH107" s="136"/>
      <c r="AI107" s="60">
        <v>3</v>
      </c>
      <c r="AJ107" s="39"/>
      <c r="AK107" s="61" t="str">
        <f t="shared" ref="AK107" si="138">IF(AL107="Preventivo","Probabilidad",IF(AL107="Detectivo","Probabilidad","Impacto"))</f>
        <v>Impacto</v>
      </c>
      <c r="AL107" s="62" t="s">
        <v>155</v>
      </c>
      <c r="AM107" s="63">
        <f>IF(AL107="Preventivo", 25%, IF(AL107="Detectivo",15%, IF(AL107="Correctivo",10%,IF(AL107="No se tienen controles para aplicar al impacto","No Aplica",""))))</f>
        <v>0.1</v>
      </c>
      <c r="AN107" s="62" t="s">
        <v>158</v>
      </c>
      <c r="AO107" s="63">
        <f t="shared" ref="AO107:AO111" si="139">IF(AN107="Automático", 25%, IF(AN107="Manual",15%,IF(AN107="No Aplica", "No Aplica","")))</f>
        <v>0.25</v>
      </c>
      <c r="AP107" s="65">
        <f>AM107+AO107</f>
        <v>0.35</v>
      </c>
      <c r="AQ107" s="62" t="s">
        <v>162</v>
      </c>
      <c r="AR107" s="62" t="s">
        <v>167</v>
      </c>
      <c r="AS107" s="62" t="s">
        <v>170</v>
      </c>
      <c r="AT107" s="65" t="str">
        <f>IFERROR(IF(AND(AK106="Probabilidad",AK107="Probabilidad"),(AT106-(+AT106*AP107)),IF(AND(AK106="Impacto",AK107="Probabilidad"),(AT105-(+AT105*AP107)),IF(AK107="Impacto",AT106,""))),"")</f>
        <v/>
      </c>
      <c r="AU107" s="64" t="str">
        <f>IF(AT107&lt;=20%, "Muy Baja", IF(AT107&lt;=40%,"Baja", IF(AT107&lt;=60%,"Media",IF(AT107&lt;=80%,"Alta","Muy Alta"))))</f>
        <v>Muy Alta</v>
      </c>
      <c r="AV107" s="65">
        <f>IFERROR(IF(AND(AK106="Impacto",AK107="Impacto"),(AV106-(+AV106*AP107)),IF(AND(AK106="Impacto",AK107="Probabilidad"),(AV105-(+AV105*AP107)),IF(AK107="Probabilidad",AV106,""))),"")</f>
        <v>0.29250000000000009</v>
      </c>
      <c r="AW107" s="66" t="str">
        <f t="shared" si="137"/>
        <v>Menor</v>
      </c>
      <c r="AX107" s="76" t="str">
        <f>IF(AND(AU107&lt;&gt;"",AW107&lt;&gt;""),VLOOKUP(AU107&amp;AW107,'No Eliminar'!$N$3:$O$27,2,FALSE),"")</f>
        <v>Alta</v>
      </c>
      <c r="AY107" s="139"/>
      <c r="AZ107" s="130"/>
      <c r="BA107" s="130"/>
      <c r="BB107" s="130"/>
      <c r="BC107" s="130"/>
      <c r="BD107" s="130"/>
      <c r="BE107" s="130"/>
      <c r="BF107" s="130"/>
    </row>
    <row r="108" spans="1:58" ht="105.75" hidden="1" customHeight="1" x14ac:dyDescent="0.3">
      <c r="A108" s="184"/>
      <c r="B108" s="185"/>
      <c r="C108" s="166"/>
      <c r="D108" s="53"/>
      <c r="E108" s="53"/>
      <c r="F108" s="210"/>
      <c r="G108" s="181"/>
      <c r="H108" s="145"/>
      <c r="I108" s="172"/>
      <c r="J108" s="172"/>
      <c r="K108" s="175"/>
      <c r="L108" s="145"/>
      <c r="M108" s="145"/>
      <c r="N108" s="145"/>
      <c r="O108" s="145"/>
      <c r="P108" s="145"/>
      <c r="Q108" s="145"/>
      <c r="R108" s="145"/>
      <c r="S108" s="145"/>
      <c r="T108" s="145"/>
      <c r="U108" s="145"/>
      <c r="V108" s="145"/>
      <c r="W108" s="145"/>
      <c r="X108" s="145"/>
      <c r="Y108" s="145"/>
      <c r="Z108" s="145"/>
      <c r="AA108" s="145"/>
      <c r="AB108" s="145"/>
      <c r="AC108" s="145"/>
      <c r="AD108" s="145"/>
      <c r="AE108" s="124"/>
      <c r="AF108" s="127"/>
      <c r="AG108" s="133"/>
      <c r="AH108" s="136"/>
      <c r="AI108" s="60">
        <v>4</v>
      </c>
      <c r="AJ108" s="53"/>
      <c r="AK108" s="61" t="str">
        <f>IF(AL108="Preventivo","Probabilidad",IF(AL108="Detectivo","Probabilidad","Impacto"))</f>
        <v>Impacto</v>
      </c>
      <c r="AL108" s="62" t="s">
        <v>155</v>
      </c>
      <c r="AM108" s="63">
        <f t="shared" ref="AM108:AM111" si="140">IF(AL108="Preventivo", 25%, IF(AL108="Detectivo",15%, IF(AL108="Correctivo",10%,IF(AL108="No se tienen controles para aplicar al impacto","No Aplica",""))))</f>
        <v>0.1</v>
      </c>
      <c r="AN108" s="62" t="s">
        <v>158</v>
      </c>
      <c r="AO108" s="63">
        <f t="shared" si="139"/>
        <v>0.25</v>
      </c>
      <c r="AP108" s="65">
        <f t="shared" ref="AP108:AP111" si="141">AM108+AO108</f>
        <v>0.35</v>
      </c>
      <c r="AQ108" s="62" t="s">
        <v>162</v>
      </c>
      <c r="AR108" s="62" t="s">
        <v>167</v>
      </c>
      <c r="AS108" s="62" t="s">
        <v>170</v>
      </c>
      <c r="AT108" s="65" t="str">
        <f t="shared" ref="AT108:AT111" si="142">IFERROR(IF(AND(AK107="Probabilidad",AK108="Probabilidad"),(AT107-(+AT107*AP108)),IF(AND(AK107="Impacto",AK108="Probabilidad"),(AT106-(+AT106*AP108)),IF(AK108="Impacto",AT107,""))),"")</f>
        <v/>
      </c>
      <c r="AU108" s="64" t="str">
        <f t="shared" ref="AU108:AU110" si="143">IF(AT108&lt;=20%, "Muy Baja", IF(AT108&lt;=40%,"Baja", IF(AT108&lt;=60%,"Media",IF(AT108&lt;=80%,"Alta","Muy Alta"))))</f>
        <v>Muy Alta</v>
      </c>
      <c r="AV108" s="65">
        <f t="shared" ref="AV108" si="144">IFERROR(IF(AND(AK107="Impacto",AK108="Impacto"),(AV107-(+AV107*AP108)),IF(AND(AK107="Impacto",AK108="Probabilidad"),(AV106-(+AV106*AP108)),IF(AK108="Probabilidad",AV107,""))),"")</f>
        <v>0.19012500000000007</v>
      </c>
      <c r="AW108" s="66" t="str">
        <f t="shared" si="137"/>
        <v>Leve</v>
      </c>
      <c r="AX108" s="76" t="str">
        <f>IF(AND(AU108&lt;&gt;"",AW108&lt;&gt;""),VLOOKUP(AU108&amp;AW108,'No Eliminar'!$N$3:$O$27,2,FALSE),"")</f>
        <v>Alta</v>
      </c>
      <c r="AY108" s="139"/>
      <c r="AZ108" s="130"/>
      <c r="BA108" s="130"/>
      <c r="BB108" s="130"/>
      <c r="BC108" s="130"/>
      <c r="BD108" s="130"/>
      <c r="BE108" s="130"/>
      <c r="BF108" s="130"/>
    </row>
    <row r="109" spans="1:58" ht="105.75" hidden="1" customHeight="1" x14ac:dyDescent="0.3">
      <c r="A109" s="184"/>
      <c r="B109" s="185"/>
      <c r="C109" s="166"/>
      <c r="D109" s="53"/>
      <c r="E109" s="53"/>
      <c r="F109" s="210"/>
      <c r="G109" s="181"/>
      <c r="H109" s="145"/>
      <c r="I109" s="172"/>
      <c r="J109" s="172"/>
      <c r="K109" s="175"/>
      <c r="L109" s="145"/>
      <c r="M109" s="145"/>
      <c r="N109" s="145"/>
      <c r="O109" s="145"/>
      <c r="P109" s="145"/>
      <c r="Q109" s="145"/>
      <c r="R109" s="145"/>
      <c r="S109" s="145"/>
      <c r="T109" s="145"/>
      <c r="U109" s="145"/>
      <c r="V109" s="145"/>
      <c r="W109" s="145"/>
      <c r="X109" s="145"/>
      <c r="Y109" s="145"/>
      <c r="Z109" s="145"/>
      <c r="AA109" s="145"/>
      <c r="AB109" s="145"/>
      <c r="AC109" s="145"/>
      <c r="AD109" s="145"/>
      <c r="AE109" s="124"/>
      <c r="AF109" s="127"/>
      <c r="AG109" s="133"/>
      <c r="AH109" s="136"/>
      <c r="AI109" s="60">
        <v>5</v>
      </c>
      <c r="AJ109" s="53"/>
      <c r="AK109" s="61" t="str">
        <f t="shared" ref="AK109:AK111" si="145">IF(AL109="Preventivo","Probabilidad",IF(AL109="Detectivo","Probabilidad","Impacto"))</f>
        <v>Impacto</v>
      </c>
      <c r="AL109" s="62" t="s">
        <v>155</v>
      </c>
      <c r="AM109" s="63">
        <f t="shared" si="140"/>
        <v>0.1</v>
      </c>
      <c r="AN109" s="62" t="s">
        <v>158</v>
      </c>
      <c r="AO109" s="63">
        <f t="shared" si="139"/>
        <v>0.25</v>
      </c>
      <c r="AP109" s="65">
        <f t="shared" si="141"/>
        <v>0.35</v>
      </c>
      <c r="AQ109" s="62" t="s">
        <v>162</v>
      </c>
      <c r="AR109" s="62" t="s">
        <v>167</v>
      </c>
      <c r="AS109" s="62" t="s">
        <v>170</v>
      </c>
      <c r="AT109" s="65" t="str">
        <f t="shared" si="142"/>
        <v/>
      </c>
      <c r="AU109" s="64" t="str">
        <f t="shared" si="143"/>
        <v>Muy Alta</v>
      </c>
      <c r="AV109" s="65">
        <f>IFERROR(IF(AND(AK108="Impacto",AK109="Impacto"),(AV108-(+AV108*AP109)),IF(AND(AK108="Impacto",AK109="Probabilidad"),(AV107-(+AV107*AP109)),IF(AK109="Probabilidad",AV108,""))),"")</f>
        <v>0.12358125000000005</v>
      </c>
      <c r="AW109" s="66" t="str">
        <f t="shared" si="137"/>
        <v>Leve</v>
      </c>
      <c r="AX109" s="76" t="str">
        <f>IF(AND(AU109&lt;&gt;"",AW109&lt;&gt;""),VLOOKUP(AU109&amp;AW109,'No Eliminar'!$N$3:$O$27,2,FALSE),"")</f>
        <v>Alta</v>
      </c>
      <c r="AY109" s="139"/>
      <c r="AZ109" s="130"/>
      <c r="BA109" s="130"/>
      <c r="BB109" s="130"/>
      <c r="BC109" s="130"/>
      <c r="BD109" s="130"/>
      <c r="BE109" s="130"/>
      <c r="BF109" s="130"/>
    </row>
    <row r="110" spans="1:58" ht="105.75" hidden="1" customHeight="1" x14ac:dyDescent="0.3">
      <c r="A110" s="184"/>
      <c r="B110" s="185"/>
      <c r="C110" s="166"/>
      <c r="D110" s="53"/>
      <c r="E110" s="53"/>
      <c r="F110" s="210"/>
      <c r="G110" s="181"/>
      <c r="H110" s="145"/>
      <c r="I110" s="172"/>
      <c r="J110" s="172"/>
      <c r="K110" s="175"/>
      <c r="L110" s="145"/>
      <c r="M110" s="145"/>
      <c r="N110" s="145"/>
      <c r="O110" s="145"/>
      <c r="P110" s="145"/>
      <c r="Q110" s="145"/>
      <c r="R110" s="145"/>
      <c r="S110" s="145"/>
      <c r="T110" s="145"/>
      <c r="U110" s="145"/>
      <c r="V110" s="145"/>
      <c r="W110" s="145"/>
      <c r="X110" s="145"/>
      <c r="Y110" s="145"/>
      <c r="Z110" s="145"/>
      <c r="AA110" s="145"/>
      <c r="AB110" s="145"/>
      <c r="AC110" s="145"/>
      <c r="AD110" s="145"/>
      <c r="AE110" s="124"/>
      <c r="AF110" s="127"/>
      <c r="AG110" s="133"/>
      <c r="AH110" s="136"/>
      <c r="AI110" s="60">
        <v>6</v>
      </c>
      <c r="AJ110" s="53"/>
      <c r="AK110" s="61" t="str">
        <f t="shared" si="145"/>
        <v>Impacto</v>
      </c>
      <c r="AL110" s="62" t="s">
        <v>155</v>
      </c>
      <c r="AM110" s="63">
        <f t="shared" si="140"/>
        <v>0.1</v>
      </c>
      <c r="AN110" s="62" t="s">
        <v>157</v>
      </c>
      <c r="AO110" s="63">
        <f t="shared" si="139"/>
        <v>0.15</v>
      </c>
      <c r="AP110" s="65">
        <f t="shared" si="141"/>
        <v>0.25</v>
      </c>
      <c r="AQ110" s="62" t="s">
        <v>162</v>
      </c>
      <c r="AR110" s="62" t="s">
        <v>167</v>
      </c>
      <c r="AS110" s="62" t="s">
        <v>170</v>
      </c>
      <c r="AT110" s="65" t="str">
        <f t="shared" si="142"/>
        <v/>
      </c>
      <c r="AU110" s="64" t="str">
        <f t="shared" si="143"/>
        <v>Muy Alta</v>
      </c>
      <c r="AV110" s="65">
        <f t="shared" ref="AV110:AV111" si="146">IFERROR(IF(AND(AK109="Impacto",AK110="Impacto"),(AV109-(+AV109*AP110)),IF(AND(AK109="Impacto",AK110="Probabilidad"),(AV108-(+AV108*AP110)),IF(AK110="Probabilidad",AV109,""))),"")</f>
        <v>9.2685937500000037E-2</v>
      </c>
      <c r="AW110" s="66" t="str">
        <f t="shared" si="137"/>
        <v>Leve</v>
      </c>
      <c r="AX110" s="76" t="str">
        <f>IF(AND(AU110&lt;&gt;"",AW110&lt;&gt;""),VLOOKUP(AU110&amp;AW110,'No Eliminar'!$N$3:$O$27,2,FALSE),"")</f>
        <v>Alta</v>
      </c>
      <c r="AY110" s="139"/>
      <c r="AZ110" s="130"/>
      <c r="BA110" s="130"/>
      <c r="BB110" s="130"/>
      <c r="BC110" s="130"/>
      <c r="BD110" s="130"/>
      <c r="BE110" s="130"/>
      <c r="BF110" s="130"/>
    </row>
    <row r="111" spans="1:58" ht="105.75" hidden="1" customHeight="1" x14ac:dyDescent="0.3">
      <c r="A111" s="184"/>
      <c r="B111" s="185"/>
      <c r="C111" s="167"/>
      <c r="D111" s="53"/>
      <c r="E111" s="53"/>
      <c r="F111" s="211"/>
      <c r="G111" s="182"/>
      <c r="H111" s="146"/>
      <c r="I111" s="173"/>
      <c r="J111" s="173"/>
      <c r="K111" s="176"/>
      <c r="L111" s="146"/>
      <c r="M111" s="146"/>
      <c r="N111" s="146"/>
      <c r="O111" s="146"/>
      <c r="P111" s="146"/>
      <c r="Q111" s="146"/>
      <c r="R111" s="146"/>
      <c r="S111" s="146"/>
      <c r="T111" s="146"/>
      <c r="U111" s="146"/>
      <c r="V111" s="146"/>
      <c r="W111" s="146"/>
      <c r="X111" s="146"/>
      <c r="Y111" s="146"/>
      <c r="Z111" s="146"/>
      <c r="AA111" s="146"/>
      <c r="AB111" s="146"/>
      <c r="AC111" s="146"/>
      <c r="AD111" s="146"/>
      <c r="AE111" s="125"/>
      <c r="AF111" s="128"/>
      <c r="AG111" s="134"/>
      <c r="AH111" s="137"/>
      <c r="AI111" s="60">
        <v>7</v>
      </c>
      <c r="AJ111" s="53"/>
      <c r="AK111" s="61" t="str">
        <f t="shared" si="145"/>
        <v>Impacto</v>
      </c>
      <c r="AL111" s="62" t="s">
        <v>155</v>
      </c>
      <c r="AM111" s="63">
        <f t="shared" si="140"/>
        <v>0.1</v>
      </c>
      <c r="AN111" s="62" t="s">
        <v>157</v>
      </c>
      <c r="AO111" s="63">
        <f t="shared" si="139"/>
        <v>0.15</v>
      </c>
      <c r="AP111" s="65">
        <f t="shared" si="141"/>
        <v>0.25</v>
      </c>
      <c r="AQ111" s="62" t="s">
        <v>162</v>
      </c>
      <c r="AR111" s="62" t="s">
        <v>167</v>
      </c>
      <c r="AS111" s="62" t="s">
        <v>170</v>
      </c>
      <c r="AT111" s="65" t="str">
        <f t="shared" si="142"/>
        <v/>
      </c>
      <c r="AU111" s="64" t="str">
        <f>IF(AT111&lt;=20%, "Muy Baja", IF(AT111&lt;=40%,"Baja", IF(AT111&lt;=60%,"Media",IF(AT111&lt;=80%,"Alta","Muy Alta"))))</f>
        <v>Muy Alta</v>
      </c>
      <c r="AV111" s="65">
        <f t="shared" si="146"/>
        <v>6.9514453125000028E-2</v>
      </c>
      <c r="AW111" s="66" t="str">
        <f t="shared" si="137"/>
        <v>Leve</v>
      </c>
      <c r="AX111" s="76" t="str">
        <f>IF(AND(AU111&lt;&gt;"",AW111&lt;&gt;""),VLOOKUP(AU111&amp;AW111,'No Eliminar'!$N$3:$O$27,2,FALSE),"")</f>
        <v>Alta</v>
      </c>
      <c r="AY111" s="140"/>
      <c r="AZ111" s="131"/>
      <c r="BA111" s="131"/>
      <c r="BB111" s="131"/>
      <c r="BC111" s="131"/>
      <c r="BD111" s="131"/>
      <c r="BE111" s="131"/>
      <c r="BF111" s="131"/>
    </row>
    <row r="112" spans="1:58" ht="105.75" hidden="1" customHeight="1" x14ac:dyDescent="0.3">
      <c r="A112" s="184">
        <v>20</v>
      </c>
      <c r="B112" s="185"/>
      <c r="C112" s="165"/>
      <c r="D112" s="75"/>
      <c r="E112" s="75"/>
      <c r="F112" s="209"/>
      <c r="G112" s="180"/>
      <c r="H112" s="144"/>
      <c r="I112" s="171"/>
      <c r="J112" s="171" t="str">
        <f>IF(I112="Máximo 2 veces por año","Muy Baja", IF(I112="De 3 a 24 veces por año","Baja", IF(I112="De 24 a 500 veces por año","Media", IF(I112="De 500 veces al año y máximo 5000 veces por año","Alta",IF(I112="Más de 5000 veces por año","Muy Alta",";")))))</f>
        <v>;</v>
      </c>
      <c r="K112" s="174" t="str">
        <f>IF(J112="Muy Baja", 20%, IF(J112="Baja",40%, IF(J112="Media",60%, IF(J112="Alta",80%,IF(J112="Muy Alta",100%,"")))))</f>
        <v/>
      </c>
      <c r="L112" s="144" t="s">
        <v>76</v>
      </c>
      <c r="M112" s="144" t="s">
        <v>76</v>
      </c>
      <c r="N112" s="144" t="s">
        <v>69</v>
      </c>
      <c r="O112" s="144" t="s">
        <v>69</v>
      </c>
      <c r="P112" s="144" t="s">
        <v>69</v>
      </c>
      <c r="Q112" s="144" t="s">
        <v>69</v>
      </c>
      <c r="R112" s="144" t="s">
        <v>69</v>
      </c>
      <c r="S112" s="144" t="s">
        <v>69</v>
      </c>
      <c r="T112" s="144" t="s">
        <v>69</v>
      </c>
      <c r="U112" s="144" t="s">
        <v>69</v>
      </c>
      <c r="V112" s="144" t="s">
        <v>69</v>
      </c>
      <c r="W112" s="144" t="s">
        <v>69</v>
      </c>
      <c r="X112" s="144" t="s">
        <v>69</v>
      </c>
      <c r="Y112" s="144" t="s">
        <v>76</v>
      </c>
      <c r="Z112" s="144" t="s">
        <v>76</v>
      </c>
      <c r="AA112" s="144" t="s">
        <v>76</v>
      </c>
      <c r="AB112" s="144" t="s">
        <v>76</v>
      </c>
      <c r="AC112" s="144" t="s">
        <v>76</v>
      </c>
      <c r="AD112" s="144" t="s">
        <v>76</v>
      </c>
      <c r="AE112" s="123">
        <f>COUNTIF(L112:AD112, "SI")</f>
        <v>11</v>
      </c>
      <c r="AF112" s="126" t="str">
        <f>IF(AE112&lt;=5, "Moderado", IF(AE112&lt;=11,"Mayor","Catastrófico"))</f>
        <v>Mayor</v>
      </c>
      <c r="AG112" s="132">
        <f>IF(AF112="Leve", 20%, IF(AF112="Menor",40%, IF(AF112="Moderado",60%, IF(AF112="Mayor",80%,IF(AF112="Catastrófico",100%,"")))))</f>
        <v>0.8</v>
      </c>
      <c r="AH112" s="135" t="e">
        <f>IF(AND(J112&lt;&gt;"",AF112&lt;&gt;""),VLOOKUP(J112&amp;AF112,'No Eliminar'!$N$3:$O$27,2,FALSE),"")</f>
        <v>#N/A</v>
      </c>
      <c r="AI112" s="60">
        <v>1</v>
      </c>
      <c r="AJ112" s="39"/>
      <c r="AK112" s="61" t="str">
        <f>IF(AL112="Preventivo","Probabilidad",IF(AL112="Detectivo","Probabilidad","Impacto"))</f>
        <v>Impacto</v>
      </c>
      <c r="AL112" s="62" t="s">
        <v>155</v>
      </c>
      <c r="AM112" s="63">
        <f>IF(AL112="Preventivo", 25%, IF(AL112="Detectivo",15%, IF(AL112="Correctivo",10%,IF(AL112="No se tienen controles para aplicar al impacto","No Aplica",""))))</f>
        <v>0.1</v>
      </c>
      <c r="AN112" s="62" t="s">
        <v>157</v>
      </c>
      <c r="AO112" s="63">
        <f>IF(AN112="Automático", 25%, IF(AN112="Manual",15%,IF(AN112="No Aplica", "No Aplica","")))</f>
        <v>0.15</v>
      </c>
      <c r="AP112" s="65">
        <f>AM112+AO112</f>
        <v>0.25</v>
      </c>
      <c r="AQ112" s="62" t="s">
        <v>162</v>
      </c>
      <c r="AR112" s="62" t="s">
        <v>166</v>
      </c>
      <c r="AS112" s="62" t="s">
        <v>170</v>
      </c>
      <c r="AT112" s="65" t="str">
        <f>IFERROR(IF(AK112="Probabilidad",(K112-(+K112*AP112)),IF(AK112="Impacto",K112,"")),"")</f>
        <v/>
      </c>
      <c r="AU112" s="66" t="str">
        <f>IF(AT112&lt;=20%, "Muy Baja", IF(AT112&lt;=40%,"Baja", IF(AT112&lt;=60%,"Media",IF(AT112&lt;=80%,"Alta","Muy Alta"))))</f>
        <v>Muy Alta</v>
      </c>
      <c r="AV112" s="65">
        <f>IF(AK112="Impacto",(AG112-(+AG112*AP112)),AG112)</f>
        <v>0.60000000000000009</v>
      </c>
      <c r="AW112" s="66" t="str">
        <f>IF(AV112&lt;=20%, "Leve", IF(AV112&lt;=40%,"Menor", IF(AV112&lt;=60%,"Moderado",IF(AV112&lt;=80%,"Mayor","Catastrófico"))))</f>
        <v>Moderado</v>
      </c>
      <c r="AX112" s="76" t="str">
        <f>IF(AND(AU112&lt;&gt;"",AW112&lt;&gt;""),VLOOKUP(AU112&amp;AW112,'No Eliminar'!$N$3:$O$27,2,FALSE),"")</f>
        <v>Alta</v>
      </c>
      <c r="AY112" s="138" t="s">
        <v>85</v>
      </c>
      <c r="AZ112" s="129"/>
      <c r="BA112" s="129"/>
      <c r="BB112" s="129"/>
      <c r="BC112" s="129"/>
      <c r="BD112" s="129"/>
      <c r="BE112" s="129"/>
      <c r="BF112" s="129"/>
    </row>
    <row r="113" spans="1:58" ht="105.75" hidden="1" customHeight="1" x14ac:dyDescent="0.3">
      <c r="A113" s="184"/>
      <c r="B113" s="185"/>
      <c r="C113" s="166"/>
      <c r="D113" s="75"/>
      <c r="E113" s="75"/>
      <c r="F113" s="210"/>
      <c r="G113" s="181"/>
      <c r="H113" s="145"/>
      <c r="I113" s="172"/>
      <c r="J113" s="172"/>
      <c r="K113" s="175"/>
      <c r="L113" s="145"/>
      <c r="M113" s="145"/>
      <c r="N113" s="145"/>
      <c r="O113" s="145"/>
      <c r="P113" s="145"/>
      <c r="Q113" s="145"/>
      <c r="R113" s="145"/>
      <c r="S113" s="145"/>
      <c r="T113" s="145"/>
      <c r="U113" s="145"/>
      <c r="V113" s="145"/>
      <c r="W113" s="145"/>
      <c r="X113" s="145"/>
      <c r="Y113" s="145"/>
      <c r="Z113" s="145"/>
      <c r="AA113" s="145"/>
      <c r="AB113" s="145"/>
      <c r="AC113" s="145"/>
      <c r="AD113" s="145"/>
      <c r="AE113" s="124"/>
      <c r="AF113" s="127"/>
      <c r="AG113" s="133"/>
      <c r="AH113" s="136"/>
      <c r="AI113" s="60">
        <v>2</v>
      </c>
      <c r="AJ113" s="39"/>
      <c r="AK113" s="61" t="str">
        <f>IF(AL113="Preventivo","Probabilidad",IF(AL113="Detectivo","Probabilidad","Impacto"))</f>
        <v>Impacto</v>
      </c>
      <c r="AL113" s="62" t="s">
        <v>155</v>
      </c>
      <c r="AM113" s="63">
        <f>IF(AL113="Preventivo", 25%, IF(AL113="Detectivo",15%, IF(AL113="Correctivo",10%,IF(AL113="No se tienen controles para aplicar al impacto","No Aplica",""))))</f>
        <v>0.1</v>
      </c>
      <c r="AN113" s="62" t="s">
        <v>157</v>
      </c>
      <c r="AO113" s="63">
        <f>IF(AN113="Automático", 25%, IF(AN113="Manual",15%,IF(AN113="No Aplica", "No Aplica","")))</f>
        <v>0.15</v>
      </c>
      <c r="AP113" s="65">
        <f>AM113+AO113</f>
        <v>0.25</v>
      </c>
      <c r="AQ113" s="62" t="s">
        <v>162</v>
      </c>
      <c r="AR113" s="62" t="s">
        <v>166</v>
      </c>
      <c r="AS113" s="62" t="s">
        <v>170</v>
      </c>
      <c r="AT113" s="65" t="str">
        <f>IFERROR(IF(AND(AK112="Probabilidad",AK113="Probabilidad"),(AT112-(+AT112*AP113)),IF(AK113="Probabilidad",(K112-(+K112*AP113)),IF(AK113="Impacto",AT112,""))),"")</f>
        <v/>
      </c>
      <c r="AU113" s="66" t="str">
        <f>IF(AT113&lt;=20%, "Muy Baja", IF(AT113&lt;=40%,"Baja", IF(AT113&lt;=60%,"Media",IF(AT113&lt;=80%,"Alta","Muy Alta"))))</f>
        <v>Muy Alta</v>
      </c>
      <c r="AV113" s="65">
        <f>IF(AK113="Impacto",(AV112-(+AV112*AP113)),AV112)</f>
        <v>0.45000000000000007</v>
      </c>
      <c r="AW113" s="66" t="str">
        <f t="shared" ref="AW113:AW118" si="147">IF(AV113&lt;=20%, "Leve", IF(AV113&lt;=40%,"Menor", IF(AV113&lt;=60%,"Moderado",IF(AV113&lt;=80%,"Mayor","Catastrófico"))))</f>
        <v>Moderado</v>
      </c>
      <c r="AX113" s="76" t="str">
        <f>IF(AND(AU113&lt;&gt;"",AW113&lt;&gt;""),VLOOKUP(AU113&amp;AW113,'No Eliminar'!$N$3:$O$27,2,FALSE),"")</f>
        <v>Alta</v>
      </c>
      <c r="AY113" s="139"/>
      <c r="AZ113" s="130"/>
      <c r="BA113" s="130"/>
      <c r="BB113" s="130"/>
      <c r="BC113" s="130"/>
      <c r="BD113" s="130"/>
      <c r="BE113" s="130"/>
      <c r="BF113" s="130"/>
    </row>
    <row r="114" spans="1:58" ht="105.75" hidden="1" customHeight="1" x14ac:dyDescent="0.3">
      <c r="A114" s="184"/>
      <c r="B114" s="185"/>
      <c r="C114" s="166"/>
      <c r="D114" s="75"/>
      <c r="E114" s="75"/>
      <c r="F114" s="210"/>
      <c r="G114" s="181"/>
      <c r="H114" s="145"/>
      <c r="I114" s="172"/>
      <c r="J114" s="172"/>
      <c r="K114" s="175"/>
      <c r="L114" s="145"/>
      <c r="M114" s="145"/>
      <c r="N114" s="145"/>
      <c r="O114" s="145"/>
      <c r="P114" s="145"/>
      <c r="Q114" s="145"/>
      <c r="R114" s="145"/>
      <c r="S114" s="145"/>
      <c r="T114" s="145"/>
      <c r="U114" s="145"/>
      <c r="V114" s="145"/>
      <c r="W114" s="145"/>
      <c r="X114" s="145"/>
      <c r="Y114" s="145"/>
      <c r="Z114" s="145"/>
      <c r="AA114" s="145"/>
      <c r="AB114" s="145"/>
      <c r="AC114" s="145"/>
      <c r="AD114" s="145"/>
      <c r="AE114" s="124"/>
      <c r="AF114" s="127"/>
      <c r="AG114" s="133"/>
      <c r="AH114" s="136"/>
      <c r="AI114" s="60">
        <v>3</v>
      </c>
      <c r="AJ114" s="39"/>
      <c r="AK114" s="61" t="str">
        <f t="shared" ref="AK114" si="148">IF(AL114="Preventivo","Probabilidad",IF(AL114="Detectivo","Probabilidad","Impacto"))</f>
        <v>Impacto</v>
      </c>
      <c r="AL114" s="62" t="s">
        <v>155</v>
      </c>
      <c r="AM114" s="63">
        <f>IF(AL114="Preventivo", 25%, IF(AL114="Detectivo",15%, IF(AL114="Correctivo",10%,IF(AL114="No se tienen controles para aplicar al impacto","No Aplica",""))))</f>
        <v>0.1</v>
      </c>
      <c r="AN114" s="62" t="s">
        <v>158</v>
      </c>
      <c r="AO114" s="63">
        <f t="shared" ref="AO114:AO118" si="149">IF(AN114="Automático", 25%, IF(AN114="Manual",15%,IF(AN114="No Aplica", "No Aplica","")))</f>
        <v>0.25</v>
      </c>
      <c r="AP114" s="65">
        <f>AM114+AO114</f>
        <v>0.35</v>
      </c>
      <c r="AQ114" s="62" t="s">
        <v>162</v>
      </c>
      <c r="AR114" s="62" t="s">
        <v>167</v>
      </c>
      <c r="AS114" s="62" t="s">
        <v>170</v>
      </c>
      <c r="AT114" s="65" t="str">
        <f>IFERROR(IF(AND(AK113="Probabilidad",AK114="Probabilidad"),(AT113-(+AT113*AP114)),IF(AND(AK113="Impacto",AK114="Probabilidad"),(AT112-(+AT112*AP114)),IF(AK114="Impacto",AT113,""))),"")</f>
        <v/>
      </c>
      <c r="AU114" s="64" t="str">
        <f>IF(AT114&lt;=20%, "Muy Baja", IF(AT114&lt;=40%,"Baja", IF(AT114&lt;=60%,"Media",IF(AT114&lt;=80%,"Alta","Muy Alta"))))</f>
        <v>Muy Alta</v>
      </c>
      <c r="AV114" s="65">
        <f>IFERROR(IF(AND(AK113="Impacto",AK114="Impacto"),(AV113-(+AV113*AP114)),IF(AND(AK113="Impacto",AK114="Probabilidad"),(AV112-(+AV112*AP114)),IF(AK114="Probabilidad",AV113,""))),"")</f>
        <v>0.29250000000000009</v>
      </c>
      <c r="AW114" s="66" t="str">
        <f t="shared" si="147"/>
        <v>Menor</v>
      </c>
      <c r="AX114" s="76" t="str">
        <f>IF(AND(AU114&lt;&gt;"",AW114&lt;&gt;""),VLOOKUP(AU114&amp;AW114,'No Eliminar'!$N$3:$O$27,2,FALSE),"")</f>
        <v>Alta</v>
      </c>
      <c r="AY114" s="139"/>
      <c r="AZ114" s="130"/>
      <c r="BA114" s="130"/>
      <c r="BB114" s="130"/>
      <c r="BC114" s="130"/>
      <c r="BD114" s="130"/>
      <c r="BE114" s="130"/>
      <c r="BF114" s="130"/>
    </row>
    <row r="115" spans="1:58" ht="105.75" hidden="1" customHeight="1" x14ac:dyDescent="0.3">
      <c r="A115" s="184"/>
      <c r="B115" s="185"/>
      <c r="C115" s="166"/>
      <c r="D115" s="53"/>
      <c r="E115" s="53"/>
      <c r="F115" s="210"/>
      <c r="G115" s="181"/>
      <c r="H115" s="145"/>
      <c r="I115" s="172"/>
      <c r="J115" s="172"/>
      <c r="K115" s="175"/>
      <c r="L115" s="145"/>
      <c r="M115" s="145"/>
      <c r="N115" s="145"/>
      <c r="O115" s="145"/>
      <c r="P115" s="145"/>
      <c r="Q115" s="145"/>
      <c r="R115" s="145"/>
      <c r="S115" s="145"/>
      <c r="T115" s="145"/>
      <c r="U115" s="145"/>
      <c r="V115" s="145"/>
      <c r="W115" s="145"/>
      <c r="X115" s="145"/>
      <c r="Y115" s="145"/>
      <c r="Z115" s="145"/>
      <c r="AA115" s="145"/>
      <c r="AB115" s="145"/>
      <c r="AC115" s="145"/>
      <c r="AD115" s="145"/>
      <c r="AE115" s="124"/>
      <c r="AF115" s="127"/>
      <c r="AG115" s="133"/>
      <c r="AH115" s="136"/>
      <c r="AI115" s="60">
        <v>4</v>
      </c>
      <c r="AJ115" s="53"/>
      <c r="AK115" s="61" t="str">
        <f>IF(AL115="Preventivo","Probabilidad",IF(AL115="Detectivo","Probabilidad","Impacto"))</f>
        <v>Impacto</v>
      </c>
      <c r="AL115" s="62" t="s">
        <v>155</v>
      </c>
      <c r="AM115" s="63">
        <f t="shared" ref="AM115:AM118" si="150">IF(AL115="Preventivo", 25%, IF(AL115="Detectivo",15%, IF(AL115="Correctivo",10%,IF(AL115="No se tienen controles para aplicar al impacto","No Aplica",""))))</f>
        <v>0.1</v>
      </c>
      <c r="AN115" s="62" t="s">
        <v>158</v>
      </c>
      <c r="AO115" s="63">
        <f t="shared" si="149"/>
        <v>0.25</v>
      </c>
      <c r="AP115" s="65">
        <f t="shared" ref="AP115:AP118" si="151">AM115+AO115</f>
        <v>0.35</v>
      </c>
      <c r="AQ115" s="62" t="s">
        <v>162</v>
      </c>
      <c r="AR115" s="62" t="s">
        <v>167</v>
      </c>
      <c r="AS115" s="62" t="s">
        <v>170</v>
      </c>
      <c r="AT115" s="65" t="str">
        <f t="shared" ref="AT115:AT118" si="152">IFERROR(IF(AND(AK114="Probabilidad",AK115="Probabilidad"),(AT114-(+AT114*AP115)),IF(AND(AK114="Impacto",AK115="Probabilidad"),(AT113-(+AT113*AP115)),IF(AK115="Impacto",AT114,""))),"")</f>
        <v/>
      </c>
      <c r="AU115" s="64" t="str">
        <f t="shared" ref="AU115:AU117" si="153">IF(AT115&lt;=20%, "Muy Baja", IF(AT115&lt;=40%,"Baja", IF(AT115&lt;=60%,"Media",IF(AT115&lt;=80%,"Alta","Muy Alta"))))</f>
        <v>Muy Alta</v>
      </c>
      <c r="AV115" s="65">
        <f t="shared" ref="AV115" si="154">IFERROR(IF(AND(AK114="Impacto",AK115="Impacto"),(AV114-(+AV114*AP115)),IF(AND(AK114="Impacto",AK115="Probabilidad"),(AV113-(+AV113*AP115)),IF(AK115="Probabilidad",AV114,""))),"")</f>
        <v>0.19012500000000007</v>
      </c>
      <c r="AW115" s="66" t="str">
        <f t="shared" si="147"/>
        <v>Leve</v>
      </c>
      <c r="AX115" s="76" t="str">
        <f>IF(AND(AU115&lt;&gt;"",AW115&lt;&gt;""),VLOOKUP(AU115&amp;AW115,'No Eliminar'!$N$3:$O$27,2,FALSE),"")</f>
        <v>Alta</v>
      </c>
      <c r="AY115" s="139"/>
      <c r="AZ115" s="130"/>
      <c r="BA115" s="130"/>
      <c r="BB115" s="130"/>
      <c r="BC115" s="130"/>
      <c r="BD115" s="130"/>
      <c r="BE115" s="130"/>
      <c r="BF115" s="130"/>
    </row>
    <row r="116" spans="1:58" ht="105.75" hidden="1" customHeight="1" x14ac:dyDescent="0.3">
      <c r="A116" s="184"/>
      <c r="B116" s="185"/>
      <c r="C116" s="166"/>
      <c r="D116" s="53"/>
      <c r="E116" s="53"/>
      <c r="F116" s="210"/>
      <c r="G116" s="181"/>
      <c r="H116" s="145"/>
      <c r="I116" s="172"/>
      <c r="J116" s="172"/>
      <c r="K116" s="175"/>
      <c r="L116" s="145"/>
      <c r="M116" s="145"/>
      <c r="N116" s="145"/>
      <c r="O116" s="145"/>
      <c r="P116" s="145"/>
      <c r="Q116" s="145"/>
      <c r="R116" s="145"/>
      <c r="S116" s="145"/>
      <c r="T116" s="145"/>
      <c r="U116" s="145"/>
      <c r="V116" s="145"/>
      <c r="W116" s="145"/>
      <c r="X116" s="145"/>
      <c r="Y116" s="145"/>
      <c r="Z116" s="145"/>
      <c r="AA116" s="145"/>
      <c r="AB116" s="145"/>
      <c r="AC116" s="145"/>
      <c r="AD116" s="145"/>
      <c r="AE116" s="124"/>
      <c r="AF116" s="127"/>
      <c r="AG116" s="133"/>
      <c r="AH116" s="136"/>
      <c r="AI116" s="60">
        <v>5</v>
      </c>
      <c r="AJ116" s="53"/>
      <c r="AK116" s="61" t="str">
        <f t="shared" ref="AK116:AK118" si="155">IF(AL116="Preventivo","Probabilidad",IF(AL116="Detectivo","Probabilidad","Impacto"))</f>
        <v>Impacto</v>
      </c>
      <c r="AL116" s="62" t="s">
        <v>155</v>
      </c>
      <c r="AM116" s="63">
        <f t="shared" si="150"/>
        <v>0.1</v>
      </c>
      <c r="AN116" s="62" t="s">
        <v>158</v>
      </c>
      <c r="AO116" s="63">
        <f t="shared" si="149"/>
        <v>0.25</v>
      </c>
      <c r="AP116" s="65">
        <f t="shared" si="151"/>
        <v>0.35</v>
      </c>
      <c r="AQ116" s="62" t="s">
        <v>162</v>
      </c>
      <c r="AR116" s="62" t="s">
        <v>167</v>
      </c>
      <c r="AS116" s="62" t="s">
        <v>170</v>
      </c>
      <c r="AT116" s="65" t="str">
        <f t="shared" si="152"/>
        <v/>
      </c>
      <c r="AU116" s="64" t="str">
        <f t="shared" si="153"/>
        <v>Muy Alta</v>
      </c>
      <c r="AV116" s="65">
        <f>IFERROR(IF(AND(AK115="Impacto",AK116="Impacto"),(AV115-(+AV115*AP116)),IF(AND(AK115="Impacto",AK116="Probabilidad"),(AV114-(+AV114*AP116)),IF(AK116="Probabilidad",AV115,""))),"")</f>
        <v>0.12358125000000005</v>
      </c>
      <c r="AW116" s="66" t="str">
        <f t="shared" si="147"/>
        <v>Leve</v>
      </c>
      <c r="AX116" s="76" t="str">
        <f>IF(AND(AU116&lt;&gt;"",AW116&lt;&gt;""),VLOOKUP(AU116&amp;AW116,'No Eliminar'!$N$3:$O$27,2,FALSE),"")</f>
        <v>Alta</v>
      </c>
      <c r="AY116" s="139"/>
      <c r="AZ116" s="130"/>
      <c r="BA116" s="130"/>
      <c r="BB116" s="130"/>
      <c r="BC116" s="130"/>
      <c r="BD116" s="130"/>
      <c r="BE116" s="130"/>
      <c r="BF116" s="130"/>
    </row>
    <row r="117" spans="1:58" ht="105.75" hidden="1" customHeight="1" x14ac:dyDescent="0.3">
      <c r="A117" s="184"/>
      <c r="B117" s="185"/>
      <c r="C117" s="166"/>
      <c r="D117" s="53"/>
      <c r="E117" s="53"/>
      <c r="F117" s="210"/>
      <c r="G117" s="181"/>
      <c r="H117" s="145"/>
      <c r="I117" s="172"/>
      <c r="J117" s="172"/>
      <c r="K117" s="175"/>
      <c r="L117" s="145"/>
      <c r="M117" s="145"/>
      <c r="N117" s="145"/>
      <c r="O117" s="145"/>
      <c r="P117" s="145"/>
      <c r="Q117" s="145"/>
      <c r="R117" s="145"/>
      <c r="S117" s="145"/>
      <c r="T117" s="145"/>
      <c r="U117" s="145"/>
      <c r="V117" s="145"/>
      <c r="W117" s="145"/>
      <c r="X117" s="145"/>
      <c r="Y117" s="145"/>
      <c r="Z117" s="145"/>
      <c r="AA117" s="145"/>
      <c r="AB117" s="145"/>
      <c r="AC117" s="145"/>
      <c r="AD117" s="145"/>
      <c r="AE117" s="124"/>
      <c r="AF117" s="127"/>
      <c r="AG117" s="133"/>
      <c r="AH117" s="136"/>
      <c r="AI117" s="60">
        <v>6</v>
      </c>
      <c r="AJ117" s="53"/>
      <c r="AK117" s="61" t="str">
        <f t="shared" si="155"/>
        <v>Impacto</v>
      </c>
      <c r="AL117" s="62" t="s">
        <v>155</v>
      </c>
      <c r="AM117" s="63">
        <f t="shared" si="150"/>
        <v>0.1</v>
      </c>
      <c r="AN117" s="62" t="s">
        <v>157</v>
      </c>
      <c r="AO117" s="63">
        <f t="shared" si="149"/>
        <v>0.15</v>
      </c>
      <c r="AP117" s="65">
        <f t="shared" si="151"/>
        <v>0.25</v>
      </c>
      <c r="AQ117" s="62" t="s">
        <v>162</v>
      </c>
      <c r="AR117" s="62" t="s">
        <v>167</v>
      </c>
      <c r="AS117" s="62" t="s">
        <v>170</v>
      </c>
      <c r="AT117" s="65" t="str">
        <f t="shared" si="152"/>
        <v/>
      </c>
      <c r="AU117" s="64" t="str">
        <f t="shared" si="153"/>
        <v>Muy Alta</v>
      </c>
      <c r="AV117" s="65">
        <f t="shared" ref="AV117:AV118" si="156">IFERROR(IF(AND(AK116="Impacto",AK117="Impacto"),(AV116-(+AV116*AP117)),IF(AND(AK116="Impacto",AK117="Probabilidad"),(AV115-(+AV115*AP117)),IF(AK117="Probabilidad",AV116,""))),"")</f>
        <v>9.2685937500000037E-2</v>
      </c>
      <c r="AW117" s="66" t="str">
        <f t="shared" si="147"/>
        <v>Leve</v>
      </c>
      <c r="AX117" s="76" t="str">
        <f>IF(AND(AU117&lt;&gt;"",AW117&lt;&gt;""),VLOOKUP(AU117&amp;AW117,'No Eliminar'!$N$3:$O$27,2,FALSE),"")</f>
        <v>Alta</v>
      </c>
      <c r="AY117" s="139"/>
      <c r="AZ117" s="130"/>
      <c r="BA117" s="130"/>
      <c r="BB117" s="130"/>
      <c r="BC117" s="130"/>
      <c r="BD117" s="130"/>
      <c r="BE117" s="130"/>
      <c r="BF117" s="130"/>
    </row>
    <row r="118" spans="1:58" ht="105.75" hidden="1" customHeight="1" x14ac:dyDescent="0.3">
      <c r="A118" s="184"/>
      <c r="B118" s="185"/>
      <c r="C118" s="167"/>
      <c r="D118" s="53"/>
      <c r="E118" s="53"/>
      <c r="F118" s="211"/>
      <c r="G118" s="182"/>
      <c r="H118" s="146"/>
      <c r="I118" s="173"/>
      <c r="J118" s="173"/>
      <c r="K118" s="176"/>
      <c r="L118" s="146"/>
      <c r="M118" s="146"/>
      <c r="N118" s="146"/>
      <c r="O118" s="146"/>
      <c r="P118" s="146"/>
      <c r="Q118" s="146"/>
      <c r="R118" s="146"/>
      <c r="S118" s="146"/>
      <c r="T118" s="146"/>
      <c r="U118" s="146"/>
      <c r="V118" s="146"/>
      <c r="W118" s="146"/>
      <c r="X118" s="146"/>
      <c r="Y118" s="146"/>
      <c r="Z118" s="146"/>
      <c r="AA118" s="146"/>
      <c r="AB118" s="146"/>
      <c r="AC118" s="146"/>
      <c r="AD118" s="146"/>
      <c r="AE118" s="125"/>
      <c r="AF118" s="128"/>
      <c r="AG118" s="134"/>
      <c r="AH118" s="137"/>
      <c r="AI118" s="60">
        <v>7</v>
      </c>
      <c r="AJ118" s="53"/>
      <c r="AK118" s="61" t="str">
        <f t="shared" si="155"/>
        <v>Impacto</v>
      </c>
      <c r="AL118" s="62" t="s">
        <v>155</v>
      </c>
      <c r="AM118" s="63">
        <f t="shared" si="150"/>
        <v>0.1</v>
      </c>
      <c r="AN118" s="62" t="s">
        <v>157</v>
      </c>
      <c r="AO118" s="63">
        <f t="shared" si="149"/>
        <v>0.15</v>
      </c>
      <c r="AP118" s="65">
        <f t="shared" si="151"/>
        <v>0.25</v>
      </c>
      <c r="AQ118" s="62" t="s">
        <v>162</v>
      </c>
      <c r="AR118" s="62" t="s">
        <v>167</v>
      </c>
      <c r="AS118" s="62" t="s">
        <v>170</v>
      </c>
      <c r="AT118" s="65" t="str">
        <f t="shared" si="152"/>
        <v/>
      </c>
      <c r="AU118" s="64" t="str">
        <f>IF(AT118&lt;=20%, "Muy Baja", IF(AT118&lt;=40%,"Baja", IF(AT118&lt;=60%,"Media",IF(AT118&lt;=80%,"Alta","Muy Alta"))))</f>
        <v>Muy Alta</v>
      </c>
      <c r="AV118" s="65">
        <f t="shared" si="156"/>
        <v>6.9514453125000028E-2</v>
      </c>
      <c r="AW118" s="66" t="str">
        <f t="shared" si="147"/>
        <v>Leve</v>
      </c>
      <c r="AX118" s="76" t="str">
        <f>IF(AND(AU118&lt;&gt;"",AW118&lt;&gt;""),VLOOKUP(AU118&amp;AW118,'No Eliminar'!$N$3:$O$27,2,FALSE),"")</f>
        <v>Alta</v>
      </c>
      <c r="AY118" s="140"/>
      <c r="AZ118" s="131"/>
      <c r="BA118" s="131"/>
      <c r="BB118" s="131"/>
      <c r="BC118" s="131"/>
      <c r="BD118" s="131"/>
      <c r="BE118" s="131"/>
      <c r="BF118" s="131"/>
    </row>
    <row r="119" spans="1:58" ht="105.75" hidden="1" customHeight="1" x14ac:dyDescent="0.3">
      <c r="A119" s="184">
        <v>21</v>
      </c>
      <c r="B119" s="185"/>
      <c r="C119" s="165"/>
      <c r="D119" s="75"/>
      <c r="E119" s="75"/>
      <c r="F119" s="209"/>
      <c r="G119" s="180"/>
      <c r="H119" s="144"/>
      <c r="I119" s="171"/>
      <c r="J119" s="171" t="str">
        <f>IF(I119="Máximo 2 veces por año","Muy Baja", IF(I119="De 3 a 24 veces por año","Baja", IF(I119="De 24 a 500 veces por año","Media", IF(I119="De 500 veces al año y máximo 5000 veces por año","Alta",IF(I119="Más de 5000 veces por año","Muy Alta",";")))))</f>
        <v>;</v>
      </c>
      <c r="K119" s="174" t="str">
        <f>IF(J119="Muy Baja", 20%, IF(J119="Baja",40%, IF(J119="Media",60%, IF(J119="Alta",80%,IF(J119="Muy Alta",100%,"")))))</f>
        <v/>
      </c>
      <c r="L119" s="144" t="s">
        <v>76</v>
      </c>
      <c r="M119" s="144" t="s">
        <v>76</v>
      </c>
      <c r="N119" s="144" t="s">
        <v>69</v>
      </c>
      <c r="O119" s="144" t="s">
        <v>69</v>
      </c>
      <c r="P119" s="144" t="s">
        <v>69</v>
      </c>
      <c r="Q119" s="144" t="s">
        <v>69</v>
      </c>
      <c r="R119" s="144" t="s">
        <v>69</v>
      </c>
      <c r="S119" s="144" t="s">
        <v>69</v>
      </c>
      <c r="T119" s="144" t="s">
        <v>69</v>
      </c>
      <c r="U119" s="144" t="s">
        <v>69</v>
      </c>
      <c r="V119" s="144" t="s">
        <v>69</v>
      </c>
      <c r="W119" s="144" t="s">
        <v>69</v>
      </c>
      <c r="X119" s="144" t="s">
        <v>69</v>
      </c>
      <c r="Y119" s="144" t="s">
        <v>76</v>
      </c>
      <c r="Z119" s="144" t="s">
        <v>76</v>
      </c>
      <c r="AA119" s="144" t="s">
        <v>76</v>
      </c>
      <c r="AB119" s="144" t="s">
        <v>76</v>
      </c>
      <c r="AC119" s="144" t="s">
        <v>76</v>
      </c>
      <c r="AD119" s="144" t="s">
        <v>76</v>
      </c>
      <c r="AE119" s="123">
        <f>COUNTIF(L119:AD119, "SI")</f>
        <v>11</v>
      </c>
      <c r="AF119" s="126" t="str">
        <f>IF(AE119&lt;=5, "Moderado", IF(AE119&lt;=11,"Mayor","Catastrófico"))</f>
        <v>Mayor</v>
      </c>
      <c r="AG119" s="132">
        <f>IF(AF119="Leve", 20%, IF(AF119="Menor",40%, IF(AF119="Moderado",60%, IF(AF119="Mayor",80%,IF(AF119="Catastrófico",100%,"")))))</f>
        <v>0.8</v>
      </c>
      <c r="AH119" s="135" t="e">
        <f>IF(AND(J119&lt;&gt;"",AF119&lt;&gt;""),VLOOKUP(J119&amp;AF119,'No Eliminar'!$N$3:$O$27,2,FALSE),"")</f>
        <v>#N/A</v>
      </c>
      <c r="AI119" s="60">
        <v>1</v>
      </c>
      <c r="AJ119" s="39"/>
      <c r="AK119" s="61" t="str">
        <f>IF(AL119="Preventivo","Probabilidad",IF(AL119="Detectivo","Probabilidad","Impacto"))</f>
        <v>Impacto</v>
      </c>
      <c r="AL119" s="62" t="s">
        <v>155</v>
      </c>
      <c r="AM119" s="63">
        <f>IF(AL119="Preventivo", 25%, IF(AL119="Detectivo",15%, IF(AL119="Correctivo",10%,IF(AL119="No se tienen controles para aplicar al impacto","No Aplica",""))))</f>
        <v>0.1</v>
      </c>
      <c r="AN119" s="62" t="s">
        <v>157</v>
      </c>
      <c r="AO119" s="63">
        <f>IF(AN119="Automático", 25%, IF(AN119="Manual",15%,IF(AN119="No Aplica", "No Aplica","")))</f>
        <v>0.15</v>
      </c>
      <c r="AP119" s="65">
        <f>AM119+AO119</f>
        <v>0.25</v>
      </c>
      <c r="AQ119" s="62" t="s">
        <v>162</v>
      </c>
      <c r="AR119" s="62" t="s">
        <v>166</v>
      </c>
      <c r="AS119" s="62" t="s">
        <v>170</v>
      </c>
      <c r="AT119" s="65" t="str">
        <f>IFERROR(IF(AK119="Probabilidad",(K119-(+K119*AP119)),IF(AK119="Impacto",K119,"")),"")</f>
        <v/>
      </c>
      <c r="AU119" s="66" t="str">
        <f>IF(AT119&lt;=20%, "Muy Baja", IF(AT119&lt;=40%,"Baja", IF(AT119&lt;=60%,"Media",IF(AT119&lt;=80%,"Alta","Muy Alta"))))</f>
        <v>Muy Alta</v>
      </c>
      <c r="AV119" s="65">
        <f>IF(AK119="Impacto",(AG119-(+AG119*AP119)),AG119)</f>
        <v>0.60000000000000009</v>
      </c>
      <c r="AW119" s="66" t="str">
        <f>IF(AV119&lt;=20%, "Leve", IF(AV119&lt;=40%,"Menor", IF(AV119&lt;=60%,"Moderado",IF(AV119&lt;=80%,"Mayor","Catastrófico"))))</f>
        <v>Moderado</v>
      </c>
      <c r="AX119" s="76" t="str">
        <f>IF(AND(AU119&lt;&gt;"",AW119&lt;&gt;""),VLOOKUP(AU119&amp;AW119,'No Eliminar'!$N$3:$O$27,2,FALSE),"")</f>
        <v>Alta</v>
      </c>
      <c r="AY119" s="138" t="s">
        <v>85</v>
      </c>
      <c r="AZ119" s="129"/>
      <c r="BA119" s="129"/>
      <c r="BB119" s="129"/>
      <c r="BC119" s="129"/>
      <c r="BD119" s="129"/>
      <c r="BE119" s="129"/>
      <c r="BF119" s="129"/>
    </row>
    <row r="120" spans="1:58" ht="105.75" hidden="1" customHeight="1" x14ac:dyDescent="0.3">
      <c r="A120" s="184"/>
      <c r="B120" s="185"/>
      <c r="C120" s="166"/>
      <c r="D120" s="75"/>
      <c r="E120" s="75"/>
      <c r="F120" s="210"/>
      <c r="G120" s="181"/>
      <c r="H120" s="145"/>
      <c r="I120" s="172"/>
      <c r="J120" s="172"/>
      <c r="K120" s="175"/>
      <c r="L120" s="145"/>
      <c r="M120" s="145"/>
      <c r="N120" s="145"/>
      <c r="O120" s="145"/>
      <c r="P120" s="145"/>
      <c r="Q120" s="145"/>
      <c r="R120" s="145"/>
      <c r="S120" s="145"/>
      <c r="T120" s="145"/>
      <c r="U120" s="145"/>
      <c r="V120" s="145"/>
      <c r="W120" s="145"/>
      <c r="X120" s="145"/>
      <c r="Y120" s="145"/>
      <c r="Z120" s="145"/>
      <c r="AA120" s="145"/>
      <c r="AB120" s="145"/>
      <c r="AC120" s="145"/>
      <c r="AD120" s="145"/>
      <c r="AE120" s="124"/>
      <c r="AF120" s="127"/>
      <c r="AG120" s="133"/>
      <c r="AH120" s="136"/>
      <c r="AI120" s="60">
        <v>2</v>
      </c>
      <c r="AJ120" s="39"/>
      <c r="AK120" s="61" t="str">
        <f>IF(AL120="Preventivo","Probabilidad",IF(AL120="Detectivo","Probabilidad","Impacto"))</f>
        <v>Impacto</v>
      </c>
      <c r="AL120" s="62" t="s">
        <v>155</v>
      </c>
      <c r="AM120" s="63">
        <f>IF(AL120="Preventivo", 25%, IF(AL120="Detectivo",15%, IF(AL120="Correctivo",10%,IF(AL120="No se tienen controles para aplicar al impacto","No Aplica",""))))</f>
        <v>0.1</v>
      </c>
      <c r="AN120" s="62" t="s">
        <v>157</v>
      </c>
      <c r="AO120" s="63">
        <f>IF(AN120="Automático", 25%, IF(AN120="Manual",15%,IF(AN120="No Aplica", "No Aplica","")))</f>
        <v>0.15</v>
      </c>
      <c r="AP120" s="65">
        <f>AM120+AO120</f>
        <v>0.25</v>
      </c>
      <c r="AQ120" s="62" t="s">
        <v>162</v>
      </c>
      <c r="AR120" s="62" t="s">
        <v>166</v>
      </c>
      <c r="AS120" s="62" t="s">
        <v>170</v>
      </c>
      <c r="AT120" s="65" t="str">
        <f>IFERROR(IF(AND(AK119="Probabilidad",AK120="Probabilidad"),(AT119-(+AT119*AP120)),IF(AK120="Probabilidad",(K119-(+K119*AP120)),IF(AK120="Impacto",AT119,""))),"")</f>
        <v/>
      </c>
      <c r="AU120" s="66" t="str">
        <f>IF(AT120&lt;=20%, "Muy Baja", IF(AT120&lt;=40%,"Baja", IF(AT120&lt;=60%,"Media",IF(AT120&lt;=80%,"Alta","Muy Alta"))))</f>
        <v>Muy Alta</v>
      </c>
      <c r="AV120" s="65">
        <f>IF(AK120="Impacto",(AV119-(+AV119*AP120)),AV119)</f>
        <v>0.45000000000000007</v>
      </c>
      <c r="AW120" s="66" t="str">
        <f t="shared" ref="AW120:AW125" si="157">IF(AV120&lt;=20%, "Leve", IF(AV120&lt;=40%,"Menor", IF(AV120&lt;=60%,"Moderado",IF(AV120&lt;=80%,"Mayor","Catastrófico"))))</f>
        <v>Moderado</v>
      </c>
      <c r="AX120" s="76" t="str">
        <f>IF(AND(AU120&lt;&gt;"",AW120&lt;&gt;""),VLOOKUP(AU120&amp;AW120,'No Eliminar'!$N$3:$O$27,2,FALSE),"")</f>
        <v>Alta</v>
      </c>
      <c r="AY120" s="139"/>
      <c r="AZ120" s="130"/>
      <c r="BA120" s="130"/>
      <c r="BB120" s="130"/>
      <c r="BC120" s="130"/>
      <c r="BD120" s="130"/>
      <c r="BE120" s="130"/>
      <c r="BF120" s="130"/>
    </row>
    <row r="121" spans="1:58" ht="105.75" hidden="1" customHeight="1" x14ac:dyDescent="0.3">
      <c r="A121" s="184"/>
      <c r="B121" s="185"/>
      <c r="C121" s="166"/>
      <c r="D121" s="75"/>
      <c r="E121" s="75"/>
      <c r="F121" s="210"/>
      <c r="G121" s="181"/>
      <c r="H121" s="145"/>
      <c r="I121" s="172"/>
      <c r="J121" s="172"/>
      <c r="K121" s="175"/>
      <c r="L121" s="145"/>
      <c r="M121" s="145"/>
      <c r="N121" s="145"/>
      <c r="O121" s="145"/>
      <c r="P121" s="145"/>
      <c r="Q121" s="145"/>
      <c r="R121" s="145"/>
      <c r="S121" s="145"/>
      <c r="T121" s="145"/>
      <c r="U121" s="145"/>
      <c r="V121" s="145"/>
      <c r="W121" s="145"/>
      <c r="X121" s="145"/>
      <c r="Y121" s="145"/>
      <c r="Z121" s="145"/>
      <c r="AA121" s="145"/>
      <c r="AB121" s="145"/>
      <c r="AC121" s="145"/>
      <c r="AD121" s="145"/>
      <c r="AE121" s="124"/>
      <c r="AF121" s="127"/>
      <c r="AG121" s="133"/>
      <c r="AH121" s="136"/>
      <c r="AI121" s="60">
        <v>3</v>
      </c>
      <c r="AJ121" s="39"/>
      <c r="AK121" s="61" t="str">
        <f t="shared" ref="AK121" si="158">IF(AL121="Preventivo","Probabilidad",IF(AL121="Detectivo","Probabilidad","Impacto"))</f>
        <v>Impacto</v>
      </c>
      <c r="AL121" s="62" t="s">
        <v>155</v>
      </c>
      <c r="AM121" s="63">
        <f>IF(AL121="Preventivo", 25%, IF(AL121="Detectivo",15%, IF(AL121="Correctivo",10%,IF(AL121="No se tienen controles para aplicar al impacto","No Aplica",""))))</f>
        <v>0.1</v>
      </c>
      <c r="AN121" s="62" t="s">
        <v>158</v>
      </c>
      <c r="AO121" s="63">
        <f t="shared" ref="AO121:AO125" si="159">IF(AN121="Automático", 25%, IF(AN121="Manual",15%,IF(AN121="No Aplica", "No Aplica","")))</f>
        <v>0.25</v>
      </c>
      <c r="AP121" s="65">
        <f>AM121+AO121</f>
        <v>0.35</v>
      </c>
      <c r="AQ121" s="62" t="s">
        <v>162</v>
      </c>
      <c r="AR121" s="62" t="s">
        <v>167</v>
      </c>
      <c r="AS121" s="62" t="s">
        <v>170</v>
      </c>
      <c r="AT121" s="65" t="str">
        <f>IFERROR(IF(AND(AK120="Probabilidad",AK121="Probabilidad"),(AT120-(+AT120*AP121)),IF(AND(AK120="Impacto",AK121="Probabilidad"),(AT119-(+AT119*AP121)),IF(AK121="Impacto",AT120,""))),"")</f>
        <v/>
      </c>
      <c r="AU121" s="64" t="str">
        <f>IF(AT121&lt;=20%, "Muy Baja", IF(AT121&lt;=40%,"Baja", IF(AT121&lt;=60%,"Media",IF(AT121&lt;=80%,"Alta","Muy Alta"))))</f>
        <v>Muy Alta</v>
      </c>
      <c r="AV121" s="65">
        <f>IFERROR(IF(AND(AK120="Impacto",AK121="Impacto"),(AV120-(+AV120*AP121)),IF(AND(AK120="Impacto",AK121="Probabilidad"),(AV119-(+AV119*AP121)),IF(AK121="Probabilidad",AV120,""))),"")</f>
        <v>0.29250000000000009</v>
      </c>
      <c r="AW121" s="66" t="str">
        <f t="shared" si="157"/>
        <v>Menor</v>
      </c>
      <c r="AX121" s="76" t="str">
        <f>IF(AND(AU121&lt;&gt;"",AW121&lt;&gt;""),VLOOKUP(AU121&amp;AW121,'No Eliminar'!$N$3:$O$27,2,FALSE),"")</f>
        <v>Alta</v>
      </c>
      <c r="AY121" s="139"/>
      <c r="AZ121" s="130"/>
      <c r="BA121" s="130"/>
      <c r="BB121" s="130"/>
      <c r="BC121" s="130"/>
      <c r="BD121" s="130"/>
      <c r="BE121" s="130"/>
      <c r="BF121" s="130"/>
    </row>
    <row r="122" spans="1:58" ht="105.75" hidden="1" customHeight="1" x14ac:dyDescent="0.3">
      <c r="A122" s="184"/>
      <c r="B122" s="185"/>
      <c r="C122" s="166"/>
      <c r="D122" s="53"/>
      <c r="E122" s="53"/>
      <c r="F122" s="210"/>
      <c r="G122" s="181"/>
      <c r="H122" s="145"/>
      <c r="I122" s="172"/>
      <c r="J122" s="172"/>
      <c r="K122" s="175"/>
      <c r="L122" s="145"/>
      <c r="M122" s="145"/>
      <c r="N122" s="145"/>
      <c r="O122" s="145"/>
      <c r="P122" s="145"/>
      <c r="Q122" s="145"/>
      <c r="R122" s="145"/>
      <c r="S122" s="145"/>
      <c r="T122" s="145"/>
      <c r="U122" s="145"/>
      <c r="V122" s="145"/>
      <c r="W122" s="145"/>
      <c r="X122" s="145"/>
      <c r="Y122" s="145"/>
      <c r="Z122" s="145"/>
      <c r="AA122" s="145"/>
      <c r="AB122" s="145"/>
      <c r="AC122" s="145"/>
      <c r="AD122" s="145"/>
      <c r="AE122" s="124"/>
      <c r="AF122" s="127"/>
      <c r="AG122" s="133"/>
      <c r="AH122" s="136"/>
      <c r="AI122" s="60">
        <v>4</v>
      </c>
      <c r="AJ122" s="53"/>
      <c r="AK122" s="61" t="str">
        <f>IF(AL122="Preventivo","Probabilidad",IF(AL122="Detectivo","Probabilidad","Impacto"))</f>
        <v>Impacto</v>
      </c>
      <c r="AL122" s="62" t="s">
        <v>155</v>
      </c>
      <c r="AM122" s="63">
        <f t="shared" ref="AM122:AM125" si="160">IF(AL122="Preventivo", 25%, IF(AL122="Detectivo",15%, IF(AL122="Correctivo",10%,IF(AL122="No se tienen controles para aplicar al impacto","No Aplica",""))))</f>
        <v>0.1</v>
      </c>
      <c r="AN122" s="62" t="s">
        <v>158</v>
      </c>
      <c r="AO122" s="63">
        <f t="shared" si="159"/>
        <v>0.25</v>
      </c>
      <c r="AP122" s="65">
        <f t="shared" ref="AP122:AP125" si="161">AM122+AO122</f>
        <v>0.35</v>
      </c>
      <c r="AQ122" s="62" t="s">
        <v>162</v>
      </c>
      <c r="AR122" s="62" t="s">
        <v>167</v>
      </c>
      <c r="AS122" s="62" t="s">
        <v>170</v>
      </c>
      <c r="AT122" s="65" t="str">
        <f t="shared" ref="AT122:AT125" si="162">IFERROR(IF(AND(AK121="Probabilidad",AK122="Probabilidad"),(AT121-(+AT121*AP122)),IF(AND(AK121="Impacto",AK122="Probabilidad"),(AT120-(+AT120*AP122)),IF(AK122="Impacto",AT121,""))),"")</f>
        <v/>
      </c>
      <c r="AU122" s="64" t="str">
        <f t="shared" ref="AU122:AU124" si="163">IF(AT122&lt;=20%, "Muy Baja", IF(AT122&lt;=40%,"Baja", IF(AT122&lt;=60%,"Media",IF(AT122&lt;=80%,"Alta","Muy Alta"))))</f>
        <v>Muy Alta</v>
      </c>
      <c r="AV122" s="65">
        <f t="shared" ref="AV122" si="164">IFERROR(IF(AND(AK121="Impacto",AK122="Impacto"),(AV121-(+AV121*AP122)),IF(AND(AK121="Impacto",AK122="Probabilidad"),(AV120-(+AV120*AP122)),IF(AK122="Probabilidad",AV121,""))),"")</f>
        <v>0.19012500000000007</v>
      </c>
      <c r="AW122" s="66" t="str">
        <f t="shared" si="157"/>
        <v>Leve</v>
      </c>
      <c r="AX122" s="76" t="str">
        <f>IF(AND(AU122&lt;&gt;"",AW122&lt;&gt;""),VLOOKUP(AU122&amp;AW122,'No Eliminar'!$N$3:$O$27,2,FALSE),"")</f>
        <v>Alta</v>
      </c>
      <c r="AY122" s="139"/>
      <c r="AZ122" s="130"/>
      <c r="BA122" s="130"/>
      <c r="BB122" s="130"/>
      <c r="BC122" s="130"/>
      <c r="BD122" s="130"/>
      <c r="BE122" s="130"/>
      <c r="BF122" s="130"/>
    </row>
    <row r="123" spans="1:58" ht="105.75" hidden="1" customHeight="1" x14ac:dyDescent="0.3">
      <c r="A123" s="184"/>
      <c r="B123" s="185"/>
      <c r="C123" s="166"/>
      <c r="D123" s="53"/>
      <c r="E123" s="53"/>
      <c r="F123" s="210"/>
      <c r="G123" s="181"/>
      <c r="H123" s="145"/>
      <c r="I123" s="172"/>
      <c r="J123" s="172"/>
      <c r="K123" s="175"/>
      <c r="L123" s="145"/>
      <c r="M123" s="145"/>
      <c r="N123" s="145"/>
      <c r="O123" s="145"/>
      <c r="P123" s="145"/>
      <c r="Q123" s="145"/>
      <c r="R123" s="145"/>
      <c r="S123" s="145"/>
      <c r="T123" s="145"/>
      <c r="U123" s="145"/>
      <c r="V123" s="145"/>
      <c r="W123" s="145"/>
      <c r="X123" s="145"/>
      <c r="Y123" s="145"/>
      <c r="Z123" s="145"/>
      <c r="AA123" s="145"/>
      <c r="AB123" s="145"/>
      <c r="AC123" s="145"/>
      <c r="AD123" s="145"/>
      <c r="AE123" s="124"/>
      <c r="AF123" s="127"/>
      <c r="AG123" s="133"/>
      <c r="AH123" s="136"/>
      <c r="AI123" s="60">
        <v>5</v>
      </c>
      <c r="AJ123" s="53"/>
      <c r="AK123" s="61" t="str">
        <f t="shared" ref="AK123:AK125" si="165">IF(AL123="Preventivo","Probabilidad",IF(AL123="Detectivo","Probabilidad","Impacto"))</f>
        <v>Impacto</v>
      </c>
      <c r="AL123" s="62" t="s">
        <v>155</v>
      </c>
      <c r="AM123" s="63">
        <f t="shared" si="160"/>
        <v>0.1</v>
      </c>
      <c r="AN123" s="62" t="s">
        <v>158</v>
      </c>
      <c r="AO123" s="63">
        <f t="shared" si="159"/>
        <v>0.25</v>
      </c>
      <c r="AP123" s="65">
        <f t="shared" si="161"/>
        <v>0.35</v>
      </c>
      <c r="AQ123" s="62" t="s">
        <v>162</v>
      </c>
      <c r="AR123" s="62" t="s">
        <v>167</v>
      </c>
      <c r="AS123" s="62" t="s">
        <v>170</v>
      </c>
      <c r="AT123" s="65" t="str">
        <f t="shared" si="162"/>
        <v/>
      </c>
      <c r="AU123" s="64" t="str">
        <f t="shared" si="163"/>
        <v>Muy Alta</v>
      </c>
      <c r="AV123" s="65">
        <f>IFERROR(IF(AND(AK122="Impacto",AK123="Impacto"),(AV122-(+AV122*AP123)),IF(AND(AK122="Impacto",AK123="Probabilidad"),(AV121-(+AV121*AP123)),IF(AK123="Probabilidad",AV122,""))),"")</f>
        <v>0.12358125000000005</v>
      </c>
      <c r="AW123" s="66" t="str">
        <f t="shared" si="157"/>
        <v>Leve</v>
      </c>
      <c r="AX123" s="76" t="str">
        <f>IF(AND(AU123&lt;&gt;"",AW123&lt;&gt;""),VLOOKUP(AU123&amp;AW123,'No Eliminar'!$N$3:$O$27,2,FALSE),"")</f>
        <v>Alta</v>
      </c>
      <c r="AY123" s="139"/>
      <c r="AZ123" s="130"/>
      <c r="BA123" s="130"/>
      <c r="BB123" s="130"/>
      <c r="BC123" s="130"/>
      <c r="BD123" s="130"/>
      <c r="BE123" s="130"/>
      <c r="BF123" s="130"/>
    </row>
    <row r="124" spans="1:58" ht="105.75" hidden="1" customHeight="1" x14ac:dyDescent="0.3">
      <c r="A124" s="184"/>
      <c r="B124" s="185"/>
      <c r="C124" s="166"/>
      <c r="D124" s="53"/>
      <c r="E124" s="53"/>
      <c r="F124" s="210"/>
      <c r="G124" s="181"/>
      <c r="H124" s="145"/>
      <c r="I124" s="172"/>
      <c r="J124" s="172"/>
      <c r="K124" s="175"/>
      <c r="L124" s="145"/>
      <c r="M124" s="145"/>
      <c r="N124" s="145"/>
      <c r="O124" s="145"/>
      <c r="P124" s="145"/>
      <c r="Q124" s="145"/>
      <c r="R124" s="145"/>
      <c r="S124" s="145"/>
      <c r="T124" s="145"/>
      <c r="U124" s="145"/>
      <c r="V124" s="145"/>
      <c r="W124" s="145"/>
      <c r="X124" s="145"/>
      <c r="Y124" s="145"/>
      <c r="Z124" s="145"/>
      <c r="AA124" s="145"/>
      <c r="AB124" s="145"/>
      <c r="AC124" s="145"/>
      <c r="AD124" s="145"/>
      <c r="AE124" s="124"/>
      <c r="AF124" s="127"/>
      <c r="AG124" s="133"/>
      <c r="AH124" s="136"/>
      <c r="AI124" s="60">
        <v>6</v>
      </c>
      <c r="AJ124" s="53"/>
      <c r="AK124" s="61" t="str">
        <f t="shared" si="165"/>
        <v>Impacto</v>
      </c>
      <c r="AL124" s="62" t="s">
        <v>155</v>
      </c>
      <c r="AM124" s="63">
        <f t="shared" si="160"/>
        <v>0.1</v>
      </c>
      <c r="AN124" s="62" t="s">
        <v>157</v>
      </c>
      <c r="AO124" s="63">
        <f t="shared" si="159"/>
        <v>0.15</v>
      </c>
      <c r="AP124" s="65">
        <f t="shared" si="161"/>
        <v>0.25</v>
      </c>
      <c r="AQ124" s="62" t="s">
        <v>162</v>
      </c>
      <c r="AR124" s="62" t="s">
        <v>167</v>
      </c>
      <c r="AS124" s="62" t="s">
        <v>170</v>
      </c>
      <c r="AT124" s="65" t="str">
        <f t="shared" si="162"/>
        <v/>
      </c>
      <c r="AU124" s="64" t="str">
        <f t="shared" si="163"/>
        <v>Muy Alta</v>
      </c>
      <c r="AV124" s="65">
        <f t="shared" ref="AV124:AV125" si="166">IFERROR(IF(AND(AK123="Impacto",AK124="Impacto"),(AV123-(+AV123*AP124)),IF(AND(AK123="Impacto",AK124="Probabilidad"),(AV122-(+AV122*AP124)),IF(AK124="Probabilidad",AV123,""))),"")</f>
        <v>9.2685937500000037E-2</v>
      </c>
      <c r="AW124" s="66" t="str">
        <f t="shared" si="157"/>
        <v>Leve</v>
      </c>
      <c r="AX124" s="76" t="str">
        <f>IF(AND(AU124&lt;&gt;"",AW124&lt;&gt;""),VLOOKUP(AU124&amp;AW124,'No Eliminar'!$N$3:$O$27,2,FALSE),"")</f>
        <v>Alta</v>
      </c>
      <c r="AY124" s="139"/>
      <c r="AZ124" s="130"/>
      <c r="BA124" s="130"/>
      <c r="BB124" s="130"/>
      <c r="BC124" s="130"/>
      <c r="BD124" s="130"/>
      <c r="BE124" s="130"/>
      <c r="BF124" s="130"/>
    </row>
    <row r="125" spans="1:58" ht="105.75" hidden="1" customHeight="1" x14ac:dyDescent="0.3">
      <c r="A125" s="184"/>
      <c r="B125" s="185"/>
      <c r="C125" s="167"/>
      <c r="D125" s="53"/>
      <c r="E125" s="53"/>
      <c r="F125" s="211"/>
      <c r="G125" s="182"/>
      <c r="H125" s="146"/>
      <c r="I125" s="173"/>
      <c r="J125" s="173"/>
      <c r="K125" s="176"/>
      <c r="L125" s="146"/>
      <c r="M125" s="146"/>
      <c r="N125" s="146"/>
      <c r="O125" s="146"/>
      <c r="P125" s="146"/>
      <c r="Q125" s="146"/>
      <c r="R125" s="146"/>
      <c r="S125" s="146"/>
      <c r="T125" s="146"/>
      <c r="U125" s="146"/>
      <c r="V125" s="146"/>
      <c r="W125" s="146"/>
      <c r="X125" s="146"/>
      <c r="Y125" s="146"/>
      <c r="Z125" s="146"/>
      <c r="AA125" s="146"/>
      <c r="AB125" s="146"/>
      <c r="AC125" s="146"/>
      <c r="AD125" s="146"/>
      <c r="AE125" s="125"/>
      <c r="AF125" s="128"/>
      <c r="AG125" s="134"/>
      <c r="AH125" s="137"/>
      <c r="AI125" s="60">
        <v>7</v>
      </c>
      <c r="AJ125" s="53"/>
      <c r="AK125" s="61" t="str">
        <f t="shared" si="165"/>
        <v>Impacto</v>
      </c>
      <c r="AL125" s="62" t="s">
        <v>155</v>
      </c>
      <c r="AM125" s="63">
        <f t="shared" si="160"/>
        <v>0.1</v>
      </c>
      <c r="AN125" s="62" t="s">
        <v>157</v>
      </c>
      <c r="AO125" s="63">
        <f t="shared" si="159"/>
        <v>0.15</v>
      </c>
      <c r="AP125" s="65">
        <f t="shared" si="161"/>
        <v>0.25</v>
      </c>
      <c r="AQ125" s="62" t="s">
        <v>162</v>
      </c>
      <c r="AR125" s="62" t="s">
        <v>167</v>
      </c>
      <c r="AS125" s="62" t="s">
        <v>170</v>
      </c>
      <c r="AT125" s="65" t="str">
        <f t="shared" si="162"/>
        <v/>
      </c>
      <c r="AU125" s="64" t="str">
        <f>IF(AT125&lt;=20%, "Muy Baja", IF(AT125&lt;=40%,"Baja", IF(AT125&lt;=60%,"Media",IF(AT125&lt;=80%,"Alta","Muy Alta"))))</f>
        <v>Muy Alta</v>
      </c>
      <c r="AV125" s="65">
        <f t="shared" si="166"/>
        <v>6.9514453125000028E-2</v>
      </c>
      <c r="AW125" s="66" t="str">
        <f t="shared" si="157"/>
        <v>Leve</v>
      </c>
      <c r="AX125" s="76" t="str">
        <f>IF(AND(AU125&lt;&gt;"",AW125&lt;&gt;""),VLOOKUP(AU125&amp;AW125,'No Eliminar'!$N$3:$O$27,2,FALSE),"")</f>
        <v>Alta</v>
      </c>
      <c r="AY125" s="140"/>
      <c r="AZ125" s="131"/>
      <c r="BA125" s="131"/>
      <c r="BB125" s="131"/>
      <c r="BC125" s="131"/>
      <c r="BD125" s="131"/>
      <c r="BE125" s="131"/>
      <c r="BF125" s="131"/>
    </row>
    <row r="126" spans="1:58" ht="105.75" hidden="1" customHeight="1" x14ac:dyDescent="0.3">
      <c r="A126" s="184">
        <v>22</v>
      </c>
      <c r="B126" s="185"/>
      <c r="C126" s="165"/>
      <c r="D126" s="75"/>
      <c r="E126" s="75"/>
      <c r="F126" s="209"/>
      <c r="G126" s="180"/>
      <c r="H126" s="144"/>
      <c r="I126" s="171"/>
      <c r="J126" s="171" t="str">
        <f>IF(I126="Máximo 2 veces por año","Muy Baja", IF(I126="De 3 a 24 veces por año","Baja", IF(I126="De 24 a 500 veces por año","Media", IF(I126="De 500 veces al año y máximo 5000 veces por año","Alta",IF(I126="Más de 5000 veces por año","Muy Alta",";")))))</f>
        <v>;</v>
      </c>
      <c r="K126" s="174" t="str">
        <f>IF(J126="Muy Baja", 20%, IF(J126="Baja",40%, IF(J126="Media",60%, IF(J126="Alta",80%,IF(J126="Muy Alta",100%,"")))))</f>
        <v/>
      </c>
      <c r="L126" s="144" t="s">
        <v>76</v>
      </c>
      <c r="M126" s="144" t="s">
        <v>76</v>
      </c>
      <c r="N126" s="144" t="s">
        <v>69</v>
      </c>
      <c r="O126" s="144" t="s">
        <v>69</v>
      </c>
      <c r="P126" s="144" t="s">
        <v>69</v>
      </c>
      <c r="Q126" s="144" t="s">
        <v>69</v>
      </c>
      <c r="R126" s="144" t="s">
        <v>69</v>
      </c>
      <c r="S126" s="144" t="s">
        <v>69</v>
      </c>
      <c r="T126" s="144" t="s">
        <v>69</v>
      </c>
      <c r="U126" s="144" t="s">
        <v>69</v>
      </c>
      <c r="V126" s="144" t="s">
        <v>69</v>
      </c>
      <c r="W126" s="144" t="s">
        <v>69</v>
      </c>
      <c r="X126" s="144" t="s">
        <v>69</v>
      </c>
      <c r="Y126" s="144" t="s">
        <v>76</v>
      </c>
      <c r="Z126" s="144" t="s">
        <v>76</v>
      </c>
      <c r="AA126" s="144" t="s">
        <v>76</v>
      </c>
      <c r="AB126" s="144" t="s">
        <v>76</v>
      </c>
      <c r="AC126" s="144" t="s">
        <v>76</v>
      </c>
      <c r="AD126" s="144" t="s">
        <v>76</v>
      </c>
      <c r="AE126" s="123">
        <f>COUNTIF(L126:AD126, "SI")</f>
        <v>11</v>
      </c>
      <c r="AF126" s="126" t="str">
        <f>IF(AE126&lt;=5, "Moderado", IF(AE126&lt;=11,"Mayor","Catastrófico"))</f>
        <v>Mayor</v>
      </c>
      <c r="AG126" s="132">
        <f>IF(AF126="Leve", 20%, IF(AF126="Menor",40%, IF(AF126="Moderado",60%, IF(AF126="Mayor",80%,IF(AF126="Catastrófico",100%,"")))))</f>
        <v>0.8</v>
      </c>
      <c r="AH126" s="135" t="e">
        <f>IF(AND(J126&lt;&gt;"",AF126&lt;&gt;""),VLOOKUP(J126&amp;AF126,'No Eliminar'!$N$3:$O$27,2,FALSE),"")</f>
        <v>#N/A</v>
      </c>
      <c r="AI126" s="60">
        <v>1</v>
      </c>
      <c r="AJ126" s="39"/>
      <c r="AK126" s="61" t="str">
        <f>IF(AL126="Preventivo","Probabilidad",IF(AL126="Detectivo","Probabilidad","Impacto"))</f>
        <v>Impacto</v>
      </c>
      <c r="AL126" s="62" t="s">
        <v>155</v>
      </c>
      <c r="AM126" s="63">
        <f>IF(AL126="Preventivo", 25%, IF(AL126="Detectivo",15%, IF(AL126="Correctivo",10%,IF(AL126="No se tienen controles para aplicar al impacto","No Aplica",""))))</f>
        <v>0.1</v>
      </c>
      <c r="AN126" s="62" t="s">
        <v>157</v>
      </c>
      <c r="AO126" s="63">
        <f>IF(AN126="Automático", 25%, IF(AN126="Manual",15%,IF(AN126="No Aplica", "No Aplica","")))</f>
        <v>0.15</v>
      </c>
      <c r="AP126" s="65">
        <f>AM126+AO126</f>
        <v>0.25</v>
      </c>
      <c r="AQ126" s="62" t="s">
        <v>162</v>
      </c>
      <c r="AR126" s="62" t="s">
        <v>166</v>
      </c>
      <c r="AS126" s="62" t="s">
        <v>170</v>
      </c>
      <c r="AT126" s="65" t="str">
        <f>IFERROR(IF(AK126="Probabilidad",(K126-(+K126*AP126)),IF(AK126="Impacto",K126,"")),"")</f>
        <v/>
      </c>
      <c r="AU126" s="66" t="str">
        <f>IF(AT126&lt;=20%, "Muy Baja", IF(AT126&lt;=40%,"Baja", IF(AT126&lt;=60%,"Media",IF(AT126&lt;=80%,"Alta","Muy Alta"))))</f>
        <v>Muy Alta</v>
      </c>
      <c r="AV126" s="65">
        <f>IF(AK126="Impacto",(AG126-(+AG126*AP126)),AG126)</f>
        <v>0.60000000000000009</v>
      </c>
      <c r="AW126" s="66" t="str">
        <f>IF(AV126&lt;=20%, "Leve", IF(AV126&lt;=40%,"Menor", IF(AV126&lt;=60%,"Moderado",IF(AV126&lt;=80%,"Mayor","Catastrófico"))))</f>
        <v>Moderado</v>
      </c>
      <c r="AX126" s="76" t="str">
        <f>IF(AND(AU126&lt;&gt;"",AW126&lt;&gt;""),VLOOKUP(AU126&amp;AW126,'No Eliminar'!$N$3:$O$27,2,FALSE),"")</f>
        <v>Alta</v>
      </c>
      <c r="AY126" s="138" t="s">
        <v>85</v>
      </c>
      <c r="AZ126" s="129"/>
      <c r="BA126" s="129"/>
      <c r="BB126" s="129"/>
      <c r="BC126" s="129"/>
      <c r="BD126" s="129"/>
      <c r="BE126" s="129"/>
      <c r="BF126" s="129"/>
    </row>
    <row r="127" spans="1:58" ht="105.75" hidden="1" customHeight="1" x14ac:dyDescent="0.3">
      <c r="A127" s="184"/>
      <c r="B127" s="185"/>
      <c r="C127" s="166"/>
      <c r="D127" s="75"/>
      <c r="E127" s="75"/>
      <c r="F127" s="210"/>
      <c r="G127" s="181"/>
      <c r="H127" s="145"/>
      <c r="I127" s="172"/>
      <c r="J127" s="172"/>
      <c r="K127" s="175"/>
      <c r="L127" s="145"/>
      <c r="M127" s="145"/>
      <c r="N127" s="145"/>
      <c r="O127" s="145"/>
      <c r="P127" s="145"/>
      <c r="Q127" s="145"/>
      <c r="R127" s="145"/>
      <c r="S127" s="145"/>
      <c r="T127" s="145"/>
      <c r="U127" s="145"/>
      <c r="V127" s="145"/>
      <c r="W127" s="145"/>
      <c r="X127" s="145"/>
      <c r="Y127" s="145"/>
      <c r="Z127" s="145"/>
      <c r="AA127" s="145"/>
      <c r="AB127" s="145"/>
      <c r="AC127" s="145"/>
      <c r="AD127" s="145"/>
      <c r="AE127" s="124"/>
      <c r="AF127" s="127"/>
      <c r="AG127" s="133"/>
      <c r="AH127" s="136"/>
      <c r="AI127" s="60">
        <v>2</v>
      </c>
      <c r="AJ127" s="39"/>
      <c r="AK127" s="61" t="str">
        <f>IF(AL127="Preventivo","Probabilidad",IF(AL127="Detectivo","Probabilidad","Impacto"))</f>
        <v>Impacto</v>
      </c>
      <c r="AL127" s="62" t="s">
        <v>155</v>
      </c>
      <c r="AM127" s="63">
        <f>IF(AL127="Preventivo", 25%, IF(AL127="Detectivo",15%, IF(AL127="Correctivo",10%,IF(AL127="No se tienen controles para aplicar al impacto","No Aplica",""))))</f>
        <v>0.1</v>
      </c>
      <c r="AN127" s="62" t="s">
        <v>157</v>
      </c>
      <c r="AO127" s="63">
        <f>IF(AN127="Automático", 25%, IF(AN127="Manual",15%,IF(AN127="No Aplica", "No Aplica","")))</f>
        <v>0.15</v>
      </c>
      <c r="AP127" s="65">
        <f>AM127+AO127</f>
        <v>0.25</v>
      </c>
      <c r="AQ127" s="62" t="s">
        <v>162</v>
      </c>
      <c r="AR127" s="62" t="s">
        <v>166</v>
      </c>
      <c r="AS127" s="62" t="s">
        <v>170</v>
      </c>
      <c r="AT127" s="65" t="str">
        <f>IFERROR(IF(AND(AK126="Probabilidad",AK127="Probabilidad"),(AT126-(+AT126*AP127)),IF(AK127="Probabilidad",(K126-(+K126*AP127)),IF(AK127="Impacto",AT126,""))),"")</f>
        <v/>
      </c>
      <c r="AU127" s="66" t="str">
        <f>IF(AT127&lt;=20%, "Muy Baja", IF(AT127&lt;=40%,"Baja", IF(AT127&lt;=60%,"Media",IF(AT127&lt;=80%,"Alta","Muy Alta"))))</f>
        <v>Muy Alta</v>
      </c>
      <c r="AV127" s="65">
        <f>IF(AK127="Impacto",(AV126-(+AV126*AP127)),AV126)</f>
        <v>0.45000000000000007</v>
      </c>
      <c r="AW127" s="66" t="str">
        <f t="shared" ref="AW127:AW132" si="167">IF(AV127&lt;=20%, "Leve", IF(AV127&lt;=40%,"Menor", IF(AV127&lt;=60%,"Moderado",IF(AV127&lt;=80%,"Mayor","Catastrófico"))))</f>
        <v>Moderado</v>
      </c>
      <c r="AX127" s="76" t="str">
        <f>IF(AND(AU127&lt;&gt;"",AW127&lt;&gt;""),VLOOKUP(AU127&amp;AW127,'No Eliminar'!$N$3:$O$27,2,FALSE),"")</f>
        <v>Alta</v>
      </c>
      <c r="AY127" s="139"/>
      <c r="AZ127" s="130"/>
      <c r="BA127" s="130"/>
      <c r="BB127" s="130"/>
      <c r="BC127" s="130"/>
      <c r="BD127" s="130"/>
      <c r="BE127" s="130"/>
      <c r="BF127" s="130"/>
    </row>
    <row r="128" spans="1:58" ht="105.75" hidden="1" customHeight="1" x14ac:dyDescent="0.3">
      <c r="A128" s="184"/>
      <c r="B128" s="185"/>
      <c r="C128" s="166"/>
      <c r="D128" s="75"/>
      <c r="E128" s="75"/>
      <c r="F128" s="210"/>
      <c r="G128" s="181"/>
      <c r="H128" s="145"/>
      <c r="I128" s="172"/>
      <c r="J128" s="172"/>
      <c r="K128" s="175"/>
      <c r="L128" s="145"/>
      <c r="M128" s="145"/>
      <c r="N128" s="145"/>
      <c r="O128" s="145"/>
      <c r="P128" s="145"/>
      <c r="Q128" s="145"/>
      <c r="R128" s="145"/>
      <c r="S128" s="145"/>
      <c r="T128" s="145"/>
      <c r="U128" s="145"/>
      <c r="V128" s="145"/>
      <c r="W128" s="145"/>
      <c r="X128" s="145"/>
      <c r="Y128" s="145"/>
      <c r="Z128" s="145"/>
      <c r="AA128" s="145"/>
      <c r="AB128" s="145"/>
      <c r="AC128" s="145"/>
      <c r="AD128" s="145"/>
      <c r="AE128" s="124"/>
      <c r="AF128" s="127"/>
      <c r="AG128" s="133"/>
      <c r="AH128" s="136"/>
      <c r="AI128" s="60">
        <v>3</v>
      </c>
      <c r="AJ128" s="39"/>
      <c r="AK128" s="61" t="str">
        <f t="shared" ref="AK128" si="168">IF(AL128="Preventivo","Probabilidad",IF(AL128="Detectivo","Probabilidad","Impacto"))</f>
        <v>Impacto</v>
      </c>
      <c r="AL128" s="62" t="s">
        <v>155</v>
      </c>
      <c r="AM128" s="63">
        <f>IF(AL128="Preventivo", 25%, IF(AL128="Detectivo",15%, IF(AL128="Correctivo",10%,IF(AL128="No se tienen controles para aplicar al impacto","No Aplica",""))))</f>
        <v>0.1</v>
      </c>
      <c r="AN128" s="62" t="s">
        <v>158</v>
      </c>
      <c r="AO128" s="63">
        <f t="shared" ref="AO128:AO132" si="169">IF(AN128="Automático", 25%, IF(AN128="Manual",15%,IF(AN128="No Aplica", "No Aplica","")))</f>
        <v>0.25</v>
      </c>
      <c r="AP128" s="65">
        <f>AM128+AO128</f>
        <v>0.35</v>
      </c>
      <c r="AQ128" s="62" t="s">
        <v>162</v>
      </c>
      <c r="AR128" s="62" t="s">
        <v>167</v>
      </c>
      <c r="AS128" s="62" t="s">
        <v>170</v>
      </c>
      <c r="AT128" s="65" t="str">
        <f>IFERROR(IF(AND(AK127="Probabilidad",AK128="Probabilidad"),(AT127-(+AT127*AP128)),IF(AND(AK127="Impacto",AK128="Probabilidad"),(AT126-(+AT126*AP128)),IF(AK128="Impacto",AT127,""))),"")</f>
        <v/>
      </c>
      <c r="AU128" s="64" t="str">
        <f>IF(AT128&lt;=20%, "Muy Baja", IF(AT128&lt;=40%,"Baja", IF(AT128&lt;=60%,"Media",IF(AT128&lt;=80%,"Alta","Muy Alta"))))</f>
        <v>Muy Alta</v>
      </c>
      <c r="AV128" s="65">
        <f>IFERROR(IF(AND(AK127="Impacto",AK128="Impacto"),(AV127-(+AV127*AP128)),IF(AND(AK127="Impacto",AK128="Probabilidad"),(AV126-(+AV126*AP128)),IF(AK128="Probabilidad",AV127,""))),"")</f>
        <v>0.29250000000000009</v>
      </c>
      <c r="AW128" s="66" t="str">
        <f t="shared" si="167"/>
        <v>Menor</v>
      </c>
      <c r="AX128" s="76" t="str">
        <f>IF(AND(AU128&lt;&gt;"",AW128&lt;&gt;""),VLOOKUP(AU128&amp;AW128,'No Eliminar'!$N$3:$O$27,2,FALSE),"")</f>
        <v>Alta</v>
      </c>
      <c r="AY128" s="139"/>
      <c r="AZ128" s="130"/>
      <c r="BA128" s="130"/>
      <c r="BB128" s="130"/>
      <c r="BC128" s="130"/>
      <c r="BD128" s="130"/>
      <c r="BE128" s="130"/>
      <c r="BF128" s="130"/>
    </row>
    <row r="129" spans="1:58" ht="105.75" hidden="1" customHeight="1" x14ac:dyDescent="0.3">
      <c r="A129" s="184"/>
      <c r="B129" s="185"/>
      <c r="C129" s="166"/>
      <c r="D129" s="53"/>
      <c r="E129" s="53"/>
      <c r="F129" s="210"/>
      <c r="G129" s="181"/>
      <c r="H129" s="145"/>
      <c r="I129" s="172"/>
      <c r="J129" s="172"/>
      <c r="K129" s="175"/>
      <c r="L129" s="145"/>
      <c r="M129" s="145"/>
      <c r="N129" s="145"/>
      <c r="O129" s="145"/>
      <c r="P129" s="145"/>
      <c r="Q129" s="145"/>
      <c r="R129" s="145"/>
      <c r="S129" s="145"/>
      <c r="T129" s="145"/>
      <c r="U129" s="145"/>
      <c r="V129" s="145"/>
      <c r="W129" s="145"/>
      <c r="X129" s="145"/>
      <c r="Y129" s="145"/>
      <c r="Z129" s="145"/>
      <c r="AA129" s="145"/>
      <c r="AB129" s="145"/>
      <c r="AC129" s="145"/>
      <c r="AD129" s="145"/>
      <c r="AE129" s="124"/>
      <c r="AF129" s="127"/>
      <c r="AG129" s="133"/>
      <c r="AH129" s="136"/>
      <c r="AI129" s="60">
        <v>4</v>
      </c>
      <c r="AJ129" s="53"/>
      <c r="AK129" s="61" t="str">
        <f>IF(AL129="Preventivo","Probabilidad",IF(AL129="Detectivo","Probabilidad","Impacto"))</f>
        <v>Impacto</v>
      </c>
      <c r="AL129" s="62" t="s">
        <v>155</v>
      </c>
      <c r="AM129" s="63">
        <f t="shared" ref="AM129:AM132" si="170">IF(AL129="Preventivo", 25%, IF(AL129="Detectivo",15%, IF(AL129="Correctivo",10%,IF(AL129="No se tienen controles para aplicar al impacto","No Aplica",""))))</f>
        <v>0.1</v>
      </c>
      <c r="AN129" s="62" t="s">
        <v>158</v>
      </c>
      <c r="AO129" s="63">
        <f t="shared" si="169"/>
        <v>0.25</v>
      </c>
      <c r="AP129" s="65">
        <f t="shared" ref="AP129:AP132" si="171">AM129+AO129</f>
        <v>0.35</v>
      </c>
      <c r="AQ129" s="62" t="s">
        <v>162</v>
      </c>
      <c r="AR129" s="62" t="s">
        <v>167</v>
      </c>
      <c r="AS129" s="62" t="s">
        <v>170</v>
      </c>
      <c r="AT129" s="65" t="str">
        <f t="shared" ref="AT129:AT132" si="172">IFERROR(IF(AND(AK128="Probabilidad",AK129="Probabilidad"),(AT128-(+AT128*AP129)),IF(AND(AK128="Impacto",AK129="Probabilidad"),(AT127-(+AT127*AP129)),IF(AK129="Impacto",AT128,""))),"")</f>
        <v/>
      </c>
      <c r="AU129" s="64" t="str">
        <f t="shared" ref="AU129:AU131" si="173">IF(AT129&lt;=20%, "Muy Baja", IF(AT129&lt;=40%,"Baja", IF(AT129&lt;=60%,"Media",IF(AT129&lt;=80%,"Alta","Muy Alta"))))</f>
        <v>Muy Alta</v>
      </c>
      <c r="AV129" s="65">
        <f t="shared" ref="AV129" si="174">IFERROR(IF(AND(AK128="Impacto",AK129="Impacto"),(AV128-(+AV128*AP129)),IF(AND(AK128="Impacto",AK129="Probabilidad"),(AV127-(+AV127*AP129)),IF(AK129="Probabilidad",AV128,""))),"")</f>
        <v>0.19012500000000007</v>
      </c>
      <c r="AW129" s="66" t="str">
        <f t="shared" si="167"/>
        <v>Leve</v>
      </c>
      <c r="AX129" s="76" t="str">
        <f>IF(AND(AU129&lt;&gt;"",AW129&lt;&gt;""),VLOOKUP(AU129&amp;AW129,'No Eliminar'!$N$3:$O$27,2,FALSE),"")</f>
        <v>Alta</v>
      </c>
      <c r="AY129" s="139"/>
      <c r="AZ129" s="130"/>
      <c r="BA129" s="130"/>
      <c r="BB129" s="130"/>
      <c r="BC129" s="130"/>
      <c r="BD129" s="130"/>
      <c r="BE129" s="130"/>
      <c r="BF129" s="130"/>
    </row>
    <row r="130" spans="1:58" ht="67.5" hidden="1" customHeight="1" x14ac:dyDescent="0.3">
      <c r="A130" s="184"/>
      <c r="B130" s="185"/>
      <c r="C130" s="166"/>
      <c r="D130" s="53"/>
      <c r="E130" s="53"/>
      <c r="F130" s="210"/>
      <c r="G130" s="181"/>
      <c r="H130" s="145"/>
      <c r="I130" s="172"/>
      <c r="J130" s="172"/>
      <c r="K130" s="175"/>
      <c r="L130" s="145"/>
      <c r="M130" s="145"/>
      <c r="N130" s="145"/>
      <c r="O130" s="145"/>
      <c r="P130" s="145"/>
      <c r="Q130" s="145"/>
      <c r="R130" s="145"/>
      <c r="S130" s="145"/>
      <c r="T130" s="145"/>
      <c r="U130" s="145"/>
      <c r="V130" s="145"/>
      <c r="W130" s="145"/>
      <c r="X130" s="145"/>
      <c r="Y130" s="145"/>
      <c r="Z130" s="145"/>
      <c r="AA130" s="145"/>
      <c r="AB130" s="145"/>
      <c r="AC130" s="145"/>
      <c r="AD130" s="145"/>
      <c r="AE130" s="124"/>
      <c r="AF130" s="127"/>
      <c r="AG130" s="133"/>
      <c r="AH130" s="136"/>
      <c r="AI130" s="60">
        <v>5</v>
      </c>
      <c r="AJ130" s="53"/>
      <c r="AK130" s="61" t="str">
        <f t="shared" ref="AK130:AK132" si="175">IF(AL130="Preventivo","Probabilidad",IF(AL130="Detectivo","Probabilidad","Impacto"))</f>
        <v>Impacto</v>
      </c>
      <c r="AL130" s="62" t="s">
        <v>155</v>
      </c>
      <c r="AM130" s="63">
        <f t="shared" si="170"/>
        <v>0.1</v>
      </c>
      <c r="AN130" s="62" t="s">
        <v>158</v>
      </c>
      <c r="AO130" s="63">
        <f t="shared" si="169"/>
        <v>0.25</v>
      </c>
      <c r="AP130" s="65">
        <f t="shared" si="171"/>
        <v>0.35</v>
      </c>
      <c r="AQ130" s="62" t="s">
        <v>162</v>
      </c>
      <c r="AR130" s="62" t="s">
        <v>167</v>
      </c>
      <c r="AS130" s="62" t="s">
        <v>170</v>
      </c>
      <c r="AT130" s="65" t="str">
        <f t="shared" si="172"/>
        <v/>
      </c>
      <c r="AU130" s="64" t="str">
        <f t="shared" si="173"/>
        <v>Muy Alta</v>
      </c>
      <c r="AV130" s="65">
        <f>IFERROR(IF(AND(AK129="Impacto",AK130="Impacto"),(AV129-(+AV129*AP130)),IF(AND(AK129="Impacto",AK130="Probabilidad"),(AV128-(+AV128*AP130)),IF(AK130="Probabilidad",AV129,""))),"")</f>
        <v>0.12358125000000005</v>
      </c>
      <c r="AW130" s="66" t="str">
        <f t="shared" si="167"/>
        <v>Leve</v>
      </c>
      <c r="AX130" s="76" t="str">
        <f>IF(AND(AU130&lt;&gt;"",AW130&lt;&gt;""),VLOOKUP(AU130&amp;AW130,'No Eliminar'!$N$3:$O$27,2,FALSE),"")</f>
        <v>Alta</v>
      </c>
      <c r="AY130" s="139"/>
      <c r="AZ130" s="130"/>
      <c r="BA130" s="130"/>
      <c r="BB130" s="130"/>
      <c r="BC130" s="130"/>
      <c r="BD130" s="130"/>
      <c r="BE130" s="130"/>
      <c r="BF130" s="130"/>
    </row>
    <row r="131" spans="1:58" ht="102.75" hidden="1" customHeight="1" x14ac:dyDescent="0.3">
      <c r="A131" s="184"/>
      <c r="B131" s="185"/>
      <c r="C131" s="166"/>
      <c r="D131" s="53"/>
      <c r="E131" s="53"/>
      <c r="F131" s="210"/>
      <c r="G131" s="181"/>
      <c r="H131" s="145"/>
      <c r="I131" s="172"/>
      <c r="J131" s="172"/>
      <c r="K131" s="175"/>
      <c r="L131" s="145"/>
      <c r="M131" s="145"/>
      <c r="N131" s="145"/>
      <c r="O131" s="145"/>
      <c r="P131" s="145"/>
      <c r="Q131" s="145"/>
      <c r="R131" s="145"/>
      <c r="S131" s="145"/>
      <c r="T131" s="145"/>
      <c r="U131" s="145"/>
      <c r="V131" s="145"/>
      <c r="W131" s="145"/>
      <c r="X131" s="145"/>
      <c r="Y131" s="145"/>
      <c r="Z131" s="145"/>
      <c r="AA131" s="145"/>
      <c r="AB131" s="145"/>
      <c r="AC131" s="145"/>
      <c r="AD131" s="145"/>
      <c r="AE131" s="124"/>
      <c r="AF131" s="127"/>
      <c r="AG131" s="133"/>
      <c r="AH131" s="136"/>
      <c r="AI131" s="60">
        <v>6</v>
      </c>
      <c r="AJ131" s="53"/>
      <c r="AK131" s="61" t="str">
        <f t="shared" si="175"/>
        <v>Impacto</v>
      </c>
      <c r="AL131" s="62" t="s">
        <v>155</v>
      </c>
      <c r="AM131" s="63">
        <f t="shared" si="170"/>
        <v>0.1</v>
      </c>
      <c r="AN131" s="62" t="s">
        <v>157</v>
      </c>
      <c r="AO131" s="63">
        <f t="shared" si="169"/>
        <v>0.15</v>
      </c>
      <c r="AP131" s="65">
        <f t="shared" si="171"/>
        <v>0.25</v>
      </c>
      <c r="AQ131" s="62" t="s">
        <v>162</v>
      </c>
      <c r="AR131" s="62" t="s">
        <v>167</v>
      </c>
      <c r="AS131" s="62" t="s">
        <v>170</v>
      </c>
      <c r="AT131" s="65" t="str">
        <f t="shared" si="172"/>
        <v/>
      </c>
      <c r="AU131" s="64" t="str">
        <f t="shared" si="173"/>
        <v>Muy Alta</v>
      </c>
      <c r="AV131" s="65">
        <f t="shared" ref="AV131:AV132" si="176">IFERROR(IF(AND(AK130="Impacto",AK131="Impacto"),(AV130-(+AV130*AP131)),IF(AND(AK130="Impacto",AK131="Probabilidad"),(AV129-(+AV129*AP131)),IF(AK131="Probabilidad",AV130,""))),"")</f>
        <v>9.2685937500000037E-2</v>
      </c>
      <c r="AW131" s="66" t="str">
        <f t="shared" si="167"/>
        <v>Leve</v>
      </c>
      <c r="AX131" s="76" t="str">
        <f>IF(AND(AU131&lt;&gt;"",AW131&lt;&gt;""),VLOOKUP(AU131&amp;AW131,'No Eliminar'!$N$3:$O$27,2,FALSE),"")</f>
        <v>Alta</v>
      </c>
      <c r="AY131" s="139"/>
      <c r="AZ131" s="130"/>
      <c r="BA131" s="130"/>
      <c r="BB131" s="130"/>
      <c r="BC131" s="130"/>
      <c r="BD131" s="130"/>
      <c r="BE131" s="130"/>
      <c r="BF131" s="130"/>
    </row>
    <row r="132" spans="1:58" ht="45" hidden="1" customHeight="1" x14ac:dyDescent="0.3">
      <c r="A132" s="184"/>
      <c r="B132" s="185"/>
      <c r="C132" s="167"/>
      <c r="D132" s="53"/>
      <c r="E132" s="53"/>
      <c r="F132" s="211"/>
      <c r="G132" s="182"/>
      <c r="H132" s="146"/>
      <c r="I132" s="173"/>
      <c r="J132" s="173"/>
      <c r="K132" s="176"/>
      <c r="L132" s="146"/>
      <c r="M132" s="146"/>
      <c r="N132" s="146"/>
      <c r="O132" s="146"/>
      <c r="P132" s="146"/>
      <c r="Q132" s="146"/>
      <c r="R132" s="146"/>
      <c r="S132" s="146"/>
      <c r="T132" s="146"/>
      <c r="U132" s="146"/>
      <c r="V132" s="146"/>
      <c r="W132" s="146"/>
      <c r="X132" s="146"/>
      <c r="Y132" s="146"/>
      <c r="Z132" s="146"/>
      <c r="AA132" s="146"/>
      <c r="AB132" s="146"/>
      <c r="AC132" s="146"/>
      <c r="AD132" s="146"/>
      <c r="AE132" s="125"/>
      <c r="AF132" s="128"/>
      <c r="AG132" s="134"/>
      <c r="AH132" s="137"/>
      <c r="AI132" s="60">
        <v>7</v>
      </c>
      <c r="AJ132" s="53"/>
      <c r="AK132" s="61" t="str">
        <f t="shared" si="175"/>
        <v>Impacto</v>
      </c>
      <c r="AL132" s="62" t="s">
        <v>155</v>
      </c>
      <c r="AM132" s="63">
        <f t="shared" si="170"/>
        <v>0.1</v>
      </c>
      <c r="AN132" s="62" t="s">
        <v>157</v>
      </c>
      <c r="AO132" s="63">
        <f t="shared" si="169"/>
        <v>0.15</v>
      </c>
      <c r="AP132" s="65">
        <f t="shared" si="171"/>
        <v>0.25</v>
      </c>
      <c r="AQ132" s="62" t="s">
        <v>162</v>
      </c>
      <c r="AR132" s="62" t="s">
        <v>167</v>
      </c>
      <c r="AS132" s="62" t="s">
        <v>170</v>
      </c>
      <c r="AT132" s="65" t="str">
        <f t="shared" si="172"/>
        <v/>
      </c>
      <c r="AU132" s="64" t="str">
        <f>IF(AT132&lt;=20%, "Muy Baja", IF(AT132&lt;=40%,"Baja", IF(AT132&lt;=60%,"Media",IF(AT132&lt;=80%,"Alta","Muy Alta"))))</f>
        <v>Muy Alta</v>
      </c>
      <c r="AV132" s="65">
        <f t="shared" si="176"/>
        <v>6.9514453125000028E-2</v>
      </c>
      <c r="AW132" s="66" t="str">
        <f t="shared" si="167"/>
        <v>Leve</v>
      </c>
      <c r="AX132" s="76" t="str">
        <f>IF(AND(AU132&lt;&gt;"",AW132&lt;&gt;""),VLOOKUP(AU132&amp;AW132,'No Eliminar'!$N$3:$O$27,2,FALSE),"")</f>
        <v>Alta</v>
      </c>
      <c r="AY132" s="140"/>
      <c r="AZ132" s="131"/>
      <c r="BA132" s="131"/>
      <c r="BB132" s="131"/>
      <c r="BC132" s="131"/>
      <c r="BD132" s="131"/>
      <c r="BE132" s="131"/>
      <c r="BF132" s="131"/>
    </row>
    <row r="133" spans="1:58" hidden="1" x14ac:dyDescent="0.3"/>
    <row r="134" spans="1:58" hidden="1" x14ac:dyDescent="0.3"/>
    <row r="135" spans="1:58" hidden="1" x14ac:dyDescent="0.3"/>
    <row r="136" spans="1:58" hidden="1" x14ac:dyDescent="0.3"/>
    <row r="137" spans="1:58" hidden="1" x14ac:dyDescent="0.3"/>
    <row r="138" spans="1:58" hidden="1" x14ac:dyDescent="0.3"/>
    <row r="139" spans="1:58" ht="75" hidden="1" customHeight="1" x14ac:dyDescent="0.3"/>
    <row r="140" spans="1:58" hidden="1" x14ac:dyDescent="0.3"/>
    <row r="141" spans="1:58" hidden="1" x14ac:dyDescent="0.3"/>
    <row r="142" spans="1:58" hidden="1" x14ac:dyDescent="0.3"/>
    <row r="143" spans="1:58" hidden="1" x14ac:dyDescent="0.3"/>
  </sheetData>
  <mergeCells count="1011">
    <mergeCell ref="J15:J20"/>
    <mergeCell ref="C15:C18"/>
    <mergeCell ref="T15:T20"/>
    <mergeCell ref="U15:U20"/>
    <mergeCell ref="K15:K20"/>
    <mergeCell ref="L15:L20"/>
    <mergeCell ref="A4:BF4"/>
    <mergeCell ref="H1:BE3"/>
    <mergeCell ref="A1:G3"/>
    <mergeCell ref="AI5:AS5"/>
    <mergeCell ref="A5:I6"/>
    <mergeCell ref="J5:AH6"/>
    <mergeCell ref="AL6:AS6"/>
    <mergeCell ref="AJ6:AJ7"/>
    <mergeCell ref="AK6:AK7"/>
    <mergeCell ref="AI6:AI7"/>
    <mergeCell ref="AT6:AT7"/>
    <mergeCell ref="AU6:AU7"/>
    <mergeCell ref="AW6:AW7"/>
    <mergeCell ref="AY6:AY7"/>
    <mergeCell ref="AZ6:AZ7"/>
    <mergeCell ref="BA6:BA7"/>
    <mergeCell ref="BB6:BB7"/>
    <mergeCell ref="BC6:BC7"/>
    <mergeCell ref="AT5:AY5"/>
    <mergeCell ref="BD6:BD7"/>
    <mergeCell ref="BE6:BE7"/>
    <mergeCell ref="AX6:AX7"/>
    <mergeCell ref="U8:U14"/>
    <mergeCell ref="V8:V14"/>
    <mergeCell ref="Q8:Q14"/>
    <mergeCell ref="R8:R14"/>
    <mergeCell ref="S8:S14"/>
    <mergeCell ref="T8:T14"/>
    <mergeCell ref="AB21:AB25"/>
    <mergeCell ref="AC21:AC25"/>
    <mergeCell ref="L8:L14"/>
    <mergeCell ref="M8:M14"/>
    <mergeCell ref="N8:N14"/>
    <mergeCell ref="O8:O14"/>
    <mergeCell ref="P8:P14"/>
    <mergeCell ref="BF15:BF20"/>
    <mergeCell ref="BD15:BD20"/>
    <mergeCell ref="AG15:AG20"/>
    <mergeCell ref="AH15:AH20"/>
    <mergeCell ref="AY15:AY20"/>
    <mergeCell ref="AZ15:AZ20"/>
    <mergeCell ref="BA15:BA20"/>
    <mergeCell ref="BB15:BB20"/>
    <mergeCell ref="BC15:BC20"/>
    <mergeCell ref="BC8:BC14"/>
    <mergeCell ref="BD8:BD14"/>
    <mergeCell ref="BE8:BE14"/>
    <mergeCell ref="BF8:BF14"/>
    <mergeCell ref="AG8:AG14"/>
    <mergeCell ref="AH8:AH14"/>
    <mergeCell ref="AF15:AF20"/>
    <mergeCell ref="Z15:Z20"/>
    <mergeCell ref="AA15:AA20"/>
    <mergeCell ref="AB15:AB20"/>
    <mergeCell ref="AC15:AC20"/>
    <mergeCell ref="AY8:AY14"/>
    <mergeCell ref="BB8:BB14"/>
    <mergeCell ref="BE15:BE20"/>
    <mergeCell ref="AZ8:AZ14"/>
    <mergeCell ref="V15:V20"/>
    <mergeCell ref="W15:W20"/>
    <mergeCell ref="X15:X20"/>
    <mergeCell ref="Y15:Y20"/>
    <mergeCell ref="AE15:AE20"/>
    <mergeCell ref="W8:W14"/>
    <mergeCell ref="X8:X14"/>
    <mergeCell ref="Y8:Y14"/>
    <mergeCell ref="Z8:Z14"/>
    <mergeCell ref="AA8:AA14"/>
    <mergeCell ref="AB8:AB14"/>
    <mergeCell ref="AD15:AD20"/>
    <mergeCell ref="AC8:AC14"/>
    <mergeCell ref="AD8:AD14"/>
    <mergeCell ref="AE8:AE14"/>
    <mergeCell ref="AF8:AF14"/>
    <mergeCell ref="AB126:AB132"/>
    <mergeCell ref="AC126:AC132"/>
    <mergeCell ref="AD126:AD132"/>
    <mergeCell ref="AE126:AE132"/>
    <mergeCell ref="AF126:AF132"/>
    <mergeCell ref="W126:W132"/>
    <mergeCell ref="M26:M32"/>
    <mergeCell ref="N26:N32"/>
    <mergeCell ref="O26:O32"/>
    <mergeCell ref="P26:P32"/>
    <mergeCell ref="Q26:Q32"/>
    <mergeCell ref="U26:U32"/>
    <mergeCell ref="AH21:AH25"/>
    <mergeCell ref="AY21:AY25"/>
    <mergeCell ref="AZ21:AZ25"/>
    <mergeCell ref="BA21:BA25"/>
    <mergeCell ref="A21:A25"/>
    <mergeCell ref="B21:B25"/>
    <mergeCell ref="C21:C25"/>
    <mergeCell ref="F21:F25"/>
    <mergeCell ref="G21:G25"/>
    <mergeCell ref="D21:D25"/>
    <mergeCell ref="E24:E25"/>
    <mergeCell ref="I21:I25"/>
    <mergeCell ref="J21:J25"/>
    <mergeCell ref="K21:K25"/>
    <mergeCell ref="L21:L25"/>
    <mergeCell ref="R21:R25"/>
    <mergeCell ref="S21:S25"/>
    <mergeCell ref="T21:T25"/>
    <mergeCell ref="U21:U25"/>
    <mergeCell ref="H126:H132"/>
    <mergeCell ref="I126:I132"/>
    <mergeCell ref="J126:J132"/>
    <mergeCell ref="K126:K132"/>
    <mergeCell ref="L126:L132"/>
    <mergeCell ref="A126:A132"/>
    <mergeCell ref="B126:B132"/>
    <mergeCell ref="C126:C132"/>
    <mergeCell ref="F126:F132"/>
    <mergeCell ref="G126:G132"/>
    <mergeCell ref="R126:R132"/>
    <mergeCell ref="S126:S132"/>
    <mergeCell ref="T126:T132"/>
    <mergeCell ref="U126:U132"/>
    <mergeCell ref="V126:V132"/>
    <mergeCell ref="M126:M132"/>
    <mergeCell ref="N126:N132"/>
    <mergeCell ref="O126:O132"/>
    <mergeCell ref="P126:P132"/>
    <mergeCell ref="Q126:Q132"/>
    <mergeCell ref="X126:X132"/>
    <mergeCell ref="Y126:Y132"/>
    <mergeCell ref="Z126:Z132"/>
    <mergeCell ref="AA126:AA132"/>
    <mergeCell ref="BB126:BB132"/>
    <mergeCell ref="BC126:BC132"/>
    <mergeCell ref="BD126:BD132"/>
    <mergeCell ref="BE126:BE132"/>
    <mergeCell ref="BF126:BF132"/>
    <mergeCell ref="AG126:AG132"/>
    <mergeCell ref="AH126:AH132"/>
    <mergeCell ref="AY126:AY132"/>
    <mergeCell ref="AZ126:AZ132"/>
    <mergeCell ref="BA126:BA132"/>
    <mergeCell ref="H119:H125"/>
    <mergeCell ref="I119:I125"/>
    <mergeCell ref="J119:J125"/>
    <mergeCell ref="K119:K125"/>
    <mergeCell ref="L119:L125"/>
    <mergeCell ref="AD119:AD125"/>
    <mergeCell ref="AE119:AE125"/>
    <mergeCell ref="AF119:AF125"/>
    <mergeCell ref="BB119:BB125"/>
    <mergeCell ref="BC119:BC125"/>
    <mergeCell ref="BD119:BD125"/>
    <mergeCell ref="BE119:BE125"/>
    <mergeCell ref="BF119:BF125"/>
    <mergeCell ref="AG119:AG125"/>
    <mergeCell ref="AH119:AH125"/>
    <mergeCell ref="AY119:AY125"/>
    <mergeCell ref="AZ119:AZ125"/>
    <mergeCell ref="BA119:BA125"/>
    <mergeCell ref="A119:A125"/>
    <mergeCell ref="B119:B125"/>
    <mergeCell ref="C119:C125"/>
    <mergeCell ref="F119:F125"/>
    <mergeCell ref="G119:G125"/>
    <mergeCell ref="R119:R125"/>
    <mergeCell ref="S119:S125"/>
    <mergeCell ref="T119:T125"/>
    <mergeCell ref="U119:U125"/>
    <mergeCell ref="V119:V125"/>
    <mergeCell ref="M119:M125"/>
    <mergeCell ref="N119:N125"/>
    <mergeCell ref="O119:O125"/>
    <mergeCell ref="P119:P125"/>
    <mergeCell ref="Q119:Q125"/>
    <mergeCell ref="AB119:AB125"/>
    <mergeCell ref="AC119:AC125"/>
    <mergeCell ref="W119:W125"/>
    <mergeCell ref="X119:X125"/>
    <mergeCell ref="Y119:Y125"/>
    <mergeCell ref="Z119:Z125"/>
    <mergeCell ref="AA119:AA125"/>
    <mergeCell ref="H112:H118"/>
    <mergeCell ref="I112:I118"/>
    <mergeCell ref="J112:J118"/>
    <mergeCell ref="K112:K118"/>
    <mergeCell ref="L112:L118"/>
    <mergeCell ref="A112:A118"/>
    <mergeCell ref="B112:B118"/>
    <mergeCell ref="C112:C118"/>
    <mergeCell ref="F112:F118"/>
    <mergeCell ref="G112:G118"/>
    <mergeCell ref="R112:R118"/>
    <mergeCell ref="S112:S118"/>
    <mergeCell ref="T112:T118"/>
    <mergeCell ref="U112:U118"/>
    <mergeCell ref="V112:V118"/>
    <mergeCell ref="M112:M118"/>
    <mergeCell ref="N112:N118"/>
    <mergeCell ref="O112:O118"/>
    <mergeCell ref="P112:P118"/>
    <mergeCell ref="Q112:Q118"/>
    <mergeCell ref="AB112:AB118"/>
    <mergeCell ref="AC112:AC118"/>
    <mergeCell ref="AD112:AD118"/>
    <mergeCell ref="AE112:AE118"/>
    <mergeCell ref="AF112:AF118"/>
    <mergeCell ref="W112:W118"/>
    <mergeCell ref="X112:X118"/>
    <mergeCell ref="Y112:Y118"/>
    <mergeCell ref="Z112:Z118"/>
    <mergeCell ref="AA112:AA118"/>
    <mergeCell ref="BB112:BB118"/>
    <mergeCell ref="BC112:BC118"/>
    <mergeCell ref="BD112:BD118"/>
    <mergeCell ref="BE112:BE118"/>
    <mergeCell ref="BF112:BF118"/>
    <mergeCell ref="AG112:AG118"/>
    <mergeCell ref="AH112:AH118"/>
    <mergeCell ref="AY112:AY118"/>
    <mergeCell ref="AZ112:AZ118"/>
    <mergeCell ref="BA112:BA118"/>
    <mergeCell ref="H105:H111"/>
    <mergeCell ref="I105:I111"/>
    <mergeCell ref="J105:J111"/>
    <mergeCell ref="K105:K111"/>
    <mergeCell ref="L105:L111"/>
    <mergeCell ref="A105:A111"/>
    <mergeCell ref="B105:B111"/>
    <mergeCell ref="C105:C111"/>
    <mergeCell ref="F105:F111"/>
    <mergeCell ref="G105:G111"/>
    <mergeCell ref="R105:R111"/>
    <mergeCell ref="S105:S111"/>
    <mergeCell ref="T105:T111"/>
    <mergeCell ref="U105:U111"/>
    <mergeCell ref="V105:V111"/>
    <mergeCell ref="M105:M111"/>
    <mergeCell ref="N105:N111"/>
    <mergeCell ref="O105:O111"/>
    <mergeCell ref="P105:P111"/>
    <mergeCell ref="Q105:Q111"/>
    <mergeCell ref="AB105:AB111"/>
    <mergeCell ref="AC105:AC111"/>
    <mergeCell ref="AD105:AD111"/>
    <mergeCell ref="AE105:AE111"/>
    <mergeCell ref="AF105:AF111"/>
    <mergeCell ref="W105:W111"/>
    <mergeCell ref="X105:X111"/>
    <mergeCell ref="Y105:Y111"/>
    <mergeCell ref="Z105:Z111"/>
    <mergeCell ref="AA105:AA111"/>
    <mergeCell ref="BB105:BB111"/>
    <mergeCell ref="BC105:BC111"/>
    <mergeCell ref="BD105:BD111"/>
    <mergeCell ref="BE105:BE111"/>
    <mergeCell ref="BF105:BF111"/>
    <mergeCell ref="AG105:AG111"/>
    <mergeCell ref="AH105:AH111"/>
    <mergeCell ref="AY105:AY111"/>
    <mergeCell ref="AZ105:AZ111"/>
    <mergeCell ref="BA105:BA111"/>
    <mergeCell ref="H98:H104"/>
    <mergeCell ref="I98:I104"/>
    <mergeCell ref="J98:J104"/>
    <mergeCell ref="K98:K104"/>
    <mergeCell ref="L98:L104"/>
    <mergeCell ref="A98:A104"/>
    <mergeCell ref="B98:B104"/>
    <mergeCell ref="C98:C104"/>
    <mergeCell ref="F98:F104"/>
    <mergeCell ref="G98:G104"/>
    <mergeCell ref="R98:R104"/>
    <mergeCell ref="S98:S104"/>
    <mergeCell ref="T98:T104"/>
    <mergeCell ref="U98:U104"/>
    <mergeCell ref="V98:V104"/>
    <mergeCell ref="M98:M104"/>
    <mergeCell ref="N98:N104"/>
    <mergeCell ref="O98:O104"/>
    <mergeCell ref="P98:P104"/>
    <mergeCell ref="Q98:Q104"/>
    <mergeCell ref="AB98:AB104"/>
    <mergeCell ref="AC98:AC104"/>
    <mergeCell ref="AD98:AD104"/>
    <mergeCell ref="AE98:AE104"/>
    <mergeCell ref="AF98:AF104"/>
    <mergeCell ref="W98:W104"/>
    <mergeCell ref="X98:X104"/>
    <mergeCell ref="Y98:Y104"/>
    <mergeCell ref="Z98:Z104"/>
    <mergeCell ref="AA98:AA104"/>
    <mergeCell ref="BB98:BB104"/>
    <mergeCell ref="BC98:BC104"/>
    <mergeCell ref="BD98:BD104"/>
    <mergeCell ref="BE98:BE104"/>
    <mergeCell ref="BF98:BF104"/>
    <mergeCell ref="AG98:AG104"/>
    <mergeCell ref="AH98:AH104"/>
    <mergeCell ref="AY98:AY104"/>
    <mergeCell ref="AZ98:AZ104"/>
    <mergeCell ref="BA98:BA104"/>
    <mergeCell ref="H93:H97"/>
    <mergeCell ref="I93:I97"/>
    <mergeCell ref="J93:J97"/>
    <mergeCell ref="K93:K97"/>
    <mergeCell ref="L93:L97"/>
    <mergeCell ref="A93:A97"/>
    <mergeCell ref="B93:B97"/>
    <mergeCell ref="C93:C97"/>
    <mergeCell ref="F93:F97"/>
    <mergeCell ref="G93:G97"/>
    <mergeCell ref="R93:R97"/>
    <mergeCell ref="S93:S97"/>
    <mergeCell ref="T93:T97"/>
    <mergeCell ref="U93:U97"/>
    <mergeCell ref="V93:V97"/>
    <mergeCell ref="M93:M97"/>
    <mergeCell ref="N93:N97"/>
    <mergeCell ref="O93:O97"/>
    <mergeCell ref="P93:P97"/>
    <mergeCell ref="Q93:Q97"/>
    <mergeCell ref="D93:D97"/>
    <mergeCell ref="Q86:Q89"/>
    <mergeCell ref="R86:R89"/>
    <mergeCell ref="S86:S89"/>
    <mergeCell ref="AB93:AB97"/>
    <mergeCell ref="AC93:AC97"/>
    <mergeCell ref="AD93:AD97"/>
    <mergeCell ref="AE93:AE97"/>
    <mergeCell ref="AF93:AF97"/>
    <mergeCell ref="W93:W97"/>
    <mergeCell ref="X93:X97"/>
    <mergeCell ref="Y93:Y97"/>
    <mergeCell ref="Z93:Z97"/>
    <mergeCell ref="AA93:AA97"/>
    <mergeCell ref="BB93:BB97"/>
    <mergeCell ref="BC93:BC97"/>
    <mergeCell ref="BD93:BD97"/>
    <mergeCell ref="BE93:BE97"/>
    <mergeCell ref="T86:T89"/>
    <mergeCell ref="U86:U89"/>
    <mergeCell ref="V86:V89"/>
    <mergeCell ref="W86:W89"/>
    <mergeCell ref="X86:X89"/>
    <mergeCell ref="Y86:Y89"/>
    <mergeCell ref="Z86:Z89"/>
    <mergeCell ref="AA86:AA89"/>
    <mergeCell ref="AB86:AB89"/>
    <mergeCell ref="AC86:AC89"/>
    <mergeCell ref="AD86:AD89"/>
    <mergeCell ref="AG93:AG97"/>
    <mergeCell ref="AH93:AH97"/>
    <mergeCell ref="AY93:AY97"/>
    <mergeCell ref="AZ93:AZ97"/>
    <mergeCell ref="H86:H92"/>
    <mergeCell ref="I86:I92"/>
    <mergeCell ref="J86:J92"/>
    <mergeCell ref="K86:K92"/>
    <mergeCell ref="A86:A92"/>
    <mergeCell ref="B86:B92"/>
    <mergeCell ref="C86:C92"/>
    <mergeCell ref="F86:F92"/>
    <mergeCell ref="G86:G92"/>
    <mergeCell ref="D86:D89"/>
    <mergeCell ref="E86:E87"/>
    <mergeCell ref="E88:E89"/>
    <mergeCell ref="L86:L89"/>
    <mergeCell ref="M86:M89"/>
    <mergeCell ref="N86:N89"/>
    <mergeCell ref="O86:O89"/>
    <mergeCell ref="P86:P89"/>
    <mergeCell ref="H84:H85"/>
    <mergeCell ref="I84:I85"/>
    <mergeCell ref="J84:J85"/>
    <mergeCell ref="K84:K85"/>
    <mergeCell ref="L84:L85"/>
    <mergeCell ref="A84:A85"/>
    <mergeCell ref="B84:B85"/>
    <mergeCell ref="C84:C85"/>
    <mergeCell ref="F84:F85"/>
    <mergeCell ref="G84:G85"/>
    <mergeCell ref="R84:R85"/>
    <mergeCell ref="S84:S85"/>
    <mergeCell ref="T84:T85"/>
    <mergeCell ref="U84:U85"/>
    <mergeCell ref="V84:V85"/>
    <mergeCell ref="M84:M85"/>
    <mergeCell ref="N84:N85"/>
    <mergeCell ref="O84:O85"/>
    <mergeCell ref="P84:P85"/>
    <mergeCell ref="Q84:Q85"/>
    <mergeCell ref="D84:D85"/>
    <mergeCell ref="AB84:AB85"/>
    <mergeCell ref="AC84:AC85"/>
    <mergeCell ref="AD84:AD85"/>
    <mergeCell ref="AE84:AE85"/>
    <mergeCell ref="AF84:AF85"/>
    <mergeCell ref="W84:W85"/>
    <mergeCell ref="X84:X85"/>
    <mergeCell ref="Y84:Y85"/>
    <mergeCell ref="Z84:Z85"/>
    <mergeCell ref="AA84:AA85"/>
    <mergeCell ref="BB84:BB85"/>
    <mergeCell ref="BC84:BC85"/>
    <mergeCell ref="BD84:BD85"/>
    <mergeCell ref="BE84:BE85"/>
    <mergeCell ref="BF84:BF85"/>
    <mergeCell ref="AG84:AG85"/>
    <mergeCell ref="AH84:AH85"/>
    <mergeCell ref="AY84:AY85"/>
    <mergeCell ref="AZ84:AZ85"/>
    <mergeCell ref="BA84:BA85"/>
    <mergeCell ref="H80:H83"/>
    <mergeCell ref="I80:I83"/>
    <mergeCell ref="J80:J83"/>
    <mergeCell ref="K80:K83"/>
    <mergeCell ref="L80:L83"/>
    <mergeCell ref="A80:A83"/>
    <mergeCell ref="B80:B83"/>
    <mergeCell ref="C80:C83"/>
    <mergeCell ref="F80:F83"/>
    <mergeCell ref="G80:G83"/>
    <mergeCell ref="R80:R83"/>
    <mergeCell ref="S80:S83"/>
    <mergeCell ref="T80:T83"/>
    <mergeCell ref="U80:U83"/>
    <mergeCell ref="V80:V83"/>
    <mergeCell ref="M80:M83"/>
    <mergeCell ref="N80:N83"/>
    <mergeCell ref="O80:O83"/>
    <mergeCell ref="P80:P83"/>
    <mergeCell ref="Q80:Q83"/>
    <mergeCell ref="D80:D83"/>
    <mergeCell ref="AB80:AB83"/>
    <mergeCell ref="AC80:AC83"/>
    <mergeCell ref="AD80:AD83"/>
    <mergeCell ref="AE80:AE83"/>
    <mergeCell ref="AF80:AF83"/>
    <mergeCell ref="W80:W83"/>
    <mergeCell ref="X80:X83"/>
    <mergeCell ref="Y80:Y83"/>
    <mergeCell ref="Z80:Z83"/>
    <mergeCell ref="AA80:AA83"/>
    <mergeCell ref="BB80:BB83"/>
    <mergeCell ref="BC80:BC83"/>
    <mergeCell ref="BD80:BD83"/>
    <mergeCell ref="BE80:BE83"/>
    <mergeCell ref="BF80:BF83"/>
    <mergeCell ref="AG80:AG83"/>
    <mergeCell ref="AH80:AH83"/>
    <mergeCell ref="AY80:AY83"/>
    <mergeCell ref="AZ80:AZ83"/>
    <mergeCell ref="BA80:BA83"/>
    <mergeCell ref="H76:H79"/>
    <mergeCell ref="I76:I79"/>
    <mergeCell ref="J76:J79"/>
    <mergeCell ref="K76:K79"/>
    <mergeCell ref="L76:L79"/>
    <mergeCell ref="A76:A79"/>
    <mergeCell ref="B76:B79"/>
    <mergeCell ref="C76:C79"/>
    <mergeCell ref="F76:F79"/>
    <mergeCell ref="G76:G79"/>
    <mergeCell ref="R76:R79"/>
    <mergeCell ref="S76:S79"/>
    <mergeCell ref="T76:T79"/>
    <mergeCell ref="U76:U79"/>
    <mergeCell ref="V76:V79"/>
    <mergeCell ref="M76:M79"/>
    <mergeCell ref="N76:N79"/>
    <mergeCell ref="O76:O79"/>
    <mergeCell ref="P76:P79"/>
    <mergeCell ref="Q76:Q79"/>
    <mergeCell ref="D76:D79"/>
    <mergeCell ref="AB76:AB79"/>
    <mergeCell ref="AC76:AC79"/>
    <mergeCell ref="AD76:AD79"/>
    <mergeCell ref="AE76:AE79"/>
    <mergeCell ref="AF76:AF79"/>
    <mergeCell ref="W76:W79"/>
    <mergeCell ref="X76:X79"/>
    <mergeCell ref="Y76:Y79"/>
    <mergeCell ref="Z76:Z79"/>
    <mergeCell ref="AA76:AA79"/>
    <mergeCell ref="BB76:BB79"/>
    <mergeCell ref="BC76:BC79"/>
    <mergeCell ref="BD76:BD79"/>
    <mergeCell ref="BE76:BE79"/>
    <mergeCell ref="BF76:BF79"/>
    <mergeCell ref="AG76:AG79"/>
    <mergeCell ref="AH76:AH79"/>
    <mergeCell ref="AY76:AY79"/>
    <mergeCell ref="AZ76:AZ79"/>
    <mergeCell ref="BA76:BA79"/>
    <mergeCell ref="H73:H75"/>
    <mergeCell ref="I73:I75"/>
    <mergeCell ref="J73:J75"/>
    <mergeCell ref="K73:K75"/>
    <mergeCell ref="L73:L75"/>
    <mergeCell ref="A73:A75"/>
    <mergeCell ref="B73:B75"/>
    <mergeCell ref="C73:C75"/>
    <mergeCell ref="F73:F75"/>
    <mergeCell ref="G73:G75"/>
    <mergeCell ref="R73:R75"/>
    <mergeCell ref="S73:S75"/>
    <mergeCell ref="T73:T75"/>
    <mergeCell ref="U73:U75"/>
    <mergeCell ref="V73:V75"/>
    <mergeCell ref="M73:M75"/>
    <mergeCell ref="N73:N75"/>
    <mergeCell ref="O73:O75"/>
    <mergeCell ref="P73:P75"/>
    <mergeCell ref="Q73:Q75"/>
    <mergeCell ref="D73:D75"/>
    <mergeCell ref="AB73:AB75"/>
    <mergeCell ref="AC73:AC75"/>
    <mergeCell ref="AD73:AD75"/>
    <mergeCell ref="AE73:AE75"/>
    <mergeCell ref="AF73:AF75"/>
    <mergeCell ref="W73:W75"/>
    <mergeCell ref="X73:X75"/>
    <mergeCell ref="Y73:Y75"/>
    <mergeCell ref="Z73:Z75"/>
    <mergeCell ref="AA73:AA75"/>
    <mergeCell ref="BB73:BB75"/>
    <mergeCell ref="BC73:BC75"/>
    <mergeCell ref="BD73:BD75"/>
    <mergeCell ref="BE73:BE75"/>
    <mergeCell ref="BF73:BF75"/>
    <mergeCell ref="AG73:AG75"/>
    <mergeCell ref="AH73:AH75"/>
    <mergeCell ref="AY73:AY75"/>
    <mergeCell ref="AZ73:AZ75"/>
    <mergeCell ref="BA73:BA75"/>
    <mergeCell ref="H68:H72"/>
    <mergeCell ref="I68:I72"/>
    <mergeCell ref="J68:J72"/>
    <mergeCell ref="K68:K72"/>
    <mergeCell ref="L68:L72"/>
    <mergeCell ref="A68:A72"/>
    <mergeCell ref="B68:B72"/>
    <mergeCell ref="C68:C72"/>
    <mergeCell ref="F68:F72"/>
    <mergeCell ref="G68:G72"/>
    <mergeCell ref="R68:R72"/>
    <mergeCell ref="S68:S72"/>
    <mergeCell ref="T68:T72"/>
    <mergeCell ref="U68:U72"/>
    <mergeCell ref="V68:V72"/>
    <mergeCell ref="M68:M72"/>
    <mergeCell ref="N68:N72"/>
    <mergeCell ref="O68:O72"/>
    <mergeCell ref="P68:P72"/>
    <mergeCell ref="Q68:Q72"/>
    <mergeCell ref="D68:D72"/>
    <mergeCell ref="AB68:AB72"/>
    <mergeCell ref="AC68:AC72"/>
    <mergeCell ref="AD68:AD72"/>
    <mergeCell ref="AE68:AE72"/>
    <mergeCell ref="AF68:AF72"/>
    <mergeCell ref="W68:W72"/>
    <mergeCell ref="X68:X72"/>
    <mergeCell ref="Y68:Y72"/>
    <mergeCell ref="Z68:Z72"/>
    <mergeCell ref="AA68:AA72"/>
    <mergeCell ref="BB68:BB72"/>
    <mergeCell ref="BC68:BC72"/>
    <mergeCell ref="BD68:BD72"/>
    <mergeCell ref="BE68:BE72"/>
    <mergeCell ref="BF68:BF72"/>
    <mergeCell ref="AG68:AG72"/>
    <mergeCell ref="AH68:AH72"/>
    <mergeCell ref="AY68:AY72"/>
    <mergeCell ref="AZ68:AZ72"/>
    <mergeCell ref="BA68:BA72"/>
    <mergeCell ref="H66:H67"/>
    <mergeCell ref="I66:I67"/>
    <mergeCell ref="J66:J67"/>
    <mergeCell ref="K66:K67"/>
    <mergeCell ref="L66:L67"/>
    <mergeCell ref="A66:A67"/>
    <mergeCell ref="B66:B67"/>
    <mergeCell ref="C66:C67"/>
    <mergeCell ref="F66:F67"/>
    <mergeCell ref="G66:G67"/>
    <mergeCell ref="R66:R67"/>
    <mergeCell ref="S66:S67"/>
    <mergeCell ref="T66:T67"/>
    <mergeCell ref="U66:U67"/>
    <mergeCell ref="V66:V67"/>
    <mergeCell ref="M66:M67"/>
    <mergeCell ref="N66:N67"/>
    <mergeCell ref="O66:O67"/>
    <mergeCell ref="P66:P67"/>
    <mergeCell ref="Q66:Q67"/>
    <mergeCell ref="D66:D67"/>
    <mergeCell ref="AB66:AB67"/>
    <mergeCell ref="AC66:AC67"/>
    <mergeCell ref="AD66:AD67"/>
    <mergeCell ref="AE66:AE67"/>
    <mergeCell ref="AF66:AF67"/>
    <mergeCell ref="W66:W67"/>
    <mergeCell ref="X66:X67"/>
    <mergeCell ref="Y66:Y67"/>
    <mergeCell ref="Z66:Z67"/>
    <mergeCell ref="AA66:AA67"/>
    <mergeCell ref="BB66:BB67"/>
    <mergeCell ref="BC66:BC67"/>
    <mergeCell ref="BD66:BD67"/>
    <mergeCell ref="BE66:BE67"/>
    <mergeCell ref="BF66:BF67"/>
    <mergeCell ref="AG66:AG67"/>
    <mergeCell ref="AH66:AH67"/>
    <mergeCell ref="AY66:AY67"/>
    <mergeCell ref="AZ66:AZ67"/>
    <mergeCell ref="BA66:BA67"/>
    <mergeCell ref="H61:H65"/>
    <mergeCell ref="I61:I65"/>
    <mergeCell ref="J61:J65"/>
    <mergeCell ref="K61:K65"/>
    <mergeCell ref="L61:L65"/>
    <mergeCell ref="A61:A65"/>
    <mergeCell ref="B61:B65"/>
    <mergeCell ref="C61:C65"/>
    <mergeCell ref="F61:F65"/>
    <mergeCell ref="G61:G65"/>
    <mergeCell ref="R61:R65"/>
    <mergeCell ref="S61:S65"/>
    <mergeCell ref="T61:T65"/>
    <mergeCell ref="U61:U65"/>
    <mergeCell ref="V61:V65"/>
    <mergeCell ref="M61:M65"/>
    <mergeCell ref="N61:N65"/>
    <mergeCell ref="O61:O65"/>
    <mergeCell ref="P61:P65"/>
    <mergeCell ref="Q61:Q65"/>
    <mergeCell ref="D61:D65"/>
    <mergeCell ref="AB61:AB65"/>
    <mergeCell ref="AC61:AC65"/>
    <mergeCell ref="AD61:AD65"/>
    <mergeCell ref="AE61:AE65"/>
    <mergeCell ref="AF61:AF65"/>
    <mergeCell ref="W61:W65"/>
    <mergeCell ref="X61:X65"/>
    <mergeCell ref="Y61:Y65"/>
    <mergeCell ref="Z61:Z65"/>
    <mergeCell ref="AA61:AA65"/>
    <mergeCell ref="BB61:BB65"/>
    <mergeCell ref="BC61:BC65"/>
    <mergeCell ref="BD61:BD65"/>
    <mergeCell ref="BE61:BE65"/>
    <mergeCell ref="BF61:BF65"/>
    <mergeCell ref="AG61:AG65"/>
    <mergeCell ref="AH61:AH65"/>
    <mergeCell ref="AY61:AY65"/>
    <mergeCell ref="AZ61:AZ65"/>
    <mergeCell ref="BA61:BA65"/>
    <mergeCell ref="H57:H60"/>
    <mergeCell ref="I57:I60"/>
    <mergeCell ref="J57:J60"/>
    <mergeCell ref="K57:K60"/>
    <mergeCell ref="L57:L60"/>
    <mergeCell ref="A57:A60"/>
    <mergeCell ref="B57:B60"/>
    <mergeCell ref="C57:C60"/>
    <mergeCell ref="F57:F60"/>
    <mergeCell ref="G57:G60"/>
    <mergeCell ref="R57:R60"/>
    <mergeCell ref="S57:S60"/>
    <mergeCell ref="T57:T60"/>
    <mergeCell ref="U57:U60"/>
    <mergeCell ref="V57:V60"/>
    <mergeCell ref="M57:M60"/>
    <mergeCell ref="N57:N60"/>
    <mergeCell ref="O57:O60"/>
    <mergeCell ref="P57:P60"/>
    <mergeCell ref="Q57:Q60"/>
    <mergeCell ref="D57:D60"/>
    <mergeCell ref="AB57:AB60"/>
    <mergeCell ref="AC57:AC60"/>
    <mergeCell ref="AD57:AD60"/>
    <mergeCell ref="AE57:AE60"/>
    <mergeCell ref="AF57:AF60"/>
    <mergeCell ref="W57:W60"/>
    <mergeCell ref="X57:X60"/>
    <mergeCell ref="Y57:Y60"/>
    <mergeCell ref="Z57:Z60"/>
    <mergeCell ref="AA57:AA60"/>
    <mergeCell ref="BB57:BB60"/>
    <mergeCell ref="BC57:BC60"/>
    <mergeCell ref="BD57:BD60"/>
    <mergeCell ref="BE57:BE60"/>
    <mergeCell ref="BF57:BF60"/>
    <mergeCell ref="AG57:AG60"/>
    <mergeCell ref="AH57:AH60"/>
    <mergeCell ref="AY57:AY60"/>
    <mergeCell ref="AZ57:AZ60"/>
    <mergeCell ref="BA57:BA60"/>
    <mergeCell ref="P50:P56"/>
    <mergeCell ref="Q50:Q56"/>
    <mergeCell ref="H50:H56"/>
    <mergeCell ref="I50:I56"/>
    <mergeCell ref="H46:H49"/>
    <mergeCell ref="Z50:Z56"/>
    <mergeCell ref="AA50:AA56"/>
    <mergeCell ref="R50:R56"/>
    <mergeCell ref="S50:S56"/>
    <mergeCell ref="T50:T56"/>
    <mergeCell ref="U50:U56"/>
    <mergeCell ref="V50:V56"/>
    <mergeCell ref="BF50:BF56"/>
    <mergeCell ref="AG50:AG56"/>
    <mergeCell ref="AH50:AH56"/>
    <mergeCell ref="AY50:AY56"/>
    <mergeCell ref="AZ50:AZ56"/>
    <mergeCell ref="BA50:BA56"/>
    <mergeCell ref="AB50:AB56"/>
    <mergeCell ref="AC50:AC56"/>
    <mergeCell ref="AD50:AD56"/>
    <mergeCell ref="AE50:AE56"/>
    <mergeCell ref="AF50:AF56"/>
    <mergeCell ref="BB50:BB56"/>
    <mergeCell ref="BC50:BC56"/>
    <mergeCell ref="BD50:BD56"/>
    <mergeCell ref="BE50:BE56"/>
    <mergeCell ref="BC46:BC49"/>
    <mergeCell ref="N46:N49"/>
    <mergeCell ref="O46:O49"/>
    <mergeCell ref="P46:P49"/>
    <mergeCell ref="Q46:Q49"/>
    <mergeCell ref="L46:L49"/>
    <mergeCell ref="A50:A56"/>
    <mergeCell ref="B50:B56"/>
    <mergeCell ref="C50:C56"/>
    <mergeCell ref="F50:F56"/>
    <mergeCell ref="G50:G56"/>
    <mergeCell ref="R46:R49"/>
    <mergeCell ref="S46:S49"/>
    <mergeCell ref="T46:T49"/>
    <mergeCell ref="J50:J56"/>
    <mergeCell ref="K50:K56"/>
    <mergeCell ref="L50:L56"/>
    <mergeCell ref="D50:D56"/>
    <mergeCell ref="D46:D49"/>
    <mergeCell ref="W50:W56"/>
    <mergeCell ref="X50:X56"/>
    <mergeCell ref="Y50:Y56"/>
    <mergeCell ref="V46:V49"/>
    <mergeCell ref="M46:M49"/>
    <mergeCell ref="A46:A49"/>
    <mergeCell ref="B46:B49"/>
    <mergeCell ref="C46:C49"/>
    <mergeCell ref="F46:F49"/>
    <mergeCell ref="G46:G49"/>
    <mergeCell ref="M50:M56"/>
    <mergeCell ref="N50:N56"/>
    <mergeCell ref="O50:O56"/>
    <mergeCell ref="AB42:AB45"/>
    <mergeCell ref="AC42:AC45"/>
    <mergeCell ref="AD42:AD45"/>
    <mergeCell ref="AE42:AE45"/>
    <mergeCell ref="AF42:AF45"/>
    <mergeCell ref="U46:U49"/>
    <mergeCell ref="J46:J49"/>
    <mergeCell ref="AB46:AB49"/>
    <mergeCell ref="AC46:AC49"/>
    <mergeCell ref="AD46:AD49"/>
    <mergeCell ref="AE46:AE49"/>
    <mergeCell ref="AF46:AF49"/>
    <mergeCell ref="W46:W49"/>
    <mergeCell ref="X46:X49"/>
    <mergeCell ref="Y46:Y49"/>
    <mergeCell ref="Z46:Z49"/>
    <mergeCell ref="AA46:AA49"/>
    <mergeCell ref="K46:K49"/>
    <mergeCell ref="W42:W45"/>
    <mergeCell ref="X42:X45"/>
    <mergeCell ref="Y42:Y45"/>
    <mergeCell ref="Z42:Z45"/>
    <mergeCell ref="L39:L41"/>
    <mergeCell ref="A39:A41"/>
    <mergeCell ref="B39:B41"/>
    <mergeCell ref="C39:C41"/>
    <mergeCell ref="F39:F41"/>
    <mergeCell ref="G39:G41"/>
    <mergeCell ref="R42:R45"/>
    <mergeCell ref="S42:S45"/>
    <mergeCell ref="T42:T45"/>
    <mergeCell ref="U42:U45"/>
    <mergeCell ref="V42:V45"/>
    <mergeCell ref="M42:M45"/>
    <mergeCell ref="N42:N45"/>
    <mergeCell ref="O42:O45"/>
    <mergeCell ref="P42:P45"/>
    <mergeCell ref="Q42:Q45"/>
    <mergeCell ref="H42:H45"/>
    <mergeCell ref="I42:I45"/>
    <mergeCell ref="J42:J45"/>
    <mergeCell ref="K42:K45"/>
    <mergeCell ref="L42:L45"/>
    <mergeCell ref="A42:A45"/>
    <mergeCell ref="B42:B45"/>
    <mergeCell ref="C42:C45"/>
    <mergeCell ref="F42:F45"/>
    <mergeCell ref="G42:G45"/>
    <mergeCell ref="I46:I49"/>
    <mergeCell ref="S39:S41"/>
    <mergeCell ref="T39:T41"/>
    <mergeCell ref="U39:U41"/>
    <mergeCell ref="V39:V41"/>
    <mergeCell ref="M39:M41"/>
    <mergeCell ref="N39:N41"/>
    <mergeCell ref="S33:S38"/>
    <mergeCell ref="N33:N38"/>
    <mergeCell ref="O33:O38"/>
    <mergeCell ref="P33:P38"/>
    <mergeCell ref="Q33:Q38"/>
    <mergeCell ref="D42:D45"/>
    <mergeCell ref="A33:A38"/>
    <mergeCell ref="B33:B38"/>
    <mergeCell ref="C33:C38"/>
    <mergeCell ref="F33:F38"/>
    <mergeCell ref="G33:G38"/>
    <mergeCell ref="H33:H38"/>
    <mergeCell ref="I33:I38"/>
    <mergeCell ref="J33:J38"/>
    <mergeCell ref="K33:K38"/>
    <mergeCell ref="L33:L38"/>
    <mergeCell ref="D33:D38"/>
    <mergeCell ref="D39:D41"/>
    <mergeCell ref="C26:C32"/>
    <mergeCell ref="F26:F32"/>
    <mergeCell ref="G26:G32"/>
    <mergeCell ref="E27:E28"/>
    <mergeCell ref="D26:D28"/>
    <mergeCell ref="H26:H32"/>
    <mergeCell ref="I26:I32"/>
    <mergeCell ref="J26:J32"/>
    <mergeCell ref="K26:K32"/>
    <mergeCell ref="L26:L32"/>
    <mergeCell ref="A26:A32"/>
    <mergeCell ref="B26:B32"/>
    <mergeCell ref="I39:I41"/>
    <mergeCell ref="J39:J41"/>
    <mergeCell ref="K39:K41"/>
    <mergeCell ref="R39:R41"/>
    <mergeCell ref="AD21:AD25"/>
    <mergeCell ref="AE21:AE25"/>
    <mergeCell ref="AF21:AF25"/>
    <mergeCell ref="BC21:BC25"/>
    <mergeCell ref="V21:V25"/>
    <mergeCell ref="M21:M25"/>
    <mergeCell ref="N21:N25"/>
    <mergeCell ref="O21:O25"/>
    <mergeCell ref="P21:P25"/>
    <mergeCell ref="V33:V38"/>
    <mergeCell ref="R33:R38"/>
    <mergeCell ref="T33:T38"/>
    <mergeCell ref="U33:U38"/>
    <mergeCell ref="M33:M38"/>
    <mergeCell ref="AG26:AG32"/>
    <mergeCell ref="AH26:AH32"/>
    <mergeCell ref="AY26:AY32"/>
    <mergeCell ref="AG33:AG38"/>
    <mergeCell ref="AH33:AH38"/>
    <mergeCell ref="BB26:BB32"/>
    <mergeCell ref="BC26:BC32"/>
    <mergeCell ref="W26:W32"/>
    <mergeCell ref="X26:X32"/>
    <mergeCell ref="Y26:Y32"/>
    <mergeCell ref="Z26:Z32"/>
    <mergeCell ref="AA26:AA32"/>
    <mergeCell ref="W33:W38"/>
    <mergeCell ref="AG21:AG25"/>
    <mergeCell ref="W21:W25"/>
    <mergeCell ref="X21:X25"/>
    <mergeCell ref="Y21:Y25"/>
    <mergeCell ref="A8:A14"/>
    <mergeCell ref="B8:B14"/>
    <mergeCell ref="C8:C11"/>
    <mergeCell ref="F8:F14"/>
    <mergeCell ref="G8:G14"/>
    <mergeCell ref="H8:H14"/>
    <mergeCell ref="I8:I14"/>
    <mergeCell ref="J8:J14"/>
    <mergeCell ref="K8:K14"/>
    <mergeCell ref="R26:R32"/>
    <mergeCell ref="S26:S32"/>
    <mergeCell ref="T26:T32"/>
    <mergeCell ref="D8:D10"/>
    <mergeCell ref="D11:D14"/>
    <mergeCell ref="E8:E9"/>
    <mergeCell ref="E10:E11"/>
    <mergeCell ref="E13:E14"/>
    <mergeCell ref="Q21:Q25"/>
    <mergeCell ref="H21:H25"/>
    <mergeCell ref="M15:M20"/>
    <mergeCell ref="N15:N20"/>
    <mergeCell ref="O15:O20"/>
    <mergeCell ref="P15:P20"/>
    <mergeCell ref="Q15:Q20"/>
    <mergeCell ref="R15:R20"/>
    <mergeCell ref="S15:S20"/>
    <mergeCell ref="A15:A20"/>
    <mergeCell ref="B15:B20"/>
    <mergeCell ref="F15:F20"/>
    <mergeCell ref="G15:G20"/>
    <mergeCell ref="H15:H20"/>
    <mergeCell ref="I15:I20"/>
    <mergeCell ref="AZ5:BF5"/>
    <mergeCell ref="BA8:BA14"/>
    <mergeCell ref="BC33:BC38"/>
    <mergeCell ref="BF33:BF38"/>
    <mergeCell ref="O39:O41"/>
    <mergeCell ref="P39:P41"/>
    <mergeCell ref="Q39:Q41"/>
    <mergeCell ref="H39:H41"/>
    <mergeCell ref="AB39:AB41"/>
    <mergeCell ref="AC39:AC41"/>
    <mergeCell ref="AD39:AD41"/>
    <mergeCell ref="AE39:AE41"/>
    <mergeCell ref="AF39:AF41"/>
    <mergeCell ref="W39:W41"/>
    <mergeCell ref="X39:X41"/>
    <mergeCell ref="Y39:Y41"/>
    <mergeCell ref="Z39:Z41"/>
    <mergeCell ref="AA39:AA41"/>
    <mergeCell ref="BB39:BB41"/>
    <mergeCell ref="V26:V32"/>
    <mergeCell ref="AG39:AG41"/>
    <mergeCell ref="AH39:AH41"/>
    <mergeCell ref="AY39:AY41"/>
    <mergeCell ref="AZ39:AZ41"/>
    <mergeCell ref="AA33:AA38"/>
    <mergeCell ref="AZ26:AZ32"/>
    <mergeCell ref="BA26:BA32"/>
    <mergeCell ref="AB26:AB32"/>
    <mergeCell ref="AC26:AC32"/>
    <mergeCell ref="AD26:AD32"/>
    <mergeCell ref="AE26:AE32"/>
    <mergeCell ref="AF26:AF32"/>
    <mergeCell ref="Z21:Z25"/>
    <mergeCell ref="AA21:AA25"/>
    <mergeCell ref="BB33:BB38"/>
    <mergeCell ref="X33:X38"/>
    <mergeCell ref="Y33:Y38"/>
    <mergeCell ref="Z33:Z38"/>
    <mergeCell ref="BD21:BD25"/>
    <mergeCell ref="BE21:BE25"/>
    <mergeCell ref="BF21:BF25"/>
    <mergeCell ref="BF26:BF32"/>
    <mergeCell ref="BD39:BD41"/>
    <mergeCell ref="BE39:BE41"/>
    <mergeCell ref="BF39:BF41"/>
    <mergeCell ref="BD42:BD45"/>
    <mergeCell ref="BE42:BE45"/>
    <mergeCell ref="BF42:BF45"/>
    <mergeCell ref="BF6:BF7"/>
    <mergeCell ref="BB21:BB25"/>
    <mergeCell ref="AA42:AA45"/>
    <mergeCell ref="BA39:BA41"/>
    <mergeCell ref="BC39:BC41"/>
    <mergeCell ref="BB42:BB45"/>
    <mergeCell ref="BC42:BC45"/>
    <mergeCell ref="AY33:AY38"/>
    <mergeCell ref="AZ33:AZ38"/>
    <mergeCell ref="BA33:BA38"/>
    <mergeCell ref="AB33:AB38"/>
    <mergeCell ref="AC33:AC38"/>
    <mergeCell ref="AD33:AD38"/>
    <mergeCell ref="AE33:AE38"/>
    <mergeCell ref="AF33:AF38"/>
    <mergeCell ref="AV6:AV7"/>
    <mergeCell ref="AE86:AE92"/>
    <mergeCell ref="AF86:AF92"/>
    <mergeCell ref="BB86:BB92"/>
    <mergeCell ref="BC86:BC92"/>
    <mergeCell ref="BD86:BD92"/>
    <mergeCell ref="BE86:BE92"/>
    <mergeCell ref="BF86:BF92"/>
    <mergeCell ref="AG86:AG92"/>
    <mergeCell ref="AH86:AH92"/>
    <mergeCell ref="AY86:AY92"/>
    <mergeCell ref="AZ86:AZ92"/>
    <mergeCell ref="BA86:BA92"/>
    <mergeCell ref="BF93:BF97"/>
    <mergeCell ref="BA93:BA97"/>
    <mergeCell ref="BD26:BD32"/>
    <mergeCell ref="BE26:BE32"/>
    <mergeCell ref="BD33:BD38"/>
    <mergeCell ref="BE33:BE38"/>
    <mergeCell ref="BD46:BD49"/>
    <mergeCell ref="BE46:BE49"/>
    <mergeCell ref="BF46:BF49"/>
    <mergeCell ref="AG46:AG49"/>
    <mergeCell ref="AH46:AH49"/>
    <mergeCell ref="AY46:AY49"/>
    <mergeCell ref="AZ46:AZ49"/>
    <mergeCell ref="BA46:BA49"/>
    <mergeCell ref="AG42:AG45"/>
    <mergeCell ref="AH42:AH45"/>
    <mergeCell ref="AY42:AY45"/>
    <mergeCell ref="AZ42:AZ45"/>
    <mergeCell ref="BA42:BA45"/>
    <mergeCell ref="BB46:BB49"/>
  </mergeCells>
  <conditionalFormatting sqref="AH15:AI15 AI17 AI19">
    <cfRule type="cellIs" dxfId="427" priority="679" operator="equal">
      <formula>"Extrema"</formula>
    </cfRule>
    <cfRule type="cellIs" dxfId="426" priority="680" operator="equal">
      <formula>"Alta"</formula>
    </cfRule>
    <cfRule type="cellIs" dxfId="425" priority="681" operator="equal">
      <formula>"Moderada"</formula>
    </cfRule>
    <cfRule type="cellIs" dxfId="424" priority="682" operator="equal">
      <formula>"Baja"</formula>
    </cfRule>
  </conditionalFormatting>
  <conditionalFormatting sqref="AF15:AF20">
    <cfRule type="cellIs" dxfId="423" priority="672" operator="equal">
      <formula>"Moderado"</formula>
    </cfRule>
    <cfRule type="cellIs" dxfId="422" priority="673" operator="equal">
      <formula>"Catastrófico"</formula>
    </cfRule>
    <cfRule type="cellIs" dxfId="421" priority="674" operator="equal">
      <formula>"Mayor"</formula>
    </cfRule>
  </conditionalFormatting>
  <conditionalFormatting sqref="J15:J20">
    <cfRule type="cellIs" dxfId="420" priority="667" operator="equal">
      <formula>"Muy Alta"</formula>
    </cfRule>
    <cfRule type="cellIs" dxfId="419" priority="668" operator="equal">
      <formula>"Alta"</formula>
    </cfRule>
    <cfRule type="cellIs" dxfId="418" priority="669" operator="equal">
      <formula>"Media"</formula>
    </cfRule>
    <cfRule type="cellIs" dxfId="417" priority="670" operator="equal">
      <formula>"Baja"</formula>
    </cfRule>
    <cfRule type="cellIs" dxfId="416" priority="671" operator="equal">
      <formula>"Muy baja"</formula>
    </cfRule>
  </conditionalFormatting>
  <conditionalFormatting sqref="AX15:AX20">
    <cfRule type="cellIs" dxfId="415" priority="663" operator="equal">
      <formula>"Extrema"</formula>
    </cfRule>
    <cfRule type="cellIs" dxfId="414" priority="664" operator="equal">
      <formula>"Alta"</formula>
    </cfRule>
    <cfRule type="cellIs" dxfId="413" priority="665" operator="equal">
      <formula>"Moderada"</formula>
    </cfRule>
    <cfRule type="cellIs" dxfId="412" priority="666" operator="equal">
      <formula>"Baja"</formula>
    </cfRule>
  </conditionalFormatting>
  <conditionalFormatting sqref="AH33:AI33 AI35 AI37">
    <cfRule type="cellIs" dxfId="411" priority="659" operator="equal">
      <formula>"Extrema"</formula>
    </cfRule>
    <cfRule type="cellIs" dxfId="410" priority="660" operator="equal">
      <formula>"Alta"</formula>
    </cfRule>
    <cfRule type="cellIs" dxfId="409" priority="661" operator="equal">
      <formula>"Moderada"</formula>
    </cfRule>
    <cfRule type="cellIs" dxfId="408" priority="662" operator="equal">
      <formula>"Baja"</formula>
    </cfRule>
  </conditionalFormatting>
  <conditionalFormatting sqref="AF33:AF38">
    <cfRule type="cellIs" dxfId="407" priority="656" operator="equal">
      <formula>"Moderado"</formula>
    </cfRule>
    <cfRule type="cellIs" dxfId="406" priority="657" operator="equal">
      <formula>"Catastrófico"</formula>
    </cfRule>
    <cfRule type="cellIs" dxfId="405" priority="658" operator="equal">
      <formula>"Mayor"</formula>
    </cfRule>
  </conditionalFormatting>
  <conditionalFormatting sqref="J33:J38">
    <cfRule type="cellIs" dxfId="404" priority="651" operator="equal">
      <formula>"Muy Alta"</formula>
    </cfRule>
    <cfRule type="cellIs" dxfId="403" priority="652" operator="equal">
      <formula>"Alta"</formula>
    </cfRule>
    <cfRule type="cellIs" dxfId="402" priority="653" operator="equal">
      <formula>"Media"</formula>
    </cfRule>
    <cfRule type="cellIs" dxfId="401" priority="654" operator="equal">
      <formula>"Baja"</formula>
    </cfRule>
    <cfRule type="cellIs" dxfId="400" priority="655" operator="equal">
      <formula>"Muy baja"</formula>
    </cfRule>
  </conditionalFormatting>
  <conditionalFormatting sqref="AX33:AX38">
    <cfRule type="cellIs" dxfId="399" priority="647" operator="equal">
      <formula>"Extrema"</formula>
    </cfRule>
    <cfRule type="cellIs" dxfId="398" priority="648" operator="equal">
      <formula>"Alta"</formula>
    </cfRule>
    <cfRule type="cellIs" dxfId="397" priority="649" operator="equal">
      <formula>"Moderada"</formula>
    </cfRule>
    <cfRule type="cellIs" dxfId="396" priority="650" operator="equal">
      <formula>"Baja"</formula>
    </cfRule>
  </conditionalFormatting>
  <conditionalFormatting sqref="AH21:AI21 AI23 AI25">
    <cfRule type="cellIs" dxfId="395" priority="643" operator="equal">
      <formula>"Extrema"</formula>
    </cfRule>
    <cfRule type="cellIs" dxfId="394" priority="644" operator="equal">
      <formula>"Alta"</formula>
    </cfRule>
    <cfRule type="cellIs" dxfId="393" priority="645" operator="equal">
      <formula>"Moderada"</formula>
    </cfRule>
    <cfRule type="cellIs" dxfId="392" priority="646" operator="equal">
      <formula>"Baja"</formula>
    </cfRule>
  </conditionalFormatting>
  <conditionalFormatting sqref="AF21:AF25">
    <cfRule type="cellIs" dxfId="391" priority="640" operator="equal">
      <formula>"Moderado"</formula>
    </cfRule>
    <cfRule type="cellIs" dxfId="390" priority="641" operator="equal">
      <formula>"Catastrófico"</formula>
    </cfRule>
    <cfRule type="cellIs" dxfId="389" priority="642" operator="equal">
      <formula>"Mayor"</formula>
    </cfRule>
  </conditionalFormatting>
  <conditionalFormatting sqref="J21:J25">
    <cfRule type="cellIs" dxfId="388" priority="635" operator="equal">
      <formula>"Muy Alta"</formula>
    </cfRule>
    <cfRule type="cellIs" dxfId="387" priority="636" operator="equal">
      <formula>"Alta"</formula>
    </cfRule>
    <cfRule type="cellIs" dxfId="386" priority="637" operator="equal">
      <formula>"Media"</formula>
    </cfRule>
    <cfRule type="cellIs" dxfId="385" priority="638" operator="equal">
      <formula>"Baja"</formula>
    </cfRule>
    <cfRule type="cellIs" dxfId="384" priority="639" operator="equal">
      <formula>"Muy baja"</formula>
    </cfRule>
  </conditionalFormatting>
  <conditionalFormatting sqref="AX21:AX25">
    <cfRule type="cellIs" dxfId="383" priority="631" operator="equal">
      <formula>"Extrema"</formula>
    </cfRule>
    <cfRule type="cellIs" dxfId="382" priority="632" operator="equal">
      <formula>"Alta"</formula>
    </cfRule>
    <cfRule type="cellIs" dxfId="381" priority="633" operator="equal">
      <formula>"Moderada"</formula>
    </cfRule>
    <cfRule type="cellIs" dxfId="380" priority="634" operator="equal">
      <formula>"Baja"</formula>
    </cfRule>
  </conditionalFormatting>
  <conditionalFormatting sqref="AH126:AI126 AI128 AI130 AI132">
    <cfRule type="cellIs" dxfId="379" priority="627" operator="equal">
      <formula>"Extrema"</formula>
    </cfRule>
    <cfRule type="cellIs" dxfId="378" priority="628" operator="equal">
      <formula>"Alta"</formula>
    </cfRule>
    <cfRule type="cellIs" dxfId="377" priority="629" operator="equal">
      <formula>"Moderada"</formula>
    </cfRule>
    <cfRule type="cellIs" dxfId="376" priority="630" operator="equal">
      <formula>"Baja"</formula>
    </cfRule>
  </conditionalFormatting>
  <conditionalFormatting sqref="AF126:AF132">
    <cfRule type="cellIs" dxfId="375" priority="624" operator="equal">
      <formula>"Moderado"</formula>
    </cfRule>
    <cfRule type="cellIs" dxfId="374" priority="625" operator="equal">
      <formula>"Catastrófico"</formula>
    </cfRule>
    <cfRule type="cellIs" dxfId="373" priority="626" operator="equal">
      <formula>"Mayor"</formula>
    </cfRule>
  </conditionalFormatting>
  <conditionalFormatting sqref="J126:J132">
    <cfRule type="cellIs" dxfId="372" priority="619" operator="equal">
      <formula>"Muy Alta"</formula>
    </cfRule>
    <cfRule type="cellIs" dxfId="371" priority="620" operator="equal">
      <formula>"Alta"</formula>
    </cfRule>
    <cfRule type="cellIs" dxfId="370" priority="621" operator="equal">
      <formula>"Media"</formula>
    </cfRule>
    <cfRule type="cellIs" dxfId="369" priority="622" operator="equal">
      <formula>"Baja"</formula>
    </cfRule>
    <cfRule type="cellIs" dxfId="368" priority="623" operator="equal">
      <formula>"Muy baja"</formula>
    </cfRule>
  </conditionalFormatting>
  <conditionalFormatting sqref="AX126:AX132">
    <cfRule type="cellIs" dxfId="367" priority="615" operator="equal">
      <formula>"Extrema"</formula>
    </cfRule>
    <cfRule type="cellIs" dxfId="366" priority="616" operator="equal">
      <formula>"Alta"</formula>
    </cfRule>
    <cfRule type="cellIs" dxfId="365" priority="617" operator="equal">
      <formula>"Moderada"</formula>
    </cfRule>
    <cfRule type="cellIs" dxfId="364" priority="618" operator="equal">
      <formula>"Baja"</formula>
    </cfRule>
  </conditionalFormatting>
  <conditionalFormatting sqref="AH119:AI119 AI121 AI123 AI125">
    <cfRule type="cellIs" dxfId="363" priority="611" operator="equal">
      <formula>"Extrema"</formula>
    </cfRule>
    <cfRule type="cellIs" dxfId="362" priority="612" operator="equal">
      <formula>"Alta"</formula>
    </cfRule>
    <cfRule type="cellIs" dxfId="361" priority="613" operator="equal">
      <formula>"Moderada"</formula>
    </cfRule>
    <cfRule type="cellIs" dxfId="360" priority="614" operator="equal">
      <formula>"Baja"</formula>
    </cfRule>
  </conditionalFormatting>
  <conditionalFormatting sqref="AF119:AF125">
    <cfRule type="cellIs" dxfId="359" priority="608" operator="equal">
      <formula>"Moderado"</formula>
    </cfRule>
    <cfRule type="cellIs" dxfId="358" priority="609" operator="equal">
      <formula>"Catastrófico"</formula>
    </cfRule>
    <cfRule type="cellIs" dxfId="357" priority="610" operator="equal">
      <formula>"Mayor"</formula>
    </cfRule>
  </conditionalFormatting>
  <conditionalFormatting sqref="J119:J125">
    <cfRule type="cellIs" dxfId="356" priority="603" operator="equal">
      <formula>"Muy Alta"</formula>
    </cfRule>
    <cfRule type="cellIs" dxfId="355" priority="604" operator="equal">
      <formula>"Alta"</formula>
    </cfRule>
    <cfRule type="cellIs" dxfId="354" priority="605" operator="equal">
      <formula>"Media"</formula>
    </cfRule>
    <cfRule type="cellIs" dxfId="353" priority="606" operator="equal">
      <formula>"Baja"</formula>
    </cfRule>
    <cfRule type="cellIs" dxfId="352" priority="607" operator="equal">
      <formula>"Muy baja"</formula>
    </cfRule>
  </conditionalFormatting>
  <conditionalFormatting sqref="AX119:AX125">
    <cfRule type="cellIs" dxfId="351" priority="599" operator="equal">
      <formula>"Extrema"</formula>
    </cfRule>
    <cfRule type="cellIs" dxfId="350" priority="600" operator="equal">
      <formula>"Alta"</formula>
    </cfRule>
    <cfRule type="cellIs" dxfId="349" priority="601" operator="equal">
      <formula>"Moderada"</formula>
    </cfRule>
    <cfRule type="cellIs" dxfId="348" priority="602" operator="equal">
      <formula>"Baja"</formula>
    </cfRule>
  </conditionalFormatting>
  <conditionalFormatting sqref="AH112:AI112 AI114 AI116 AI118">
    <cfRule type="cellIs" dxfId="347" priority="595" operator="equal">
      <formula>"Extrema"</formula>
    </cfRule>
    <cfRule type="cellIs" dxfId="346" priority="596" operator="equal">
      <formula>"Alta"</formula>
    </cfRule>
    <cfRule type="cellIs" dxfId="345" priority="597" operator="equal">
      <formula>"Moderada"</formula>
    </cfRule>
    <cfRule type="cellIs" dxfId="344" priority="598" operator="equal">
      <formula>"Baja"</formula>
    </cfRule>
  </conditionalFormatting>
  <conditionalFormatting sqref="AF112:AF118">
    <cfRule type="cellIs" dxfId="343" priority="592" operator="equal">
      <formula>"Moderado"</formula>
    </cfRule>
    <cfRule type="cellIs" dxfId="342" priority="593" operator="equal">
      <formula>"Catastrófico"</formula>
    </cfRule>
    <cfRule type="cellIs" dxfId="341" priority="594" operator="equal">
      <formula>"Mayor"</formula>
    </cfRule>
  </conditionalFormatting>
  <conditionalFormatting sqref="J112:J118">
    <cfRule type="cellIs" dxfId="340" priority="587" operator="equal">
      <formula>"Muy Alta"</formula>
    </cfRule>
    <cfRule type="cellIs" dxfId="339" priority="588" operator="equal">
      <formula>"Alta"</formula>
    </cfRule>
    <cfRule type="cellIs" dxfId="338" priority="589" operator="equal">
      <formula>"Media"</formula>
    </cfRule>
    <cfRule type="cellIs" dxfId="337" priority="590" operator="equal">
      <formula>"Baja"</formula>
    </cfRule>
    <cfRule type="cellIs" dxfId="336" priority="591" operator="equal">
      <formula>"Muy baja"</formula>
    </cfRule>
  </conditionalFormatting>
  <conditionalFormatting sqref="AX112:AX118">
    <cfRule type="cellIs" dxfId="335" priority="583" operator="equal">
      <formula>"Extrema"</formula>
    </cfRule>
    <cfRule type="cellIs" dxfId="334" priority="584" operator="equal">
      <formula>"Alta"</formula>
    </cfRule>
    <cfRule type="cellIs" dxfId="333" priority="585" operator="equal">
      <formula>"Moderada"</formula>
    </cfRule>
    <cfRule type="cellIs" dxfId="332" priority="586" operator="equal">
      <formula>"Baja"</formula>
    </cfRule>
  </conditionalFormatting>
  <conditionalFormatting sqref="AH105:AI105 AI107 AI109 AI111">
    <cfRule type="cellIs" dxfId="331" priority="579" operator="equal">
      <formula>"Extrema"</formula>
    </cfRule>
    <cfRule type="cellIs" dxfId="330" priority="580" operator="equal">
      <formula>"Alta"</formula>
    </cfRule>
    <cfRule type="cellIs" dxfId="329" priority="581" operator="equal">
      <formula>"Moderada"</formula>
    </cfRule>
    <cfRule type="cellIs" dxfId="328" priority="582" operator="equal">
      <formula>"Baja"</formula>
    </cfRule>
  </conditionalFormatting>
  <conditionalFormatting sqref="AF105:AF111">
    <cfRule type="cellIs" dxfId="327" priority="576" operator="equal">
      <formula>"Moderado"</formula>
    </cfRule>
    <cfRule type="cellIs" dxfId="326" priority="577" operator="equal">
      <formula>"Catastrófico"</formula>
    </cfRule>
    <cfRule type="cellIs" dxfId="325" priority="578" operator="equal">
      <formula>"Mayor"</formula>
    </cfRule>
  </conditionalFormatting>
  <conditionalFormatting sqref="J105:J111">
    <cfRule type="cellIs" dxfId="324" priority="571" operator="equal">
      <formula>"Muy Alta"</formula>
    </cfRule>
    <cfRule type="cellIs" dxfId="323" priority="572" operator="equal">
      <formula>"Alta"</formula>
    </cfRule>
    <cfRule type="cellIs" dxfId="322" priority="573" operator="equal">
      <formula>"Media"</formula>
    </cfRule>
    <cfRule type="cellIs" dxfId="321" priority="574" operator="equal">
      <formula>"Baja"</formula>
    </cfRule>
    <cfRule type="cellIs" dxfId="320" priority="575" operator="equal">
      <formula>"Muy baja"</formula>
    </cfRule>
  </conditionalFormatting>
  <conditionalFormatting sqref="AX105:AX111">
    <cfRule type="cellIs" dxfId="319" priority="567" operator="equal">
      <formula>"Extrema"</formula>
    </cfRule>
    <cfRule type="cellIs" dxfId="318" priority="568" operator="equal">
      <formula>"Alta"</formula>
    </cfRule>
    <cfRule type="cellIs" dxfId="317" priority="569" operator="equal">
      <formula>"Moderada"</formula>
    </cfRule>
    <cfRule type="cellIs" dxfId="316" priority="570" operator="equal">
      <formula>"Baja"</formula>
    </cfRule>
  </conditionalFormatting>
  <conditionalFormatting sqref="AH98:AI98 AI100 AI102 AI104">
    <cfRule type="cellIs" dxfId="315" priority="563" operator="equal">
      <formula>"Extrema"</formula>
    </cfRule>
    <cfRule type="cellIs" dxfId="314" priority="564" operator="equal">
      <formula>"Alta"</formula>
    </cfRule>
    <cfRule type="cellIs" dxfId="313" priority="565" operator="equal">
      <formula>"Moderada"</formula>
    </cfRule>
    <cfRule type="cellIs" dxfId="312" priority="566" operator="equal">
      <formula>"Baja"</formula>
    </cfRule>
  </conditionalFormatting>
  <conditionalFormatting sqref="AF98:AF104">
    <cfRule type="cellIs" dxfId="311" priority="560" operator="equal">
      <formula>"Moderado"</formula>
    </cfRule>
    <cfRule type="cellIs" dxfId="310" priority="561" operator="equal">
      <formula>"Catastrófico"</formula>
    </cfRule>
    <cfRule type="cellIs" dxfId="309" priority="562" operator="equal">
      <formula>"Mayor"</formula>
    </cfRule>
  </conditionalFormatting>
  <conditionalFormatting sqref="J98:J104">
    <cfRule type="cellIs" dxfId="308" priority="555" operator="equal">
      <formula>"Muy Alta"</formula>
    </cfRule>
    <cfRule type="cellIs" dxfId="307" priority="556" operator="equal">
      <formula>"Alta"</formula>
    </cfRule>
    <cfRule type="cellIs" dxfId="306" priority="557" operator="equal">
      <formula>"Media"</formula>
    </cfRule>
    <cfRule type="cellIs" dxfId="305" priority="558" operator="equal">
      <formula>"Baja"</formula>
    </cfRule>
    <cfRule type="cellIs" dxfId="304" priority="559" operator="equal">
      <formula>"Muy baja"</formula>
    </cfRule>
  </conditionalFormatting>
  <conditionalFormatting sqref="AX98:AX104">
    <cfRule type="cellIs" dxfId="303" priority="551" operator="equal">
      <formula>"Extrema"</formula>
    </cfRule>
    <cfRule type="cellIs" dxfId="302" priority="552" operator="equal">
      <formula>"Alta"</formula>
    </cfRule>
    <cfRule type="cellIs" dxfId="301" priority="553" operator="equal">
      <formula>"Moderada"</formula>
    </cfRule>
    <cfRule type="cellIs" dxfId="300" priority="554" operator="equal">
      <formula>"Baja"</formula>
    </cfRule>
  </conditionalFormatting>
  <conditionalFormatting sqref="AH93:AI93 AI95 AI97">
    <cfRule type="cellIs" dxfId="299" priority="547" operator="equal">
      <formula>"Extrema"</formula>
    </cfRule>
    <cfRule type="cellIs" dxfId="298" priority="548" operator="equal">
      <formula>"Alta"</formula>
    </cfRule>
    <cfRule type="cellIs" dxfId="297" priority="549" operator="equal">
      <formula>"Moderada"</formula>
    </cfRule>
    <cfRule type="cellIs" dxfId="296" priority="550" operator="equal">
      <formula>"Baja"</formula>
    </cfRule>
  </conditionalFormatting>
  <conditionalFormatting sqref="AF93:AF97">
    <cfRule type="cellIs" dxfId="295" priority="544" operator="equal">
      <formula>"Moderado"</formula>
    </cfRule>
    <cfRule type="cellIs" dxfId="294" priority="545" operator="equal">
      <formula>"Catastrófico"</formula>
    </cfRule>
    <cfRule type="cellIs" dxfId="293" priority="546" operator="equal">
      <formula>"Mayor"</formula>
    </cfRule>
  </conditionalFormatting>
  <conditionalFormatting sqref="J93:J97">
    <cfRule type="cellIs" dxfId="292" priority="539" operator="equal">
      <formula>"Muy Alta"</formula>
    </cfRule>
    <cfRule type="cellIs" dxfId="291" priority="540" operator="equal">
      <formula>"Alta"</formula>
    </cfRule>
    <cfRule type="cellIs" dxfId="290" priority="541" operator="equal">
      <formula>"Media"</formula>
    </cfRule>
    <cfRule type="cellIs" dxfId="289" priority="542" operator="equal">
      <formula>"Baja"</formula>
    </cfRule>
    <cfRule type="cellIs" dxfId="288" priority="543" operator="equal">
      <formula>"Muy baja"</formula>
    </cfRule>
  </conditionalFormatting>
  <conditionalFormatting sqref="AX93:AX97">
    <cfRule type="cellIs" dxfId="287" priority="535" operator="equal">
      <formula>"Extrema"</formula>
    </cfRule>
    <cfRule type="cellIs" dxfId="286" priority="536" operator="equal">
      <formula>"Alta"</formula>
    </cfRule>
    <cfRule type="cellIs" dxfId="285" priority="537" operator="equal">
      <formula>"Moderada"</formula>
    </cfRule>
    <cfRule type="cellIs" dxfId="284" priority="538" operator="equal">
      <formula>"Baja"</formula>
    </cfRule>
  </conditionalFormatting>
  <conditionalFormatting sqref="AH86:AI86 AI88 AI90 AI92">
    <cfRule type="cellIs" dxfId="283" priority="531" operator="equal">
      <formula>"Extrema"</formula>
    </cfRule>
    <cfRule type="cellIs" dxfId="282" priority="532" operator="equal">
      <formula>"Alta"</formula>
    </cfRule>
    <cfRule type="cellIs" dxfId="281" priority="533" operator="equal">
      <formula>"Moderada"</formula>
    </cfRule>
    <cfRule type="cellIs" dxfId="280" priority="534" operator="equal">
      <formula>"Baja"</formula>
    </cfRule>
  </conditionalFormatting>
  <conditionalFormatting sqref="AF86:AF92">
    <cfRule type="cellIs" dxfId="279" priority="528" operator="equal">
      <formula>"Moderado"</formula>
    </cfRule>
    <cfRule type="cellIs" dxfId="278" priority="529" operator="equal">
      <formula>"Catastrófico"</formula>
    </cfRule>
    <cfRule type="cellIs" dxfId="277" priority="530" operator="equal">
      <formula>"Mayor"</formula>
    </cfRule>
  </conditionalFormatting>
  <conditionalFormatting sqref="J86:J92">
    <cfRule type="cellIs" dxfId="276" priority="523" operator="equal">
      <formula>"Muy Alta"</formula>
    </cfRule>
    <cfRule type="cellIs" dxfId="275" priority="524" operator="equal">
      <formula>"Alta"</formula>
    </cfRule>
    <cfRule type="cellIs" dxfId="274" priority="525" operator="equal">
      <formula>"Media"</formula>
    </cfRule>
    <cfRule type="cellIs" dxfId="273" priority="526" operator="equal">
      <formula>"Baja"</formula>
    </cfRule>
    <cfRule type="cellIs" dxfId="272" priority="527" operator="equal">
      <formula>"Muy baja"</formula>
    </cfRule>
  </conditionalFormatting>
  <conditionalFormatting sqref="AX86:AX92">
    <cfRule type="cellIs" dxfId="271" priority="519" operator="equal">
      <formula>"Extrema"</formula>
    </cfRule>
    <cfRule type="cellIs" dxfId="270" priority="520" operator="equal">
      <formula>"Alta"</formula>
    </cfRule>
    <cfRule type="cellIs" dxfId="269" priority="521" operator="equal">
      <formula>"Moderada"</formula>
    </cfRule>
    <cfRule type="cellIs" dxfId="268" priority="522" operator="equal">
      <formula>"Baja"</formula>
    </cfRule>
  </conditionalFormatting>
  <conditionalFormatting sqref="AH84">
    <cfRule type="cellIs" dxfId="267" priority="515" operator="equal">
      <formula>"Extrema"</formula>
    </cfRule>
    <cfRule type="cellIs" dxfId="266" priority="516" operator="equal">
      <formula>"Alta"</formula>
    </cfRule>
    <cfRule type="cellIs" dxfId="265" priority="517" operator="equal">
      <formula>"Moderada"</formula>
    </cfRule>
    <cfRule type="cellIs" dxfId="264" priority="518" operator="equal">
      <formula>"Baja"</formula>
    </cfRule>
  </conditionalFormatting>
  <conditionalFormatting sqref="AF84:AF85">
    <cfRule type="cellIs" dxfId="263" priority="512" operator="equal">
      <formula>"Moderado"</formula>
    </cfRule>
    <cfRule type="cellIs" dxfId="262" priority="513" operator="equal">
      <formula>"Catastrófico"</formula>
    </cfRule>
    <cfRule type="cellIs" dxfId="261" priority="514" operator="equal">
      <formula>"Mayor"</formula>
    </cfRule>
  </conditionalFormatting>
  <conditionalFormatting sqref="J84:J85">
    <cfRule type="cellIs" dxfId="260" priority="507" operator="equal">
      <formula>"Muy Alta"</formula>
    </cfRule>
    <cfRule type="cellIs" dxfId="259" priority="508" operator="equal">
      <formula>"Alta"</formula>
    </cfRule>
    <cfRule type="cellIs" dxfId="258" priority="509" operator="equal">
      <formula>"Media"</formula>
    </cfRule>
    <cfRule type="cellIs" dxfId="257" priority="510" operator="equal">
      <formula>"Baja"</formula>
    </cfRule>
    <cfRule type="cellIs" dxfId="256" priority="511" operator="equal">
      <formula>"Muy baja"</formula>
    </cfRule>
  </conditionalFormatting>
  <conditionalFormatting sqref="AX84:AX85">
    <cfRule type="cellIs" dxfId="255" priority="503" operator="equal">
      <formula>"Extrema"</formula>
    </cfRule>
    <cfRule type="cellIs" dxfId="254" priority="504" operator="equal">
      <formula>"Alta"</formula>
    </cfRule>
    <cfRule type="cellIs" dxfId="253" priority="505" operator="equal">
      <formula>"Moderada"</formula>
    </cfRule>
    <cfRule type="cellIs" dxfId="252" priority="506" operator="equal">
      <formula>"Baja"</formula>
    </cfRule>
  </conditionalFormatting>
  <conditionalFormatting sqref="AH80">
    <cfRule type="cellIs" dxfId="251" priority="499" operator="equal">
      <formula>"Extrema"</formula>
    </cfRule>
    <cfRule type="cellIs" dxfId="250" priority="500" operator="equal">
      <formula>"Alta"</formula>
    </cfRule>
    <cfRule type="cellIs" dxfId="249" priority="501" operator="equal">
      <formula>"Moderada"</formula>
    </cfRule>
    <cfRule type="cellIs" dxfId="248" priority="502" operator="equal">
      <formula>"Baja"</formula>
    </cfRule>
  </conditionalFormatting>
  <conditionalFormatting sqref="AF80:AF83">
    <cfRule type="cellIs" dxfId="247" priority="496" operator="equal">
      <formula>"Moderado"</formula>
    </cfRule>
    <cfRule type="cellIs" dxfId="246" priority="497" operator="equal">
      <formula>"Catastrófico"</formula>
    </cfRule>
    <cfRule type="cellIs" dxfId="245" priority="498" operator="equal">
      <formula>"Mayor"</formula>
    </cfRule>
  </conditionalFormatting>
  <conditionalFormatting sqref="J80:J83">
    <cfRule type="cellIs" dxfId="244" priority="491" operator="equal">
      <formula>"Muy Alta"</formula>
    </cfRule>
    <cfRule type="cellIs" dxfId="243" priority="492" operator="equal">
      <formula>"Alta"</formula>
    </cfRule>
    <cfRule type="cellIs" dxfId="242" priority="493" operator="equal">
      <formula>"Media"</formula>
    </cfRule>
    <cfRule type="cellIs" dxfId="241" priority="494" operator="equal">
      <formula>"Baja"</formula>
    </cfRule>
    <cfRule type="cellIs" dxfId="240" priority="495" operator="equal">
      <formula>"Muy baja"</formula>
    </cfRule>
  </conditionalFormatting>
  <conditionalFormatting sqref="AX80:AX83">
    <cfRule type="cellIs" dxfId="239" priority="487" operator="equal">
      <formula>"Extrema"</formula>
    </cfRule>
    <cfRule type="cellIs" dxfId="238" priority="488" operator="equal">
      <formula>"Alta"</formula>
    </cfRule>
    <cfRule type="cellIs" dxfId="237" priority="489" operator="equal">
      <formula>"Moderada"</formula>
    </cfRule>
    <cfRule type="cellIs" dxfId="236" priority="490" operator="equal">
      <formula>"Baja"</formula>
    </cfRule>
  </conditionalFormatting>
  <conditionalFormatting sqref="AH76">
    <cfRule type="cellIs" dxfId="235" priority="483" operator="equal">
      <formula>"Extrema"</formula>
    </cfRule>
    <cfRule type="cellIs" dxfId="234" priority="484" operator="equal">
      <formula>"Alta"</formula>
    </cfRule>
    <cfRule type="cellIs" dxfId="233" priority="485" operator="equal">
      <formula>"Moderada"</formula>
    </cfRule>
    <cfRule type="cellIs" dxfId="232" priority="486" operator="equal">
      <formula>"Baja"</formula>
    </cfRule>
  </conditionalFormatting>
  <conditionalFormatting sqref="AF76:AF79">
    <cfRule type="cellIs" dxfId="231" priority="480" operator="equal">
      <formula>"Moderado"</formula>
    </cfRule>
    <cfRule type="cellIs" dxfId="230" priority="481" operator="equal">
      <formula>"Catastrófico"</formula>
    </cfRule>
    <cfRule type="cellIs" dxfId="229" priority="482" operator="equal">
      <formula>"Mayor"</formula>
    </cfRule>
  </conditionalFormatting>
  <conditionalFormatting sqref="J76:J79">
    <cfRule type="cellIs" dxfId="228" priority="475" operator="equal">
      <formula>"Muy Alta"</formula>
    </cfRule>
    <cfRule type="cellIs" dxfId="227" priority="476" operator="equal">
      <formula>"Alta"</formula>
    </cfRule>
    <cfRule type="cellIs" dxfId="226" priority="477" operator="equal">
      <formula>"Media"</formula>
    </cfRule>
    <cfRule type="cellIs" dxfId="225" priority="478" operator="equal">
      <formula>"Baja"</formula>
    </cfRule>
    <cfRule type="cellIs" dxfId="224" priority="479" operator="equal">
      <formula>"Muy baja"</formula>
    </cfRule>
  </conditionalFormatting>
  <conditionalFormatting sqref="AX76:AX79">
    <cfRule type="cellIs" dxfId="223" priority="471" operator="equal">
      <formula>"Extrema"</formula>
    </cfRule>
    <cfRule type="cellIs" dxfId="222" priority="472" operator="equal">
      <formula>"Alta"</formula>
    </cfRule>
    <cfRule type="cellIs" dxfId="221" priority="473" operator="equal">
      <formula>"Moderada"</formula>
    </cfRule>
    <cfRule type="cellIs" dxfId="220" priority="474" operator="equal">
      <formula>"Baja"</formula>
    </cfRule>
  </conditionalFormatting>
  <conditionalFormatting sqref="AH73">
    <cfRule type="cellIs" dxfId="219" priority="467" operator="equal">
      <formula>"Extrema"</formula>
    </cfRule>
    <cfRule type="cellIs" dxfId="218" priority="468" operator="equal">
      <formula>"Alta"</formula>
    </cfRule>
    <cfRule type="cellIs" dxfId="217" priority="469" operator="equal">
      <formula>"Moderada"</formula>
    </cfRule>
    <cfRule type="cellIs" dxfId="216" priority="470" operator="equal">
      <formula>"Baja"</formula>
    </cfRule>
  </conditionalFormatting>
  <conditionalFormatting sqref="AF73:AF75">
    <cfRule type="cellIs" dxfId="215" priority="464" operator="equal">
      <formula>"Moderado"</formula>
    </cfRule>
    <cfRule type="cellIs" dxfId="214" priority="465" operator="equal">
      <formula>"Catastrófico"</formula>
    </cfRule>
    <cfRule type="cellIs" dxfId="213" priority="466" operator="equal">
      <formula>"Mayor"</formula>
    </cfRule>
  </conditionalFormatting>
  <conditionalFormatting sqref="J73:J75">
    <cfRule type="cellIs" dxfId="212" priority="459" operator="equal">
      <formula>"Muy Alta"</formula>
    </cfRule>
    <cfRule type="cellIs" dxfId="211" priority="460" operator="equal">
      <formula>"Alta"</formula>
    </cfRule>
    <cfRule type="cellIs" dxfId="210" priority="461" operator="equal">
      <formula>"Media"</formula>
    </cfRule>
    <cfRule type="cellIs" dxfId="209" priority="462" operator="equal">
      <formula>"Baja"</formula>
    </cfRule>
    <cfRule type="cellIs" dxfId="208" priority="463" operator="equal">
      <formula>"Muy baja"</formula>
    </cfRule>
  </conditionalFormatting>
  <conditionalFormatting sqref="AX73:AX75">
    <cfRule type="cellIs" dxfId="207" priority="455" operator="equal">
      <formula>"Extrema"</formula>
    </cfRule>
    <cfRule type="cellIs" dxfId="206" priority="456" operator="equal">
      <formula>"Alta"</formula>
    </cfRule>
    <cfRule type="cellIs" dxfId="205" priority="457" operator="equal">
      <formula>"Moderada"</formula>
    </cfRule>
    <cfRule type="cellIs" dxfId="204" priority="458" operator="equal">
      <formula>"Baja"</formula>
    </cfRule>
  </conditionalFormatting>
  <conditionalFormatting sqref="AH68">
    <cfRule type="cellIs" dxfId="203" priority="451" operator="equal">
      <formula>"Extrema"</formula>
    </cfRule>
    <cfRule type="cellIs" dxfId="202" priority="452" operator="equal">
      <formula>"Alta"</formula>
    </cfRule>
    <cfRule type="cellIs" dxfId="201" priority="453" operator="equal">
      <formula>"Moderada"</formula>
    </cfRule>
    <cfRule type="cellIs" dxfId="200" priority="454" operator="equal">
      <formula>"Baja"</formula>
    </cfRule>
  </conditionalFormatting>
  <conditionalFormatting sqref="AF68:AF72">
    <cfRule type="cellIs" dxfId="199" priority="448" operator="equal">
      <formula>"Moderado"</formula>
    </cfRule>
    <cfRule type="cellIs" dxfId="198" priority="449" operator="equal">
      <formula>"Catastrófico"</formula>
    </cfRule>
    <cfRule type="cellIs" dxfId="197" priority="450" operator="equal">
      <formula>"Mayor"</formula>
    </cfRule>
  </conditionalFormatting>
  <conditionalFormatting sqref="J68:J72">
    <cfRule type="cellIs" dxfId="196" priority="443" operator="equal">
      <formula>"Muy Alta"</formula>
    </cfRule>
    <cfRule type="cellIs" dxfId="195" priority="444" operator="equal">
      <formula>"Alta"</formula>
    </cfRule>
    <cfRule type="cellIs" dxfId="194" priority="445" operator="equal">
      <formula>"Media"</formula>
    </cfRule>
    <cfRule type="cellIs" dxfId="193" priority="446" operator="equal">
      <formula>"Baja"</formula>
    </cfRule>
    <cfRule type="cellIs" dxfId="192" priority="447" operator="equal">
      <formula>"Muy baja"</formula>
    </cfRule>
  </conditionalFormatting>
  <conditionalFormatting sqref="AX68:AX72">
    <cfRule type="cellIs" dxfId="191" priority="439" operator="equal">
      <formula>"Extrema"</formula>
    </cfRule>
    <cfRule type="cellIs" dxfId="190" priority="440" operator="equal">
      <formula>"Alta"</formula>
    </cfRule>
    <cfRule type="cellIs" dxfId="189" priority="441" operator="equal">
      <formula>"Moderada"</formula>
    </cfRule>
    <cfRule type="cellIs" dxfId="188" priority="442" operator="equal">
      <formula>"Baja"</formula>
    </cfRule>
  </conditionalFormatting>
  <conditionalFormatting sqref="AH66">
    <cfRule type="cellIs" dxfId="187" priority="435" operator="equal">
      <formula>"Extrema"</formula>
    </cfRule>
    <cfRule type="cellIs" dxfId="186" priority="436" operator="equal">
      <formula>"Alta"</formula>
    </cfRule>
    <cfRule type="cellIs" dxfId="185" priority="437" operator="equal">
      <formula>"Moderada"</formula>
    </cfRule>
    <cfRule type="cellIs" dxfId="184" priority="438" operator="equal">
      <formula>"Baja"</formula>
    </cfRule>
  </conditionalFormatting>
  <conditionalFormatting sqref="AF66:AF67">
    <cfRule type="cellIs" dxfId="183" priority="432" operator="equal">
      <formula>"Moderado"</formula>
    </cfRule>
    <cfRule type="cellIs" dxfId="182" priority="433" operator="equal">
      <formula>"Catastrófico"</formula>
    </cfRule>
    <cfRule type="cellIs" dxfId="181" priority="434" operator="equal">
      <formula>"Mayor"</formula>
    </cfRule>
  </conditionalFormatting>
  <conditionalFormatting sqref="J66:J67">
    <cfRule type="cellIs" dxfId="180" priority="427" operator="equal">
      <formula>"Muy Alta"</formula>
    </cfRule>
    <cfRule type="cellIs" dxfId="179" priority="428" operator="equal">
      <formula>"Alta"</formula>
    </cfRule>
    <cfRule type="cellIs" dxfId="178" priority="429" operator="equal">
      <formula>"Media"</formula>
    </cfRule>
    <cfRule type="cellIs" dxfId="177" priority="430" operator="equal">
      <formula>"Baja"</formula>
    </cfRule>
    <cfRule type="cellIs" dxfId="176" priority="431" operator="equal">
      <formula>"Muy baja"</formula>
    </cfRule>
  </conditionalFormatting>
  <conditionalFormatting sqref="AX66:AX67">
    <cfRule type="cellIs" dxfId="175" priority="423" operator="equal">
      <formula>"Extrema"</formula>
    </cfRule>
    <cfRule type="cellIs" dxfId="174" priority="424" operator="equal">
      <formula>"Alta"</formula>
    </cfRule>
    <cfRule type="cellIs" dxfId="173" priority="425" operator="equal">
      <formula>"Moderada"</formula>
    </cfRule>
    <cfRule type="cellIs" dxfId="172" priority="426" operator="equal">
      <formula>"Baja"</formula>
    </cfRule>
  </conditionalFormatting>
  <conditionalFormatting sqref="AH61">
    <cfRule type="cellIs" dxfId="171" priority="419" operator="equal">
      <formula>"Extrema"</formula>
    </cfRule>
    <cfRule type="cellIs" dxfId="170" priority="420" operator="equal">
      <formula>"Alta"</formula>
    </cfRule>
    <cfRule type="cellIs" dxfId="169" priority="421" operator="equal">
      <formula>"Moderada"</formula>
    </cfRule>
    <cfRule type="cellIs" dxfId="168" priority="422" operator="equal">
      <formula>"Baja"</formula>
    </cfRule>
  </conditionalFormatting>
  <conditionalFormatting sqref="AF61:AF65">
    <cfRule type="cellIs" dxfId="167" priority="416" operator="equal">
      <formula>"Moderado"</formula>
    </cfRule>
    <cfRule type="cellIs" dxfId="166" priority="417" operator="equal">
      <formula>"Catastrófico"</formula>
    </cfRule>
    <cfRule type="cellIs" dxfId="165" priority="418" operator="equal">
      <formula>"Mayor"</formula>
    </cfRule>
  </conditionalFormatting>
  <conditionalFormatting sqref="J61:J65">
    <cfRule type="cellIs" dxfId="164" priority="411" operator="equal">
      <formula>"Muy Alta"</formula>
    </cfRule>
    <cfRule type="cellIs" dxfId="163" priority="412" operator="equal">
      <formula>"Alta"</formula>
    </cfRule>
    <cfRule type="cellIs" dxfId="162" priority="413" operator="equal">
      <formula>"Media"</formula>
    </cfRule>
    <cfRule type="cellIs" dxfId="161" priority="414" operator="equal">
      <formula>"Baja"</formula>
    </cfRule>
    <cfRule type="cellIs" dxfId="160" priority="415" operator="equal">
      <formula>"Muy baja"</formula>
    </cfRule>
  </conditionalFormatting>
  <conditionalFormatting sqref="AX61:AX65">
    <cfRule type="cellIs" dxfId="159" priority="407" operator="equal">
      <formula>"Extrema"</formula>
    </cfRule>
    <cfRule type="cellIs" dxfId="158" priority="408" operator="equal">
      <formula>"Alta"</formula>
    </cfRule>
    <cfRule type="cellIs" dxfId="157" priority="409" operator="equal">
      <formula>"Moderada"</formula>
    </cfRule>
    <cfRule type="cellIs" dxfId="156" priority="410" operator="equal">
      <formula>"Baja"</formula>
    </cfRule>
  </conditionalFormatting>
  <conditionalFormatting sqref="AH57">
    <cfRule type="cellIs" dxfId="155" priority="403" operator="equal">
      <formula>"Extrema"</formula>
    </cfRule>
    <cfRule type="cellIs" dxfId="154" priority="404" operator="equal">
      <formula>"Alta"</formula>
    </cfRule>
    <cfRule type="cellIs" dxfId="153" priority="405" operator="equal">
      <formula>"Moderada"</formula>
    </cfRule>
    <cfRule type="cellIs" dxfId="152" priority="406" operator="equal">
      <formula>"Baja"</formula>
    </cfRule>
  </conditionalFormatting>
  <conditionalFormatting sqref="AF57:AF60">
    <cfRule type="cellIs" dxfId="151" priority="400" operator="equal">
      <formula>"Moderado"</formula>
    </cfRule>
    <cfRule type="cellIs" dxfId="150" priority="401" operator="equal">
      <formula>"Catastrófico"</formula>
    </cfRule>
    <cfRule type="cellIs" dxfId="149" priority="402" operator="equal">
      <formula>"Mayor"</formula>
    </cfRule>
  </conditionalFormatting>
  <conditionalFormatting sqref="J57:J60">
    <cfRule type="cellIs" dxfId="148" priority="395" operator="equal">
      <formula>"Muy Alta"</formula>
    </cfRule>
    <cfRule type="cellIs" dxfId="147" priority="396" operator="equal">
      <formula>"Alta"</formula>
    </cfRule>
    <cfRule type="cellIs" dxfId="146" priority="397" operator="equal">
      <formula>"Media"</formula>
    </cfRule>
    <cfRule type="cellIs" dxfId="145" priority="398" operator="equal">
      <formula>"Baja"</formula>
    </cfRule>
    <cfRule type="cellIs" dxfId="144" priority="399" operator="equal">
      <formula>"Muy baja"</formula>
    </cfRule>
  </conditionalFormatting>
  <conditionalFormatting sqref="AX57:AX60">
    <cfRule type="cellIs" dxfId="143" priority="391" operator="equal">
      <formula>"Extrema"</formula>
    </cfRule>
    <cfRule type="cellIs" dxfId="142" priority="392" operator="equal">
      <formula>"Alta"</formula>
    </cfRule>
    <cfRule type="cellIs" dxfId="141" priority="393" operator="equal">
      <formula>"Moderada"</formula>
    </cfRule>
    <cfRule type="cellIs" dxfId="140" priority="394" operator="equal">
      <formula>"Baja"</formula>
    </cfRule>
  </conditionalFormatting>
  <conditionalFormatting sqref="AH50">
    <cfRule type="cellIs" dxfId="139" priority="387" operator="equal">
      <formula>"Extrema"</formula>
    </cfRule>
    <cfRule type="cellIs" dxfId="138" priority="388" operator="equal">
      <formula>"Alta"</formula>
    </cfRule>
    <cfRule type="cellIs" dxfId="137" priority="389" operator="equal">
      <formula>"Moderada"</formula>
    </cfRule>
    <cfRule type="cellIs" dxfId="136" priority="390" operator="equal">
      <formula>"Baja"</formula>
    </cfRule>
  </conditionalFormatting>
  <conditionalFormatting sqref="AF50:AF56">
    <cfRule type="cellIs" dxfId="135" priority="384" operator="equal">
      <formula>"Moderado"</formula>
    </cfRule>
    <cfRule type="cellIs" dxfId="134" priority="385" operator="equal">
      <formula>"Catastrófico"</formula>
    </cfRule>
    <cfRule type="cellIs" dxfId="133" priority="386" operator="equal">
      <formula>"Mayor"</formula>
    </cfRule>
  </conditionalFormatting>
  <conditionalFormatting sqref="J50:J56">
    <cfRule type="cellIs" dxfId="132" priority="379" operator="equal">
      <formula>"Muy Alta"</formula>
    </cfRule>
    <cfRule type="cellIs" dxfId="131" priority="380" operator="equal">
      <formula>"Alta"</formula>
    </cfRule>
    <cfRule type="cellIs" dxfId="130" priority="381" operator="equal">
      <formula>"Media"</formula>
    </cfRule>
    <cfRule type="cellIs" dxfId="129" priority="382" operator="equal">
      <formula>"Baja"</formula>
    </cfRule>
    <cfRule type="cellIs" dxfId="128" priority="383" operator="equal">
      <formula>"Muy baja"</formula>
    </cfRule>
  </conditionalFormatting>
  <conditionalFormatting sqref="AX50:AX56">
    <cfRule type="cellIs" dxfId="127" priority="375" operator="equal">
      <formula>"Extrema"</formula>
    </cfRule>
    <cfRule type="cellIs" dxfId="126" priority="376" operator="equal">
      <formula>"Alta"</formula>
    </cfRule>
    <cfRule type="cellIs" dxfId="125" priority="377" operator="equal">
      <formula>"Moderada"</formula>
    </cfRule>
    <cfRule type="cellIs" dxfId="124" priority="378" operator="equal">
      <formula>"Baja"</formula>
    </cfRule>
  </conditionalFormatting>
  <conditionalFormatting sqref="AH46">
    <cfRule type="cellIs" dxfId="123" priority="371" operator="equal">
      <formula>"Extrema"</formula>
    </cfRule>
    <cfRule type="cellIs" dxfId="122" priority="372" operator="equal">
      <formula>"Alta"</formula>
    </cfRule>
    <cfRule type="cellIs" dxfId="121" priority="373" operator="equal">
      <formula>"Moderada"</formula>
    </cfRule>
    <cfRule type="cellIs" dxfId="120" priority="374" operator="equal">
      <formula>"Baja"</formula>
    </cfRule>
  </conditionalFormatting>
  <conditionalFormatting sqref="AF46:AF49">
    <cfRule type="cellIs" dxfId="119" priority="368" operator="equal">
      <formula>"Moderado"</formula>
    </cfRule>
    <cfRule type="cellIs" dxfId="118" priority="369" operator="equal">
      <formula>"Catastrófico"</formula>
    </cfRule>
    <cfRule type="cellIs" dxfId="117" priority="370" operator="equal">
      <formula>"Mayor"</formula>
    </cfRule>
  </conditionalFormatting>
  <conditionalFormatting sqref="J46:J49">
    <cfRule type="cellIs" dxfId="116" priority="363" operator="equal">
      <formula>"Muy Alta"</formula>
    </cfRule>
    <cfRule type="cellIs" dxfId="115" priority="364" operator="equal">
      <formula>"Alta"</formula>
    </cfRule>
    <cfRule type="cellIs" dxfId="114" priority="365" operator="equal">
      <formula>"Media"</formula>
    </cfRule>
    <cfRule type="cellIs" dxfId="113" priority="366" operator="equal">
      <formula>"Baja"</formula>
    </cfRule>
    <cfRule type="cellIs" dxfId="112" priority="367" operator="equal">
      <formula>"Muy baja"</formula>
    </cfRule>
  </conditionalFormatting>
  <conditionalFormatting sqref="AX46:AX49">
    <cfRule type="cellIs" dxfId="111" priority="359" operator="equal">
      <formula>"Extrema"</formula>
    </cfRule>
    <cfRule type="cellIs" dxfId="110" priority="360" operator="equal">
      <formula>"Alta"</formula>
    </cfRule>
    <cfRule type="cellIs" dxfId="109" priority="361" operator="equal">
      <formula>"Moderada"</formula>
    </cfRule>
    <cfRule type="cellIs" dxfId="108" priority="362" operator="equal">
      <formula>"Baja"</formula>
    </cfRule>
  </conditionalFormatting>
  <conditionalFormatting sqref="AH42">
    <cfRule type="cellIs" dxfId="107" priority="355" operator="equal">
      <formula>"Extrema"</formula>
    </cfRule>
    <cfRule type="cellIs" dxfId="106" priority="356" operator="equal">
      <formula>"Alta"</formula>
    </cfRule>
    <cfRule type="cellIs" dxfId="105" priority="357" operator="equal">
      <formula>"Moderada"</formula>
    </cfRule>
    <cfRule type="cellIs" dxfId="104" priority="358" operator="equal">
      <formula>"Baja"</formula>
    </cfRule>
  </conditionalFormatting>
  <conditionalFormatting sqref="AF42:AF45">
    <cfRule type="cellIs" dxfId="103" priority="352" operator="equal">
      <formula>"Moderado"</formula>
    </cfRule>
    <cfRule type="cellIs" dxfId="102" priority="353" operator="equal">
      <formula>"Catastrófico"</formula>
    </cfRule>
    <cfRule type="cellIs" dxfId="101" priority="354" operator="equal">
      <formula>"Mayor"</formula>
    </cfRule>
  </conditionalFormatting>
  <conditionalFormatting sqref="J42:J45">
    <cfRule type="cellIs" dxfId="100" priority="347" operator="equal">
      <formula>"Muy Alta"</formula>
    </cfRule>
    <cfRule type="cellIs" dxfId="99" priority="348" operator="equal">
      <formula>"Alta"</formula>
    </cfRule>
    <cfRule type="cellIs" dxfId="98" priority="349" operator="equal">
      <formula>"Media"</formula>
    </cfRule>
    <cfRule type="cellIs" dxfId="97" priority="350" operator="equal">
      <formula>"Baja"</formula>
    </cfRule>
    <cfRule type="cellIs" dxfId="96" priority="351" operator="equal">
      <formula>"Muy baja"</formula>
    </cfRule>
  </conditionalFormatting>
  <conditionalFormatting sqref="AX42:AX45">
    <cfRule type="cellIs" dxfId="95" priority="343" operator="equal">
      <formula>"Extrema"</formula>
    </cfRule>
    <cfRule type="cellIs" dxfId="94" priority="344" operator="equal">
      <formula>"Alta"</formula>
    </cfRule>
    <cfRule type="cellIs" dxfId="93" priority="345" operator="equal">
      <formula>"Moderada"</formula>
    </cfRule>
    <cfRule type="cellIs" dxfId="92" priority="346" operator="equal">
      <formula>"Baja"</formula>
    </cfRule>
  </conditionalFormatting>
  <conditionalFormatting sqref="AH39:AI39 AI41">
    <cfRule type="cellIs" dxfId="91" priority="339" operator="equal">
      <formula>"Extrema"</formula>
    </cfRule>
    <cfRule type="cellIs" dxfId="90" priority="340" operator="equal">
      <formula>"Alta"</formula>
    </cfRule>
    <cfRule type="cellIs" dxfId="89" priority="341" operator="equal">
      <formula>"Moderada"</formula>
    </cfRule>
    <cfRule type="cellIs" dxfId="88" priority="342" operator="equal">
      <formula>"Baja"</formula>
    </cfRule>
  </conditionalFormatting>
  <conditionalFormatting sqref="AF39:AF41">
    <cfRule type="cellIs" dxfId="87" priority="336" operator="equal">
      <formula>"Moderado"</formula>
    </cfRule>
    <cfRule type="cellIs" dxfId="86" priority="337" operator="equal">
      <formula>"Catastrófico"</formula>
    </cfRule>
    <cfRule type="cellIs" dxfId="85" priority="338" operator="equal">
      <formula>"Mayor"</formula>
    </cfRule>
  </conditionalFormatting>
  <conditionalFormatting sqref="J39:J41">
    <cfRule type="cellIs" dxfId="84" priority="331" operator="equal">
      <formula>"Muy Alta"</formula>
    </cfRule>
    <cfRule type="cellIs" dxfId="83" priority="332" operator="equal">
      <formula>"Alta"</formula>
    </cfRule>
    <cfRule type="cellIs" dxfId="82" priority="333" operator="equal">
      <formula>"Media"</formula>
    </cfRule>
    <cfRule type="cellIs" dxfId="81" priority="334" operator="equal">
      <formula>"Baja"</formula>
    </cfRule>
    <cfRule type="cellIs" dxfId="80" priority="335" operator="equal">
      <formula>"Muy baja"</formula>
    </cfRule>
  </conditionalFormatting>
  <conditionalFormatting sqref="AX39:AX41">
    <cfRule type="cellIs" dxfId="79" priority="327" operator="equal">
      <formula>"Extrema"</formula>
    </cfRule>
    <cfRule type="cellIs" dxfId="78" priority="328" operator="equal">
      <formula>"Alta"</formula>
    </cfRule>
    <cfRule type="cellIs" dxfId="77" priority="329" operator="equal">
      <formula>"Moderada"</formula>
    </cfRule>
    <cfRule type="cellIs" dxfId="76" priority="330" operator="equal">
      <formula>"Baja"</formula>
    </cfRule>
  </conditionalFormatting>
  <conditionalFormatting sqref="AH26:AI26 AI28 AI30 AI32:AI38">
    <cfRule type="cellIs" dxfId="75" priority="323" operator="equal">
      <formula>"Extrema"</formula>
    </cfRule>
    <cfRule type="cellIs" dxfId="74" priority="324" operator="equal">
      <formula>"Alta"</formula>
    </cfRule>
    <cfRule type="cellIs" dxfId="73" priority="325" operator="equal">
      <formula>"Moderada"</formula>
    </cfRule>
    <cfRule type="cellIs" dxfId="72" priority="326" operator="equal">
      <formula>"Baja"</formula>
    </cfRule>
  </conditionalFormatting>
  <conditionalFormatting sqref="AF26:AF38">
    <cfRule type="cellIs" dxfId="71" priority="320" operator="equal">
      <formula>"Moderado"</formula>
    </cfRule>
    <cfRule type="cellIs" dxfId="70" priority="321" operator="equal">
      <formula>"Catastrófico"</formula>
    </cfRule>
    <cfRule type="cellIs" dxfId="69" priority="322" operator="equal">
      <formula>"Mayor"</formula>
    </cfRule>
  </conditionalFormatting>
  <conditionalFormatting sqref="J26:J38">
    <cfRule type="cellIs" dxfId="68" priority="315" operator="equal">
      <formula>"Muy Alta"</formula>
    </cfRule>
    <cfRule type="cellIs" dxfId="67" priority="316" operator="equal">
      <formula>"Alta"</formula>
    </cfRule>
    <cfRule type="cellIs" dxfId="66" priority="317" operator="equal">
      <formula>"Media"</formula>
    </cfRule>
    <cfRule type="cellIs" dxfId="65" priority="318" operator="equal">
      <formula>"Baja"</formula>
    </cfRule>
    <cfRule type="cellIs" dxfId="64" priority="319" operator="equal">
      <formula>"Muy baja"</formula>
    </cfRule>
  </conditionalFormatting>
  <conditionalFormatting sqref="AX26:AX38">
    <cfRule type="cellIs" dxfId="63" priority="311" operator="equal">
      <formula>"Extrema"</formula>
    </cfRule>
    <cfRule type="cellIs" dxfId="62" priority="312" operator="equal">
      <formula>"Alta"</formula>
    </cfRule>
    <cfRule type="cellIs" dxfId="61" priority="313" operator="equal">
      <formula>"Moderada"</formula>
    </cfRule>
    <cfRule type="cellIs" dxfId="60" priority="314" operator="equal">
      <formula>"Baja"</formula>
    </cfRule>
  </conditionalFormatting>
  <conditionalFormatting sqref="AH8:AI8 AI10 AI12:AI13">
    <cfRule type="cellIs" dxfId="59" priority="307" operator="equal">
      <formula>"Extrema"</formula>
    </cfRule>
    <cfRule type="cellIs" dxfId="58" priority="308" operator="equal">
      <formula>"Alta"</formula>
    </cfRule>
    <cfRule type="cellIs" dxfId="57" priority="309" operator="equal">
      <formula>"Moderada"</formula>
    </cfRule>
    <cfRule type="cellIs" dxfId="56" priority="310" operator="equal">
      <formula>"Baja"</formula>
    </cfRule>
  </conditionalFormatting>
  <conditionalFormatting sqref="AF8:AF14">
    <cfRule type="cellIs" dxfId="55" priority="304" operator="equal">
      <formula>"Moderado"</formula>
    </cfRule>
    <cfRule type="cellIs" dxfId="54" priority="305" operator="equal">
      <formula>"Catastrófico"</formula>
    </cfRule>
    <cfRule type="cellIs" dxfId="53" priority="306" operator="equal">
      <formula>"Mayor"</formula>
    </cfRule>
  </conditionalFormatting>
  <conditionalFormatting sqref="J8:J14">
    <cfRule type="cellIs" dxfId="52" priority="299" operator="equal">
      <formula>"Muy Alta"</formula>
    </cfRule>
    <cfRule type="cellIs" dxfId="51" priority="300" operator="equal">
      <formula>"Alta"</formula>
    </cfRule>
    <cfRule type="cellIs" dxfId="50" priority="301" operator="equal">
      <formula>"Media"</formula>
    </cfRule>
    <cfRule type="cellIs" dxfId="49" priority="302" operator="equal">
      <formula>"Baja"</formula>
    </cfRule>
    <cfRule type="cellIs" dxfId="48" priority="303" operator="equal">
      <formula>"Muy baja"</formula>
    </cfRule>
  </conditionalFormatting>
  <conditionalFormatting sqref="AX8:AX14">
    <cfRule type="cellIs" dxfId="47" priority="295" operator="equal">
      <formula>"Extrema"</formula>
    </cfRule>
    <cfRule type="cellIs" dxfId="46" priority="296" operator="equal">
      <formula>"Alta"</formula>
    </cfRule>
    <cfRule type="cellIs" dxfId="45" priority="297" operator="equal">
      <formula>"Moderada"</formula>
    </cfRule>
    <cfRule type="cellIs" dxfId="44" priority="298" operator="equal">
      <formula>"Baja"</formula>
    </cfRule>
  </conditionalFormatting>
  <conditionalFormatting sqref="AI42 AI44">
    <cfRule type="cellIs" dxfId="43" priority="203" operator="equal">
      <formula>"Extrema"</formula>
    </cfRule>
    <cfRule type="cellIs" dxfId="42" priority="204" operator="equal">
      <formula>"Alta"</formula>
    </cfRule>
    <cfRule type="cellIs" dxfId="41" priority="205" operator="equal">
      <formula>"Moderada"</formula>
    </cfRule>
    <cfRule type="cellIs" dxfId="40" priority="206" operator="equal">
      <formula>"Baja"</formula>
    </cfRule>
  </conditionalFormatting>
  <conditionalFormatting sqref="AI46 AI48">
    <cfRule type="cellIs" dxfId="39" priority="199" operator="equal">
      <formula>"Extrema"</formula>
    </cfRule>
    <cfRule type="cellIs" dxfId="38" priority="200" operator="equal">
      <formula>"Alta"</formula>
    </cfRule>
    <cfRule type="cellIs" dxfId="37" priority="201" operator="equal">
      <formula>"Moderada"</formula>
    </cfRule>
    <cfRule type="cellIs" dxfId="36" priority="202" operator="equal">
      <formula>"Baja"</formula>
    </cfRule>
  </conditionalFormatting>
  <conditionalFormatting sqref="AI50 AI52 AI54 AI56">
    <cfRule type="cellIs" dxfId="35" priority="174" operator="equal">
      <formula>"Extrema"</formula>
    </cfRule>
    <cfRule type="cellIs" dxfId="34" priority="175" operator="equal">
      <formula>"Alta"</formula>
    </cfRule>
    <cfRule type="cellIs" dxfId="33" priority="176" operator="equal">
      <formula>"Moderada"</formula>
    </cfRule>
    <cfRule type="cellIs" dxfId="32" priority="177" operator="equal">
      <formula>"Baja"</formula>
    </cfRule>
  </conditionalFormatting>
  <conditionalFormatting sqref="AI57 AI59">
    <cfRule type="cellIs" dxfId="31" priority="149" operator="equal">
      <formula>"Extrema"</formula>
    </cfRule>
    <cfRule type="cellIs" dxfId="30" priority="150" operator="equal">
      <formula>"Alta"</formula>
    </cfRule>
    <cfRule type="cellIs" dxfId="29" priority="151" operator="equal">
      <formula>"Moderada"</formula>
    </cfRule>
    <cfRule type="cellIs" dxfId="28" priority="152" operator="equal">
      <formula>"Baja"</formula>
    </cfRule>
  </conditionalFormatting>
  <conditionalFormatting sqref="AI61 AI63 AI65">
    <cfRule type="cellIs" dxfId="27" priority="124" operator="equal">
      <formula>"Extrema"</formula>
    </cfRule>
    <cfRule type="cellIs" dxfId="26" priority="125" operator="equal">
      <formula>"Alta"</formula>
    </cfRule>
    <cfRule type="cellIs" dxfId="25" priority="126" operator="equal">
      <formula>"Moderada"</formula>
    </cfRule>
    <cfRule type="cellIs" dxfId="24" priority="127" operator="equal">
      <formula>"Baja"</formula>
    </cfRule>
  </conditionalFormatting>
  <conditionalFormatting sqref="AI66">
    <cfRule type="cellIs" dxfId="23" priority="99" operator="equal">
      <formula>"Extrema"</formula>
    </cfRule>
    <cfRule type="cellIs" dxfId="22" priority="100" operator="equal">
      <formula>"Alta"</formula>
    </cfRule>
    <cfRule type="cellIs" dxfId="21" priority="101" operator="equal">
      <formula>"Moderada"</formula>
    </cfRule>
    <cfRule type="cellIs" dxfId="20" priority="102" operator="equal">
      <formula>"Baja"</formula>
    </cfRule>
  </conditionalFormatting>
  <conditionalFormatting sqref="AI68 AI70 AI72">
    <cfRule type="cellIs" dxfId="19" priority="38" operator="equal">
      <formula>"Extrema"</formula>
    </cfRule>
    <cfRule type="cellIs" dxfId="18" priority="39" operator="equal">
      <formula>"Alta"</formula>
    </cfRule>
    <cfRule type="cellIs" dxfId="17" priority="40" operator="equal">
      <formula>"Moderada"</formula>
    </cfRule>
    <cfRule type="cellIs" dxfId="16" priority="41" operator="equal">
      <formula>"Baja"</formula>
    </cfRule>
  </conditionalFormatting>
  <conditionalFormatting sqref="AI73 AI75">
    <cfRule type="cellIs" dxfId="15" priority="34" operator="equal">
      <formula>"Extrema"</formula>
    </cfRule>
    <cfRule type="cellIs" dxfId="14" priority="35" operator="equal">
      <formula>"Alta"</formula>
    </cfRule>
    <cfRule type="cellIs" dxfId="13" priority="36" operator="equal">
      <formula>"Moderada"</formula>
    </cfRule>
    <cfRule type="cellIs" dxfId="12" priority="37" operator="equal">
      <formula>"Baja"</formula>
    </cfRule>
  </conditionalFormatting>
  <conditionalFormatting sqref="AI76 AI78">
    <cfRule type="cellIs" dxfId="11" priority="30" operator="equal">
      <formula>"Extrema"</formula>
    </cfRule>
    <cfRule type="cellIs" dxfId="10" priority="31" operator="equal">
      <formula>"Alta"</formula>
    </cfRule>
    <cfRule type="cellIs" dxfId="9" priority="32" operator="equal">
      <formula>"Moderada"</formula>
    </cfRule>
    <cfRule type="cellIs" dxfId="8" priority="33" operator="equal">
      <formula>"Baja"</formula>
    </cfRule>
  </conditionalFormatting>
  <conditionalFormatting sqref="AI80 AI82">
    <cfRule type="cellIs" dxfId="7" priority="26" operator="equal">
      <formula>"Extrema"</formula>
    </cfRule>
    <cfRule type="cellIs" dxfId="6" priority="27" operator="equal">
      <formula>"Alta"</formula>
    </cfRule>
    <cfRule type="cellIs" dxfId="5" priority="28" operator="equal">
      <formula>"Moderada"</formula>
    </cfRule>
    <cfRule type="cellIs" dxfId="4" priority="29" operator="equal">
      <formula>"Baja"</formula>
    </cfRule>
  </conditionalFormatting>
  <conditionalFormatting sqref="AI84">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E7:AF7" xr:uid="{00000000-0002-0000-0000-000000000000}"/>
    <dataValidation type="list" allowBlank="1" showInputMessage="1" showErrorMessage="1" sqref="M26:AD28 L26 M15:AD17 L15 M126:AD128 L126 M119:AD121 L119 M112:AD114 L112 M105:AD107 L105 M98:AD100 L98 M84:AD88 L86 L73 L76 M73:AD78 L68 M66:AD70 L39 L42 M39:AD44 M33:AD35 L33 L21:M21 N21:AD23 M8:AD10 L8 M46:AD48 L46 M50:AD52 L50 M57:AD59 L57 M61:AD63 L61 L66 M80:AD82 L80 L84 M93:AD94 L93" xr:uid="{00000000-0002-0000-0000-000001000000}">
      <formula1>"Si, No"</formula1>
    </dataValidation>
    <dataValidation allowBlank="1" showInputMessage="1" showErrorMessage="1" prompt="Manual: Controles ejecutados por personas_x000a__x000a_Automático: Son ejecutados por un sistema" sqref="AN7" xr:uid="{00000000-0002-0000-0000-000002000000}"/>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L7" xr:uid="{00000000-0002-0000-0000-000003000000}"/>
    <dataValidation allowBlank="1" showInputMessage="1" showErrorMessage="1" prompt="_x000a__x000a_" sqref="AG7" xr:uid="{00000000-0002-0000-0000-000004000000}"/>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35" max="27"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5000000}">
          <x14:formula1>
            <xm:f>'No Eliminar'!$T$9:$T$15</xm:f>
          </x14:formula1>
          <xm:sqref>H15:H17 H8:H10 H21:H23 H126:H128 H119:H121 H112:H114 H105:H107 H98:H100 H93:H95 H86:H88 H26:H28</xm:sqref>
        </x14:dataValidation>
        <x14:dataValidation type="list" allowBlank="1" showInputMessage="1" showErrorMessage="1" xr:uid="{00000000-0002-0000-0000-000006000000}">
          <x14:formula1>
            <xm:f>'No Eliminar'!$K$3:$K$5</xm:f>
          </x14:formula1>
          <xm:sqref>AN26 AN105 AN98 AN126 AN119 AN112</xm:sqref>
        </x14:dataValidation>
        <x14:dataValidation type="list" allowBlank="1" showInputMessage="1" showErrorMessage="1" xr:uid="{00000000-0002-0000-0000-000007000000}">
          <x14:formula1>
            <xm:f>'No Eliminar'!$R$9:$R$11</xm:f>
          </x14:formula1>
          <xm:sqref>AR26:AR27 AR126:AR127 AR119:AR120 AR112:AR113 AR105:AR106 AR98:AR99 AR93:AR94</xm:sqref>
        </x14:dataValidation>
        <x14:dataValidation type="list" allowBlank="1" showInputMessage="1" showErrorMessage="1" xr:uid="{00000000-0002-0000-0000-000008000000}">
          <x14:formula1>
            <xm:f>'No Eliminar'!$S$9:$S$11</xm:f>
          </x14:formula1>
          <xm:sqref>AS26 AS93 AS98 AS126 AS119 AS112 AS105</xm:sqref>
        </x14:dataValidation>
        <x14:dataValidation type="list" allowBlank="1" showInputMessage="1" showErrorMessage="1" xr:uid="{00000000-0002-0000-0000-000009000000}">
          <x14:formula1>
            <xm:f>'No Eliminar'!$Q$16:$Q$20</xm:f>
          </x14:formula1>
          <xm:sqref>I15:I17 J15 J8 J33 I21:I23 J21 I126:I128 J126 I119:I121 J119 I112:I114 J112 I105:I107 J105 I98:I100 J98 I93:I95 J93 I86:I88 J86 J57 J84 J39 J80 J50 J76 I26:I28 J73 J46 J68 J26 J66 J42 J61 I8:I10</xm:sqref>
        </x14:dataValidation>
        <x14:dataValidation type="list" allowBlank="1" showInputMessage="1" showErrorMessage="1" xr:uid="{00000000-0002-0000-0000-00000A000000}">
          <x14:formula1>
            <xm:f>'No Eliminar'!$R$3:$R$6</xm:f>
          </x14:formula1>
          <xm:sqref>AY15 AY8 AY21 AY126 AY119 AY112 AY105 AY98 AY93 AY86 AY84 AY80 AY76 AY73 AY68 AY66 AY61 AY57 AY50 AY46 AY42 AY39 AY26</xm:sqref>
        </x14:dataValidation>
        <x14:dataValidation type="list" allowBlank="1" showInputMessage="1" showErrorMessage="1" xr:uid="{00000000-0002-0000-0000-00000B000000}">
          <x14:formula1>
            <xm:f>'No Eliminar'!$K$3:$K$4</xm:f>
          </x14:formula1>
          <xm:sqref>AN19:AN20 AN27:AN38 AN127:AN132 AN120:AN125 AN113:AN118 AN106:AN111 AN99:AN104 AN90:AN92</xm:sqref>
        </x14:dataValidation>
        <x14:dataValidation type="list" allowBlank="1" showInputMessage="1" showErrorMessage="1" xr:uid="{00000000-0002-0000-0000-00000C000000}">
          <x14:formula1>
            <xm:f>'No Eliminar'!$R$9:$R$10</xm:f>
          </x14:formula1>
          <xm:sqref>AR19:AR20 AR28:AR38 AR128:AR132 AR121:AR125 AR114:AR118 AR107:AR111 AR100:AR104 AR95:AR97 AR90:AR92</xm:sqref>
        </x14:dataValidation>
        <x14:dataValidation type="list" allowBlank="1" showInputMessage="1" showErrorMessage="1" xr:uid="{00000000-0002-0000-0000-00000D000000}">
          <x14:formula1>
            <xm:f>'No Eliminar'!$S$9:$S$10</xm:f>
          </x14:formula1>
          <xm:sqref>AS19:AS20 AS27:AS38 AS127:AS132 AS120:AS125 AS113:AS118 AS106:AS111 AS99:AS104 AS94:AS97 AS90:AS92</xm:sqref>
        </x14:dataValidation>
        <x14:dataValidation type="list" allowBlank="1" showInputMessage="1" showErrorMessage="1" xr:uid="{00000000-0002-0000-0000-00000E000000}">
          <x14:formula1>
            <xm:f>'No Eliminar'!$J$3:$J$5</xm:f>
          </x14:formula1>
          <xm:sqref>AL19:AL20 AL26:AL38 AL90:AL92 AL98:AL132</xm:sqref>
        </x14:dataValidation>
        <x14:dataValidation type="list" allowBlank="1" showInputMessage="1" showErrorMessage="1" xr:uid="{00000000-0002-0000-0000-00000F000000}">
          <x14:formula1>
            <xm:f>'No Eliminar'!$Q$9:$Q$10</xm:f>
          </x14:formula1>
          <xm:sqref>AQ19:AQ20 AQ26:AQ38 AQ90:AQ132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AJ20"/>
  <sheetViews>
    <sheetView workbookViewId="0">
      <selection activeCell="Y8" sqref="Y8:AB8"/>
    </sheetView>
  </sheetViews>
  <sheetFormatPr baseColWidth="10" defaultColWidth="9.28515625" defaultRowHeight="16.5" x14ac:dyDescent="0.3"/>
  <cols>
    <col min="1" max="5" width="3.7109375" style="10" customWidth="1"/>
    <col min="6" max="6" width="1.28515625" style="10" customWidth="1"/>
    <col min="7" max="36" width="3.7109375" style="10" customWidth="1"/>
    <col min="37" max="16384" width="9.28515625" style="10"/>
  </cols>
  <sheetData>
    <row r="1" spans="3:36" ht="18" customHeight="1" x14ac:dyDescent="0.3"/>
    <row r="4" spans="3:36" ht="51" customHeight="1" x14ac:dyDescent="0.3">
      <c r="C4" s="11"/>
      <c r="D4" s="11"/>
      <c r="E4" s="252" t="s">
        <v>106</v>
      </c>
      <c r="F4" s="11"/>
      <c r="G4" s="244" t="s">
        <v>34</v>
      </c>
      <c r="H4" s="244"/>
      <c r="I4" s="244"/>
      <c r="J4" s="244"/>
      <c r="K4" s="244"/>
      <c r="L4" s="244"/>
      <c r="M4" s="245">
        <v>5</v>
      </c>
      <c r="N4" s="245"/>
      <c r="O4" s="245"/>
      <c r="P4" s="245"/>
      <c r="Q4" s="245">
        <v>10</v>
      </c>
      <c r="R4" s="245"/>
      <c r="S4" s="245"/>
      <c r="T4" s="245"/>
      <c r="U4" s="243">
        <v>15</v>
      </c>
      <c r="V4" s="243"/>
      <c r="W4" s="243"/>
      <c r="X4" s="243"/>
      <c r="Y4" s="243">
        <v>20</v>
      </c>
      <c r="Z4" s="243"/>
      <c r="AA4" s="243"/>
      <c r="AB4" s="243"/>
      <c r="AC4" s="243">
        <v>25</v>
      </c>
      <c r="AD4" s="243"/>
      <c r="AE4" s="243"/>
      <c r="AF4" s="243"/>
      <c r="AG4" s="11"/>
      <c r="AH4" s="11"/>
      <c r="AI4" s="11"/>
      <c r="AJ4" s="12"/>
    </row>
    <row r="5" spans="3:36" ht="51" customHeight="1" x14ac:dyDescent="0.3">
      <c r="C5" s="11"/>
      <c r="D5" s="11"/>
      <c r="E5" s="252"/>
      <c r="F5" s="11"/>
      <c r="G5" s="244" t="s">
        <v>33</v>
      </c>
      <c r="H5" s="244"/>
      <c r="I5" s="244"/>
      <c r="J5" s="244"/>
      <c r="K5" s="244"/>
      <c r="L5" s="244"/>
      <c r="M5" s="246">
        <v>4</v>
      </c>
      <c r="N5" s="246"/>
      <c r="O5" s="246"/>
      <c r="P5" s="246"/>
      <c r="Q5" s="245">
        <v>8</v>
      </c>
      <c r="R5" s="245"/>
      <c r="S5" s="245"/>
      <c r="T5" s="245"/>
      <c r="U5" s="245">
        <v>12</v>
      </c>
      <c r="V5" s="245"/>
      <c r="W5" s="245"/>
      <c r="X5" s="245"/>
      <c r="Y5" s="243">
        <v>16</v>
      </c>
      <c r="Z5" s="243"/>
      <c r="AA5" s="243"/>
      <c r="AB5" s="243"/>
      <c r="AC5" s="243">
        <v>20</v>
      </c>
      <c r="AD5" s="243"/>
      <c r="AE5" s="243"/>
      <c r="AF5" s="243"/>
      <c r="AG5" s="11"/>
      <c r="AH5" s="11"/>
      <c r="AI5" s="11"/>
      <c r="AJ5" s="12"/>
    </row>
    <row r="6" spans="3:36" ht="51" customHeight="1" x14ac:dyDescent="0.3">
      <c r="C6" s="11"/>
      <c r="D6" s="11"/>
      <c r="E6" s="252"/>
      <c r="F6" s="11"/>
      <c r="G6" s="244" t="s">
        <v>116</v>
      </c>
      <c r="H6" s="244"/>
      <c r="I6" s="244"/>
      <c r="J6" s="244"/>
      <c r="K6" s="244"/>
      <c r="L6" s="244"/>
      <c r="M6" s="251">
        <v>3</v>
      </c>
      <c r="N6" s="251"/>
      <c r="O6" s="251"/>
      <c r="P6" s="251"/>
      <c r="Q6" s="246">
        <v>6</v>
      </c>
      <c r="R6" s="246"/>
      <c r="S6" s="246"/>
      <c r="T6" s="246"/>
      <c r="U6" s="245">
        <v>9</v>
      </c>
      <c r="V6" s="245"/>
      <c r="W6" s="245"/>
      <c r="X6" s="245"/>
      <c r="Y6" s="243">
        <v>12</v>
      </c>
      <c r="Z6" s="243"/>
      <c r="AA6" s="243"/>
      <c r="AB6" s="243"/>
      <c r="AC6" s="243">
        <v>15</v>
      </c>
      <c r="AD6" s="243"/>
      <c r="AE6" s="243"/>
      <c r="AF6" s="243"/>
      <c r="AG6" s="11"/>
      <c r="AH6" s="11"/>
      <c r="AI6" s="11"/>
      <c r="AJ6" s="13"/>
    </row>
    <row r="7" spans="3:36" ht="51" customHeight="1" x14ac:dyDescent="0.3">
      <c r="C7" s="11"/>
      <c r="D7" s="11"/>
      <c r="E7" s="252"/>
      <c r="F7" s="11"/>
      <c r="G7" s="244" t="s">
        <v>32</v>
      </c>
      <c r="H7" s="244"/>
      <c r="I7" s="244"/>
      <c r="J7" s="244"/>
      <c r="K7" s="244"/>
      <c r="L7" s="244"/>
      <c r="M7" s="251">
        <v>2</v>
      </c>
      <c r="N7" s="251"/>
      <c r="O7" s="251"/>
      <c r="P7" s="251"/>
      <c r="Q7" s="251">
        <v>4</v>
      </c>
      <c r="R7" s="251"/>
      <c r="S7" s="251"/>
      <c r="T7" s="251"/>
      <c r="U7" s="246">
        <v>6</v>
      </c>
      <c r="V7" s="246"/>
      <c r="W7" s="246"/>
      <c r="X7" s="246"/>
      <c r="Y7" s="245">
        <v>8</v>
      </c>
      <c r="Z7" s="245"/>
      <c r="AA7" s="245">
        <v>8</v>
      </c>
      <c r="AB7" s="245"/>
      <c r="AC7" s="243">
        <v>10</v>
      </c>
      <c r="AD7" s="243"/>
      <c r="AE7" s="243"/>
      <c r="AF7" s="243"/>
      <c r="AG7" s="11"/>
      <c r="AH7" s="11"/>
      <c r="AI7" s="11"/>
      <c r="AJ7" s="13" t="s">
        <v>25</v>
      </c>
    </row>
    <row r="8" spans="3:36" ht="51" customHeight="1" x14ac:dyDescent="0.3">
      <c r="C8" s="11"/>
      <c r="D8" s="11"/>
      <c r="E8" s="252"/>
      <c r="F8" s="11"/>
      <c r="G8" s="244" t="s">
        <v>107</v>
      </c>
      <c r="H8" s="244"/>
      <c r="I8" s="244"/>
      <c r="J8" s="244"/>
      <c r="K8" s="244"/>
      <c r="L8" s="244"/>
      <c r="M8" s="251">
        <v>1</v>
      </c>
      <c r="N8" s="251"/>
      <c r="O8" s="251"/>
      <c r="P8" s="251"/>
      <c r="Q8" s="251">
        <v>2</v>
      </c>
      <c r="R8" s="251"/>
      <c r="S8" s="251"/>
      <c r="T8" s="251"/>
      <c r="U8" s="246">
        <v>3</v>
      </c>
      <c r="V8" s="246"/>
      <c r="W8" s="246"/>
      <c r="X8" s="246"/>
      <c r="Y8" s="245">
        <v>4</v>
      </c>
      <c r="Z8" s="245"/>
      <c r="AA8" s="245"/>
      <c r="AB8" s="245"/>
      <c r="AC8" s="245">
        <v>5</v>
      </c>
      <c r="AD8" s="245"/>
      <c r="AE8" s="245"/>
      <c r="AF8" s="245"/>
      <c r="AG8" s="11"/>
      <c r="AH8" s="11"/>
      <c r="AI8" s="11"/>
      <c r="AJ8" s="12"/>
    </row>
    <row r="9" spans="3:36" ht="45" customHeight="1" x14ac:dyDescent="0.3">
      <c r="C9" s="11"/>
      <c r="D9" s="11"/>
      <c r="E9" s="252"/>
      <c r="F9" s="11"/>
      <c r="G9" s="250"/>
      <c r="H9" s="250"/>
      <c r="I9" s="250"/>
      <c r="J9" s="250"/>
      <c r="K9" s="250"/>
      <c r="L9" s="250"/>
      <c r="M9" s="244" t="s">
        <v>27</v>
      </c>
      <c r="N9" s="244"/>
      <c r="O9" s="244"/>
      <c r="P9" s="244"/>
      <c r="Q9" s="244" t="s">
        <v>28</v>
      </c>
      <c r="R9" s="244"/>
      <c r="S9" s="244"/>
      <c r="T9" s="244"/>
      <c r="U9" s="244" t="s">
        <v>29</v>
      </c>
      <c r="V9" s="244"/>
      <c r="W9" s="244"/>
      <c r="X9" s="244"/>
      <c r="Y9" s="244" t="s">
        <v>30</v>
      </c>
      <c r="Z9" s="244"/>
      <c r="AA9" s="244"/>
      <c r="AB9" s="244"/>
      <c r="AC9" s="244" t="s">
        <v>31</v>
      </c>
      <c r="AD9" s="244"/>
      <c r="AE9" s="244"/>
      <c r="AF9" s="244"/>
      <c r="AG9" s="11"/>
      <c r="AH9" s="11"/>
      <c r="AI9" s="11"/>
      <c r="AJ9" s="13" t="s">
        <v>24</v>
      </c>
    </row>
    <row r="10" spans="3:36" ht="11.25" customHeight="1" x14ac:dyDescent="0.3">
      <c r="C10" s="11"/>
      <c r="D10" s="11"/>
      <c r="E10" s="11"/>
      <c r="F10" s="11"/>
      <c r="G10" s="14"/>
      <c r="H10" s="14"/>
      <c r="I10" s="14"/>
      <c r="J10" s="14"/>
      <c r="K10" s="14"/>
      <c r="L10" s="14"/>
      <c r="M10" s="15"/>
      <c r="N10" s="15"/>
      <c r="O10" s="15"/>
      <c r="P10" s="15"/>
      <c r="Q10" s="15"/>
      <c r="R10" s="15"/>
      <c r="S10" s="15"/>
      <c r="T10" s="15"/>
      <c r="U10" s="15"/>
      <c r="V10" s="15"/>
      <c r="W10" s="15"/>
      <c r="X10" s="15"/>
      <c r="Y10" s="15"/>
      <c r="Z10" s="15"/>
      <c r="AA10" s="15"/>
      <c r="AB10" s="15"/>
      <c r="AC10" s="15"/>
      <c r="AD10" s="15"/>
      <c r="AE10" s="15"/>
      <c r="AF10" s="15"/>
      <c r="AG10" s="11"/>
      <c r="AH10" s="11"/>
      <c r="AI10" s="11"/>
      <c r="AJ10" s="13"/>
    </row>
    <row r="11" spans="3:36" s="18" customFormat="1" ht="20.25" customHeight="1" x14ac:dyDescent="0.3">
      <c r="C11" s="16"/>
      <c r="D11" s="16"/>
      <c r="E11" s="16"/>
      <c r="F11" s="16"/>
      <c r="G11" s="249" t="s">
        <v>3</v>
      </c>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16"/>
      <c r="AH11" s="16"/>
      <c r="AI11" s="16"/>
      <c r="AJ11" s="17"/>
    </row>
    <row r="12" spans="3:36" x14ac:dyDescent="0.3">
      <c r="C12" s="11"/>
      <c r="D12" s="11"/>
      <c r="E12" s="11"/>
      <c r="F12" s="11"/>
      <c r="G12" s="11"/>
      <c r="H12" s="11"/>
      <c r="I12" s="19"/>
      <c r="J12" s="20"/>
      <c r="K12" s="21"/>
      <c r="L12" s="22"/>
      <c r="M12" s="22"/>
      <c r="N12" s="21"/>
      <c r="O12" s="22"/>
      <c r="P12" s="22"/>
      <c r="Q12" s="21"/>
      <c r="R12" s="22"/>
      <c r="S12" s="22"/>
      <c r="T12" s="21"/>
      <c r="U12" s="22"/>
      <c r="V12" s="22"/>
      <c r="W12" s="22"/>
      <c r="X12" s="11"/>
      <c r="Y12" s="11"/>
      <c r="Z12" s="11"/>
      <c r="AA12" s="11"/>
      <c r="AB12" s="11"/>
      <c r="AC12" s="11"/>
      <c r="AD12" s="11"/>
      <c r="AE12" s="11"/>
      <c r="AF12" s="11"/>
      <c r="AG12" s="11"/>
      <c r="AH12" s="11"/>
      <c r="AI12" s="11"/>
      <c r="AJ12" s="11"/>
    </row>
    <row r="13" spans="3:36" x14ac:dyDescent="0.3">
      <c r="C13" s="11"/>
      <c r="D13" s="11"/>
      <c r="E13" s="11"/>
      <c r="F13" s="11"/>
      <c r="G13" s="11"/>
      <c r="H13" s="11"/>
      <c r="I13" s="23"/>
      <c r="J13" s="16"/>
      <c r="K13" s="11"/>
      <c r="L13" s="11"/>
      <c r="M13" s="24" t="s">
        <v>35</v>
      </c>
      <c r="N13" s="25" t="s">
        <v>36</v>
      </c>
      <c r="O13" s="26"/>
      <c r="P13" s="27"/>
      <c r="Q13" s="28" t="s">
        <v>37</v>
      </c>
      <c r="R13" s="25" t="s">
        <v>38</v>
      </c>
      <c r="S13" s="26"/>
      <c r="T13" s="27"/>
      <c r="U13" s="29" t="s">
        <v>39</v>
      </c>
      <c r="V13" s="25" t="s">
        <v>40</v>
      </c>
      <c r="W13" s="30"/>
      <c r="X13" s="27"/>
      <c r="Y13" s="31" t="s">
        <v>41</v>
      </c>
      <c r="Z13" s="25" t="s">
        <v>42</v>
      </c>
      <c r="AA13" s="27"/>
      <c r="AB13" s="11"/>
      <c r="AC13" s="11"/>
      <c r="AD13" s="11"/>
      <c r="AE13" s="11"/>
      <c r="AF13" s="11"/>
      <c r="AG13" s="11"/>
      <c r="AH13" s="11"/>
      <c r="AI13" s="11"/>
      <c r="AJ13" s="11"/>
    </row>
    <row r="14" spans="3:36" x14ac:dyDescent="0.3">
      <c r="C14" s="11"/>
      <c r="D14" s="11"/>
      <c r="E14" s="11"/>
      <c r="F14" s="11"/>
      <c r="G14" s="11"/>
      <c r="H14" s="11"/>
      <c r="I14" s="32"/>
      <c r="J14" s="21"/>
      <c r="K14" s="20"/>
      <c r="L14" s="33"/>
      <c r="M14" s="32"/>
      <c r="N14" s="21"/>
      <c r="O14" s="32"/>
      <c r="P14" s="32"/>
      <c r="Q14" s="21"/>
      <c r="R14" s="32"/>
      <c r="S14" s="32"/>
      <c r="T14" s="21"/>
      <c r="U14" s="32"/>
      <c r="V14" s="32"/>
      <c r="W14" s="32"/>
      <c r="X14" s="11"/>
      <c r="Y14" s="11"/>
      <c r="Z14" s="11"/>
      <c r="AA14" s="11"/>
      <c r="AB14" s="11"/>
      <c r="AC14" s="11"/>
      <c r="AD14" s="11"/>
      <c r="AE14" s="11"/>
      <c r="AF14" s="11"/>
      <c r="AG14" s="11"/>
      <c r="AH14" s="11"/>
      <c r="AI14" s="11"/>
      <c r="AJ14" s="11"/>
    </row>
    <row r="15" spans="3:36" x14ac:dyDescent="0.3">
      <c r="C15" s="248" t="s">
        <v>43</v>
      </c>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row>
    <row r="16" spans="3:36" x14ac:dyDescent="0.3">
      <c r="C16" s="11"/>
      <c r="D16" s="11"/>
      <c r="E16" s="11"/>
      <c r="F16" s="11"/>
      <c r="G16" s="11"/>
      <c r="H16" s="11"/>
      <c r="I16" s="16"/>
      <c r="J16" s="16"/>
      <c r="K16" s="34"/>
      <c r="L16" s="34"/>
      <c r="M16" s="16"/>
      <c r="N16" s="16"/>
      <c r="O16" s="16"/>
      <c r="P16" s="16"/>
      <c r="Q16" s="16"/>
      <c r="R16" s="16"/>
      <c r="S16" s="16"/>
      <c r="T16" s="16"/>
      <c r="U16" s="16"/>
      <c r="V16" s="16"/>
      <c r="W16" s="16"/>
      <c r="X16" s="11"/>
      <c r="Y16" s="11"/>
      <c r="Z16" s="11"/>
      <c r="AA16" s="11"/>
      <c r="AB16" s="11"/>
      <c r="AC16" s="11"/>
      <c r="AD16" s="11"/>
      <c r="AE16" s="11"/>
      <c r="AF16" s="11"/>
      <c r="AG16" s="11"/>
      <c r="AH16" s="11"/>
      <c r="AI16" s="11"/>
      <c r="AJ16" s="11"/>
    </row>
    <row r="17" spans="3:36" x14ac:dyDescent="0.3">
      <c r="C17" s="11"/>
      <c r="D17" s="11"/>
      <c r="E17" s="11"/>
      <c r="F17" s="11"/>
      <c r="G17" s="11"/>
      <c r="H17" s="11"/>
      <c r="I17" s="32"/>
      <c r="J17" s="21"/>
      <c r="K17" s="20"/>
      <c r="L17" s="20"/>
      <c r="M17" s="21"/>
      <c r="N17" s="21"/>
      <c r="O17" s="21"/>
      <c r="P17" s="21"/>
      <c r="Q17" s="21"/>
      <c r="R17" s="21"/>
      <c r="S17" s="21"/>
      <c r="T17" s="21"/>
      <c r="U17" s="21"/>
      <c r="V17" s="21"/>
      <c r="W17" s="21"/>
      <c r="X17" s="11"/>
      <c r="Y17" s="11"/>
      <c r="Z17" s="11"/>
      <c r="AA17" s="11"/>
      <c r="AB17" s="11"/>
      <c r="AC17" s="11"/>
      <c r="AD17" s="11"/>
      <c r="AE17" s="11"/>
      <c r="AF17" s="11"/>
      <c r="AG17" s="11"/>
      <c r="AH17" s="11"/>
      <c r="AI17" s="11"/>
      <c r="AJ17" s="11"/>
    </row>
    <row r="18" spans="3:36" ht="32.25" customHeight="1" x14ac:dyDescent="0.3">
      <c r="C18" s="247" t="s">
        <v>108</v>
      </c>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row>
    <row r="19" spans="3:36" x14ac:dyDescent="0.3">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3:36" x14ac:dyDescent="0.3">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sheetData>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39370078740157483" right="0.39370078740157483" top="0.39370078740157483" bottom="0.39370078740157483" header="0.31496062992125984" footer="0.31496062992125984"/>
  <pageSetup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T28"/>
  <sheetViews>
    <sheetView workbookViewId="0"/>
  </sheetViews>
  <sheetFormatPr baseColWidth="10" defaultColWidth="11.42578125" defaultRowHeight="15" x14ac:dyDescent="0.25"/>
  <cols>
    <col min="1" max="1" width="11.42578125" style="1"/>
    <col min="2" max="2" width="13.85546875" style="1" customWidth="1"/>
    <col min="3" max="3" width="41.5703125" style="1" customWidth="1"/>
    <col min="4" max="4" width="30.5703125" style="1" customWidth="1"/>
    <col min="5" max="5" width="12.28515625" style="1" bestFit="1" customWidth="1"/>
    <col min="6" max="6" width="12.28515625" style="1" customWidth="1"/>
    <col min="7" max="8" width="23.5703125" style="1" customWidth="1"/>
    <col min="9" max="9" width="24.85546875" style="69" customWidth="1"/>
    <col min="10" max="10" width="59.7109375" style="69" customWidth="1"/>
    <col min="11" max="11" width="16.28515625" style="1" customWidth="1"/>
    <col min="12" max="12" width="17.140625" style="1" customWidth="1"/>
    <col min="13" max="13" width="19.5703125" style="1" customWidth="1"/>
    <col min="14" max="14" width="37.28515625" style="1" customWidth="1"/>
    <col min="15" max="15" width="21.42578125" style="1" customWidth="1"/>
    <col min="16" max="16" width="11.42578125" style="1"/>
    <col min="17" max="17" width="16.140625" style="1" customWidth="1"/>
    <col min="18" max="18" width="11.42578125" style="1"/>
    <col min="19" max="19" width="17" style="1" customWidth="1"/>
    <col min="20" max="20" width="33.42578125" style="1" customWidth="1"/>
    <col min="21" max="16384" width="11.42578125" style="1"/>
  </cols>
  <sheetData>
    <row r="2" spans="2:20" x14ac:dyDescent="0.25">
      <c r="B2" s="2" t="s">
        <v>44</v>
      </c>
      <c r="C2" s="2" t="s">
        <v>44</v>
      </c>
      <c r="D2" s="2" t="s">
        <v>45</v>
      </c>
      <c r="E2" s="2" t="s">
        <v>22</v>
      </c>
      <c r="F2" s="2" t="s">
        <v>127</v>
      </c>
      <c r="G2" s="2" t="s">
        <v>23</v>
      </c>
      <c r="H2" s="2" t="s">
        <v>127</v>
      </c>
      <c r="I2" s="68" t="s">
        <v>117</v>
      </c>
      <c r="J2" s="68" t="s">
        <v>46</v>
      </c>
      <c r="K2" s="2" t="s">
        <v>156</v>
      </c>
      <c r="L2" s="2" t="s">
        <v>22</v>
      </c>
      <c r="M2" s="2" t="s">
        <v>23</v>
      </c>
      <c r="N2" s="2" t="s">
        <v>47</v>
      </c>
      <c r="Q2" s="2" t="s">
        <v>48</v>
      </c>
    </row>
    <row r="3" spans="2:20" x14ac:dyDescent="0.25">
      <c r="B3" s="1" t="s">
        <v>49</v>
      </c>
      <c r="C3" s="1" t="s">
        <v>50</v>
      </c>
      <c r="D3" s="1" t="s">
        <v>7</v>
      </c>
      <c r="E3" s="3" t="s">
        <v>126</v>
      </c>
      <c r="F3" s="45">
        <v>0.2</v>
      </c>
      <c r="G3" s="1" t="s">
        <v>128</v>
      </c>
      <c r="H3" s="45">
        <v>0.2</v>
      </c>
      <c r="I3" s="69" t="s">
        <v>82</v>
      </c>
      <c r="J3" s="69" t="s">
        <v>21</v>
      </c>
      <c r="K3" s="1" t="s">
        <v>157</v>
      </c>
      <c r="L3" s="3" t="s">
        <v>126</v>
      </c>
      <c r="M3" s="1" t="s">
        <v>128</v>
      </c>
      <c r="N3" s="49" t="s">
        <v>130</v>
      </c>
      <c r="O3" s="1" t="s">
        <v>25</v>
      </c>
      <c r="R3" s="1" t="s">
        <v>204</v>
      </c>
    </row>
    <row r="4" spans="2:20" x14ac:dyDescent="0.25">
      <c r="B4" s="1" t="s">
        <v>115</v>
      </c>
      <c r="C4" s="1" t="s">
        <v>51</v>
      </c>
      <c r="D4" s="1" t="s">
        <v>8</v>
      </c>
      <c r="E4" s="3" t="s">
        <v>25</v>
      </c>
      <c r="F4" s="45">
        <v>0.4</v>
      </c>
      <c r="G4" s="1" t="s">
        <v>11</v>
      </c>
      <c r="H4" s="45">
        <v>0.4</v>
      </c>
      <c r="I4" s="70" t="s">
        <v>83</v>
      </c>
      <c r="J4" s="69" t="s">
        <v>81</v>
      </c>
      <c r="K4" s="1" t="s">
        <v>158</v>
      </c>
      <c r="L4" s="3" t="s">
        <v>25</v>
      </c>
      <c r="M4" s="1" t="s">
        <v>11</v>
      </c>
      <c r="N4" s="49" t="s">
        <v>131</v>
      </c>
      <c r="O4" s="1" t="s">
        <v>25</v>
      </c>
      <c r="R4" s="1" t="s">
        <v>203</v>
      </c>
    </row>
    <row r="5" spans="2:20" x14ac:dyDescent="0.25">
      <c r="B5" s="1" t="s">
        <v>52</v>
      </c>
      <c r="C5" s="1" t="s">
        <v>53</v>
      </c>
      <c r="D5" s="1" t="s">
        <v>14</v>
      </c>
      <c r="E5" s="3" t="s">
        <v>124</v>
      </c>
      <c r="F5" s="45">
        <v>0.6</v>
      </c>
      <c r="G5" s="1" t="s">
        <v>13</v>
      </c>
      <c r="H5" s="45">
        <v>0.6</v>
      </c>
      <c r="I5" s="69" t="s">
        <v>84</v>
      </c>
      <c r="J5" s="69" t="s">
        <v>155</v>
      </c>
      <c r="L5" s="3" t="s">
        <v>124</v>
      </c>
      <c r="M5" s="1" t="s">
        <v>13</v>
      </c>
      <c r="N5" s="47" t="s">
        <v>132</v>
      </c>
      <c r="O5" s="1" t="s">
        <v>186</v>
      </c>
      <c r="R5" s="1" t="s">
        <v>183</v>
      </c>
    </row>
    <row r="6" spans="2:20" x14ac:dyDescent="0.25">
      <c r="B6" s="1" t="s">
        <v>54</v>
      </c>
      <c r="C6" s="1" t="s">
        <v>54</v>
      </c>
      <c r="D6" s="1" t="s">
        <v>17</v>
      </c>
      <c r="E6" s="3" t="s">
        <v>26</v>
      </c>
      <c r="F6" s="45">
        <v>0.8</v>
      </c>
      <c r="G6" s="1" t="s">
        <v>10</v>
      </c>
      <c r="H6" s="45">
        <v>0.8</v>
      </c>
      <c r="I6" s="69" t="s">
        <v>85</v>
      </c>
      <c r="J6" s="71" t="s">
        <v>180</v>
      </c>
      <c r="L6" s="3" t="s">
        <v>26</v>
      </c>
      <c r="M6" s="1" t="s">
        <v>10</v>
      </c>
      <c r="N6" s="50" t="s">
        <v>133</v>
      </c>
      <c r="O6" s="1" t="s">
        <v>26</v>
      </c>
      <c r="R6" s="1" t="s">
        <v>202</v>
      </c>
    </row>
    <row r="7" spans="2:20" x14ac:dyDescent="0.25">
      <c r="B7" s="1" t="s">
        <v>114</v>
      </c>
      <c r="C7" s="1" t="s">
        <v>55</v>
      </c>
      <c r="D7" s="1" t="s">
        <v>12</v>
      </c>
      <c r="E7" s="3" t="s">
        <v>125</v>
      </c>
      <c r="F7" s="45">
        <v>1</v>
      </c>
      <c r="G7" s="1" t="s">
        <v>129</v>
      </c>
      <c r="H7" s="45">
        <v>1</v>
      </c>
      <c r="I7" s="70"/>
      <c r="L7" s="51" t="s">
        <v>125</v>
      </c>
      <c r="M7" s="52" t="s">
        <v>129</v>
      </c>
      <c r="N7" s="48" t="s">
        <v>134</v>
      </c>
      <c r="O7" s="1" t="s">
        <v>24</v>
      </c>
    </row>
    <row r="8" spans="2:20" x14ac:dyDescent="0.25">
      <c r="B8" s="1" t="s">
        <v>55</v>
      </c>
      <c r="C8" s="1" t="s">
        <v>114</v>
      </c>
      <c r="D8" s="1" t="s">
        <v>15</v>
      </c>
      <c r="E8" s="3" t="s">
        <v>77</v>
      </c>
      <c r="F8" s="3"/>
      <c r="G8" s="3" t="s">
        <v>6</v>
      </c>
      <c r="H8" s="3"/>
      <c r="L8" s="51"/>
      <c r="M8" s="51"/>
      <c r="N8" s="49" t="s">
        <v>135</v>
      </c>
      <c r="O8" s="1" t="s">
        <v>25</v>
      </c>
      <c r="Q8" s="2" t="s">
        <v>161</v>
      </c>
      <c r="R8" s="2" t="s">
        <v>165</v>
      </c>
      <c r="S8" s="2" t="s">
        <v>169</v>
      </c>
      <c r="T8" s="2" t="s">
        <v>179</v>
      </c>
    </row>
    <row r="9" spans="2:20" x14ac:dyDescent="0.25">
      <c r="B9" s="1" t="s">
        <v>51</v>
      </c>
      <c r="C9" s="1" t="s">
        <v>115</v>
      </c>
      <c r="D9" s="1" t="s">
        <v>18</v>
      </c>
      <c r="E9" s="3" t="s">
        <v>9</v>
      </c>
      <c r="F9" s="3"/>
      <c r="G9" s="3" t="s">
        <v>11</v>
      </c>
      <c r="H9" s="3"/>
      <c r="L9" s="51"/>
      <c r="M9" s="51"/>
      <c r="N9" s="47" t="s">
        <v>136</v>
      </c>
      <c r="O9" s="1" t="s">
        <v>186</v>
      </c>
      <c r="Q9" s="1" t="s">
        <v>162</v>
      </c>
      <c r="R9" s="1" t="s">
        <v>166</v>
      </c>
      <c r="S9" s="1" t="s">
        <v>170</v>
      </c>
      <c r="T9" s="46" t="s">
        <v>172</v>
      </c>
    </row>
    <row r="10" spans="2:20" x14ac:dyDescent="0.25">
      <c r="B10" s="1" t="s">
        <v>56</v>
      </c>
      <c r="C10" s="1" t="s">
        <v>57</v>
      </c>
      <c r="E10" s="3" t="s">
        <v>73</v>
      </c>
      <c r="F10" s="3"/>
      <c r="G10" s="3" t="s">
        <v>13</v>
      </c>
      <c r="H10" s="3"/>
      <c r="L10" s="51"/>
      <c r="M10" s="51"/>
      <c r="N10" s="47" t="s">
        <v>137</v>
      </c>
      <c r="O10" s="1" t="s">
        <v>186</v>
      </c>
      <c r="Q10" s="1" t="s">
        <v>163</v>
      </c>
      <c r="R10" s="1" t="s">
        <v>167</v>
      </c>
      <c r="S10" s="1" t="s">
        <v>171</v>
      </c>
      <c r="T10" s="46" t="s">
        <v>173</v>
      </c>
    </row>
    <row r="11" spans="2:20" x14ac:dyDescent="0.25">
      <c r="B11" s="1" t="s">
        <v>50</v>
      </c>
      <c r="C11" s="1" t="s">
        <v>58</v>
      </c>
      <c r="E11" s="3" t="s">
        <v>16</v>
      </c>
      <c r="F11" s="3"/>
      <c r="G11" s="3" t="s">
        <v>10</v>
      </c>
      <c r="H11" s="3"/>
      <c r="L11" s="51"/>
      <c r="M11" s="51"/>
      <c r="N11" s="50" t="s">
        <v>138</v>
      </c>
      <c r="O11" s="1" t="s">
        <v>26</v>
      </c>
      <c r="T11" s="46" t="s">
        <v>174</v>
      </c>
    </row>
    <row r="12" spans="2:20" x14ac:dyDescent="0.25">
      <c r="B12" s="1" t="s">
        <v>59</v>
      </c>
      <c r="C12" s="1" t="s">
        <v>59</v>
      </c>
      <c r="E12" s="3" t="s">
        <v>19</v>
      </c>
      <c r="F12" s="3"/>
      <c r="G12" s="3" t="s">
        <v>20</v>
      </c>
      <c r="H12" s="3"/>
      <c r="L12" s="51"/>
      <c r="M12" s="51"/>
      <c r="N12" s="48" t="s">
        <v>139</v>
      </c>
      <c r="O12" s="1" t="s">
        <v>24</v>
      </c>
      <c r="T12" s="46" t="s">
        <v>175</v>
      </c>
    </row>
    <row r="13" spans="2:20" x14ac:dyDescent="0.25">
      <c r="B13" s="1" t="s">
        <v>60</v>
      </c>
      <c r="C13" s="1" t="s">
        <v>61</v>
      </c>
      <c r="N13" s="47" t="s">
        <v>140</v>
      </c>
      <c r="O13" s="1" t="s">
        <v>186</v>
      </c>
      <c r="T13" s="46" t="s">
        <v>176</v>
      </c>
    </row>
    <row r="14" spans="2:20" x14ac:dyDescent="0.25">
      <c r="B14" s="1" t="s">
        <v>53</v>
      </c>
      <c r="C14" s="1" t="s">
        <v>62</v>
      </c>
      <c r="I14" t="s">
        <v>208</v>
      </c>
      <c r="J14" s="72"/>
      <c r="N14" s="47" t="s">
        <v>141</v>
      </c>
      <c r="O14" s="1" t="s">
        <v>186</v>
      </c>
      <c r="T14" s="46" t="s">
        <v>177</v>
      </c>
    </row>
    <row r="15" spans="2:20" x14ac:dyDescent="0.25">
      <c r="B15" s="1" t="s">
        <v>61</v>
      </c>
      <c r="C15" s="1" t="s">
        <v>63</v>
      </c>
      <c r="I15" t="s">
        <v>215</v>
      </c>
      <c r="J15" s="73"/>
      <c r="N15" s="47" t="s">
        <v>142</v>
      </c>
      <c r="O15" s="1" t="s">
        <v>186</v>
      </c>
      <c r="Q15" s="2" t="s">
        <v>185</v>
      </c>
      <c r="T15" s="46" t="s">
        <v>178</v>
      </c>
    </row>
    <row r="16" spans="2:20" x14ac:dyDescent="0.25">
      <c r="B16" s="1" t="s">
        <v>64</v>
      </c>
      <c r="C16" s="1" t="s">
        <v>65</v>
      </c>
      <c r="I16" t="s">
        <v>216</v>
      </c>
      <c r="J16" s="73"/>
      <c r="N16" s="50" t="s">
        <v>143</v>
      </c>
      <c r="O16" s="1" t="s">
        <v>26</v>
      </c>
      <c r="Q16" s="54" t="s">
        <v>188</v>
      </c>
    </row>
    <row r="17" spans="2:17" x14ac:dyDescent="0.25">
      <c r="B17" s="1" t="s">
        <v>62</v>
      </c>
      <c r="C17" s="1" t="s">
        <v>66</v>
      </c>
      <c r="I17" t="s">
        <v>217</v>
      </c>
      <c r="J17" s="73"/>
      <c r="N17" s="48" t="s">
        <v>144</v>
      </c>
      <c r="O17" s="1" t="s">
        <v>24</v>
      </c>
      <c r="Q17" s="54" t="s">
        <v>189</v>
      </c>
    </row>
    <row r="18" spans="2:17" x14ac:dyDescent="0.25">
      <c r="B18" s="1" t="s">
        <v>67</v>
      </c>
      <c r="C18" s="1" t="s">
        <v>67</v>
      </c>
      <c r="I18" t="s">
        <v>218</v>
      </c>
      <c r="J18" s="73"/>
      <c r="N18" s="47" t="s">
        <v>145</v>
      </c>
      <c r="O18" s="1" t="s">
        <v>186</v>
      </c>
      <c r="Q18" s="54" t="s">
        <v>190</v>
      </c>
    </row>
    <row r="19" spans="2:17" x14ac:dyDescent="0.25">
      <c r="B19" s="1" t="s">
        <v>66</v>
      </c>
      <c r="C19" s="1" t="s">
        <v>52</v>
      </c>
      <c r="I19" t="s">
        <v>219</v>
      </c>
      <c r="N19" s="47" t="s">
        <v>146</v>
      </c>
      <c r="O19" s="1" t="s">
        <v>186</v>
      </c>
      <c r="Q19" s="54" t="s">
        <v>191</v>
      </c>
    </row>
    <row r="20" spans="2:17" x14ac:dyDescent="0.25">
      <c r="B20" s="1" t="s">
        <v>58</v>
      </c>
      <c r="C20" s="1" t="s">
        <v>64</v>
      </c>
      <c r="I20" t="s">
        <v>209</v>
      </c>
      <c r="N20" s="50" t="s">
        <v>147</v>
      </c>
      <c r="O20" s="1" t="s">
        <v>26</v>
      </c>
      <c r="Q20" s="54" t="s">
        <v>192</v>
      </c>
    </row>
    <row r="21" spans="2:17" x14ac:dyDescent="0.25">
      <c r="B21" s="1" t="s">
        <v>63</v>
      </c>
      <c r="C21" s="1" t="s">
        <v>56</v>
      </c>
      <c r="I21" t="s">
        <v>210</v>
      </c>
      <c r="N21" s="50" t="s">
        <v>148</v>
      </c>
      <c r="O21" s="1" t="s">
        <v>26</v>
      </c>
    </row>
    <row r="22" spans="2:17" x14ac:dyDescent="0.25">
      <c r="B22" s="1" t="s">
        <v>65</v>
      </c>
      <c r="C22" s="1" t="s">
        <v>60</v>
      </c>
      <c r="I22" t="s">
        <v>211</v>
      </c>
      <c r="N22" s="48" t="s">
        <v>149</v>
      </c>
      <c r="O22" s="1" t="s">
        <v>24</v>
      </c>
    </row>
    <row r="23" spans="2:17" x14ac:dyDescent="0.25">
      <c r="B23" s="1" t="s">
        <v>57</v>
      </c>
      <c r="C23" s="1" t="s">
        <v>49</v>
      </c>
      <c r="I23" t="s">
        <v>212</v>
      </c>
      <c r="N23" s="50" t="s">
        <v>150</v>
      </c>
      <c r="O23" s="1" t="s">
        <v>26</v>
      </c>
    </row>
    <row r="24" spans="2:17" x14ac:dyDescent="0.25">
      <c r="I24" t="s">
        <v>213</v>
      </c>
      <c r="N24" s="50" t="s">
        <v>151</v>
      </c>
      <c r="O24" s="1" t="s">
        <v>26</v>
      </c>
    </row>
    <row r="25" spans="2:17" x14ac:dyDescent="0.25">
      <c r="B25" s="2" t="s">
        <v>75</v>
      </c>
      <c r="D25" s="2" t="s">
        <v>78</v>
      </c>
      <c r="I25" t="s">
        <v>214</v>
      </c>
      <c r="N25" s="50" t="s">
        <v>152</v>
      </c>
      <c r="O25" s="1" t="s">
        <v>26</v>
      </c>
    </row>
    <row r="26" spans="2:17" x14ac:dyDescent="0.25">
      <c r="B26" s="1" t="s">
        <v>69</v>
      </c>
      <c r="D26" s="1" t="s">
        <v>79</v>
      </c>
      <c r="N26" s="50" t="s">
        <v>153</v>
      </c>
      <c r="O26" s="1" t="s">
        <v>26</v>
      </c>
    </row>
    <row r="27" spans="2:17" x14ac:dyDescent="0.25">
      <c r="B27" s="1" t="s">
        <v>76</v>
      </c>
      <c r="D27" s="1" t="s">
        <v>13</v>
      </c>
      <c r="N27" s="48" t="s">
        <v>154</v>
      </c>
      <c r="O27" s="1" t="s">
        <v>24</v>
      </c>
    </row>
    <row r="28" spans="2:17" x14ac:dyDescent="0.25">
      <c r="D28" s="1" t="s">
        <v>80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
  <sheetViews>
    <sheetView showGridLines="0" workbookViewId="0">
      <selection activeCell="B5" sqref="B5"/>
    </sheetView>
  </sheetViews>
  <sheetFormatPr baseColWidth="10" defaultColWidth="11.42578125" defaultRowHeight="15.75" x14ac:dyDescent="0.25"/>
  <cols>
    <col min="1" max="1" width="15.28515625" style="42" customWidth="1"/>
    <col min="2" max="2" width="99.7109375" style="42" customWidth="1"/>
    <col min="3" max="3" width="29.7109375" style="42" customWidth="1"/>
    <col min="4" max="4" width="12" style="42" customWidth="1"/>
    <col min="5" max="16384" width="11.42578125" style="42"/>
  </cols>
  <sheetData>
    <row r="1" spans="1:4" s="35" customFormat="1" ht="52.5" customHeight="1" x14ac:dyDescent="0.2"/>
    <row r="2" spans="1:4" s="35" customFormat="1" ht="25.9" customHeight="1" x14ac:dyDescent="0.2">
      <c r="A2" s="242" t="s">
        <v>450</v>
      </c>
      <c r="B2" s="242"/>
      <c r="C2" s="242"/>
      <c r="D2" s="242"/>
    </row>
    <row r="3" spans="1:4" s="35" customFormat="1" ht="12.75" x14ac:dyDescent="0.2"/>
    <row r="4" spans="1:4" s="35" customFormat="1" ht="38.25" customHeight="1" x14ac:dyDescent="0.2">
      <c r="A4" s="36" t="s">
        <v>109</v>
      </c>
      <c r="B4" s="36" t="s">
        <v>110</v>
      </c>
      <c r="C4" s="37" t="s">
        <v>111</v>
      </c>
      <c r="D4" s="36" t="s">
        <v>112</v>
      </c>
    </row>
    <row r="5" spans="1:4" ht="78.75" customHeight="1" x14ac:dyDescent="0.25">
      <c r="A5" s="112">
        <v>44224</v>
      </c>
      <c r="B5" s="39" t="s">
        <v>449</v>
      </c>
      <c r="C5" s="40" t="s">
        <v>501</v>
      </c>
      <c r="D5" s="41">
        <v>0</v>
      </c>
    </row>
    <row r="6" spans="1:4" ht="141.75" customHeight="1" x14ac:dyDescent="0.25">
      <c r="A6" s="112">
        <v>44404</v>
      </c>
      <c r="B6" s="39" t="s">
        <v>504</v>
      </c>
      <c r="C6" s="120" t="s">
        <v>502</v>
      </c>
      <c r="D6" s="41">
        <v>1</v>
      </c>
    </row>
    <row r="7" spans="1:4" ht="73.5" customHeight="1" x14ac:dyDescent="0.25">
      <c r="A7" s="43"/>
      <c r="B7" s="39"/>
      <c r="C7" s="44"/>
      <c r="D7" s="41"/>
    </row>
    <row r="8" spans="1:4" ht="71.25" customHeight="1" x14ac:dyDescent="0.25">
      <c r="A8" s="38"/>
      <c r="B8" s="39"/>
      <c r="C8" s="40"/>
      <c r="D8" s="41"/>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Corrupción</vt:lpstr>
      <vt:lpstr>Matriz de calificación</vt:lpstr>
      <vt:lpstr>No Eliminar</vt:lpstr>
      <vt:lpstr>Control de Cambios</vt:lpstr>
      <vt:lpstr>Corrupción!Área_de_impresión</vt:lpstr>
      <vt:lpstr>'Matriz de calificación'!Área_de_impresión</vt:lpstr>
      <vt:lpstr>Corrupción!Títulos_a_imprimir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Yenny Adriana Pereira Oviedo</cp:lastModifiedBy>
  <cp:lastPrinted>2021-03-01T21:57:04Z</cp:lastPrinted>
  <dcterms:created xsi:type="dcterms:W3CDTF">2014-12-15T18:53:48Z</dcterms:created>
  <dcterms:modified xsi:type="dcterms:W3CDTF">2021-08-05T17:37:21Z</dcterms:modified>
</cp:coreProperties>
</file>