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d:\colciencias\ylarias\institucionales\PLANEACION\PLANEACIÓN ESTRATÉGICA\2. PEI\2022\Seguimiento PEI\Segundo Trimestre\"/>
    </mc:Choice>
  </mc:AlternateContent>
  <xr:revisionPtr revIDLastSave="0" documentId="13_ncr:1_{2ACB5B09-247D-4BE3-AEB8-ED874A32CACC}" xr6:coauthVersionLast="47" xr6:coauthVersionMax="47" xr10:uidLastSave="{00000000-0000-0000-0000-000000000000}"/>
  <bookViews>
    <workbookView xWindow="20370" yWindow="-120" windowWidth="29040" windowHeight="15840" xr2:uid="{00000000-000D-0000-FFFF-FFFF00000000}"/>
  </bookViews>
  <sheets>
    <sheet name="Seguimiento PEI 1er trimestre" sheetId="1" r:id="rId1"/>
  </sheets>
  <definedNames>
    <definedName name="_xlnm.Print_Area" localSheetId="0">'Seguimiento PEI 1er trimestre'!$A$1:$X$36</definedName>
    <definedName name="_xlnm.Print_Titles" localSheetId="0">'Seguimiento PEI 1er trimestre'!$1:$8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31" i="1" l="1"/>
  <c r="U26" i="1"/>
  <c r="S33" i="1"/>
  <c r="Q33" i="1"/>
  <c r="S32" i="1"/>
  <c r="Q32" i="1"/>
  <c r="S31" i="1"/>
  <c r="S30" i="1"/>
  <c r="Q30" i="1"/>
  <c r="S29" i="1"/>
  <c r="Q29" i="1"/>
  <c r="S28" i="1"/>
  <c r="Q28" i="1"/>
  <c r="S27" i="1"/>
  <c r="Q27" i="1"/>
  <c r="S26" i="1"/>
  <c r="Q26" i="1"/>
  <c r="S25" i="1"/>
  <c r="Q25" i="1"/>
  <c r="S24" i="1"/>
  <c r="Q24" i="1"/>
  <c r="S23" i="1"/>
  <c r="Q23" i="1"/>
  <c r="S22" i="1"/>
  <c r="Q22" i="1"/>
  <c r="U21" i="1"/>
  <c r="S21" i="1"/>
  <c r="Q21" i="1"/>
  <c r="S20" i="1"/>
  <c r="Q20" i="1"/>
  <c r="S19" i="1"/>
  <c r="Q19" i="1"/>
  <c r="S18" i="1"/>
  <c r="Q18" i="1"/>
  <c r="S17" i="1"/>
  <c r="Q17" i="1"/>
  <c r="U16" i="1"/>
  <c r="S16" i="1"/>
  <c r="Q16" i="1"/>
  <c r="S14" i="1"/>
  <c r="Q14" i="1"/>
  <c r="S13" i="1"/>
  <c r="Q13" i="1"/>
  <c r="S12" i="1"/>
  <c r="Q12" i="1"/>
  <c r="S11" i="1"/>
  <c r="S10" i="1"/>
  <c r="S9" i="1"/>
  <c r="Q9" i="1"/>
  <c r="U33" i="1" l="1"/>
  <c r="U32" i="1"/>
  <c r="U30" i="1"/>
  <c r="U29" i="1"/>
  <c r="U25" i="1"/>
  <c r="U24" i="1"/>
  <c r="U23" i="1"/>
  <c r="U22" i="1"/>
  <c r="U20" i="1"/>
  <c r="V18" i="1"/>
  <c r="U18" i="1"/>
  <c r="U17" i="1"/>
  <c r="U15" i="1"/>
  <c r="U14" i="1"/>
  <c r="U13" i="1"/>
  <c r="U12" i="1"/>
  <c r="U11" i="1"/>
  <c r="U10" i="1"/>
  <c r="U9" i="1"/>
  <c r="V10" i="1" l="1"/>
  <c r="V19" i="1"/>
  <c r="U19" i="1"/>
  <c r="U28" i="1" l="1"/>
  <c r="U27" i="1"/>
  <c r="V22" i="1"/>
  <c r="T22" i="1"/>
  <c r="Q10" i="1"/>
  <c r="V32" i="1" l="1"/>
  <c r="S15" i="1"/>
  <c r="T17" i="1" l="1"/>
  <c r="V17" i="1" s="1"/>
  <c r="T13" i="1"/>
  <c r="V13" i="1" s="1"/>
  <c r="T26" i="1" l="1"/>
  <c r="V26" i="1" s="1"/>
  <c r="T27" i="1" l="1"/>
  <c r="V27" i="1" s="1"/>
  <c r="T10" i="1" l="1"/>
  <c r="T11" i="1"/>
  <c r="V11" i="1" s="1"/>
  <c r="T12" i="1"/>
  <c r="V12" i="1" s="1"/>
  <c r="T15" i="1"/>
  <c r="V15" i="1" s="1"/>
  <c r="T16" i="1"/>
  <c r="V16" i="1" s="1"/>
  <c r="T18" i="1"/>
  <c r="T19" i="1"/>
  <c r="T20" i="1"/>
  <c r="V20" i="1" s="1"/>
  <c r="T21" i="1"/>
  <c r="V21" i="1" s="1"/>
  <c r="T23" i="1"/>
  <c r="V23" i="1" s="1"/>
  <c r="T24" i="1"/>
  <c r="V24" i="1" s="1"/>
  <c r="T25" i="1"/>
  <c r="V25" i="1" s="1"/>
  <c r="T28" i="1"/>
  <c r="V28" i="1" s="1"/>
  <c r="T30" i="1"/>
  <c r="V30" i="1" s="1"/>
  <c r="T31" i="1"/>
  <c r="V31" i="1" s="1"/>
  <c r="T33" i="1"/>
  <c r="V33" i="1" s="1"/>
  <c r="T9" i="1"/>
  <c r="V9" i="1" s="1"/>
  <c r="K29" i="1"/>
  <c r="R14" i="1"/>
  <c r="T14" i="1" l="1"/>
  <c r="V14" i="1" s="1"/>
  <c r="T29" i="1"/>
  <c r="V29" i="1" s="1"/>
</calcChain>
</file>

<file path=xl/sharedStrings.xml><?xml version="1.0" encoding="utf-8"?>
<sst xmlns="http://schemas.openxmlformats.org/spreadsheetml/2006/main" count="213" uniqueCount="124">
  <si>
    <t xml:space="preserve">MATRIZ DE SEGUIMIENTO PLAN ESTRATÉGICO INSTITUCIONAL </t>
  </si>
  <si>
    <t>Objetivo estratégico</t>
  </si>
  <si>
    <t>Indicador Estratégico</t>
  </si>
  <si>
    <t>Línea de base</t>
  </si>
  <si>
    <t>Meta cuatrienio</t>
  </si>
  <si>
    <t>Avance Meta Cuatrienio</t>
  </si>
  <si>
    <t>I</t>
  </si>
  <si>
    <t>II</t>
  </si>
  <si>
    <t>III</t>
  </si>
  <si>
    <t>IV</t>
  </si>
  <si>
    <t>Observaciones de Seguimiento</t>
  </si>
  <si>
    <t>% de avance de meta cuatrienio</t>
  </si>
  <si>
    <t>***N/A: No aplica. Refiere a que no existe meta para el trimestre analizado
* Se declara el plan estratégico institucional como el mismo plan estratégico sectorial por ser el Ministerio de Ciencia, Tecnología e Innovación la cabeza de sector y no tener instituciones o entidades adscritas</t>
  </si>
  <si>
    <t>** Cifras acumuladas 
*** El dato se encuentra en consolidación por parte de la Dirección de Transferencia y Uso del Conocimiento</t>
  </si>
  <si>
    <t>CÓDIGO: D101PR01F21</t>
  </si>
  <si>
    <t>Análisis / Recomendación</t>
  </si>
  <si>
    <t>Unidad de Medida</t>
  </si>
  <si>
    <t>VERSIÓN: 02</t>
  </si>
  <si>
    <t>FECHA: 2021-08-12</t>
  </si>
  <si>
    <t>SEGUIMIENTO TRIMESTRAL PLAN ESTRATÉGICO INSTITUCIONAL 2019 - 2022</t>
  </si>
  <si>
    <t>Potenciar las capacidades regionales de CTeI que promuevan el desarrollo social  y productivo hacia una Colombia Científica</t>
  </si>
  <si>
    <t>Inversión nacional en ACTI como porcentaje del PIB</t>
  </si>
  <si>
    <t>Nuevas becas y nuevos créditos beca para la formación de doctores apoyadas por Colciencias y aliados</t>
  </si>
  <si>
    <t>Nuevas estancias posdoctorales apoyadas por Colciencias y aliados</t>
  </si>
  <si>
    <t>Jóvenes Investigadores e Innovadores apoyados por Colciencias y aliados</t>
  </si>
  <si>
    <t>Niños, niñas y adolescentes certificados en procesos de fortalecimiento de sus capacidades en I+i</t>
  </si>
  <si>
    <t>Aprobación de recursos  de la asignación del SGR</t>
  </si>
  <si>
    <t>Porcentaje</t>
  </si>
  <si>
    <t>Número</t>
  </si>
  <si>
    <t>Si</t>
  </si>
  <si>
    <t>No</t>
  </si>
  <si>
    <t>Indicador Sinergia/PND 2018-2022</t>
  </si>
  <si>
    <t>Meta
2019</t>
  </si>
  <si>
    <t>Resultado 2019</t>
  </si>
  <si>
    <t>Meta
2020</t>
  </si>
  <si>
    <t>Resultado 2020</t>
  </si>
  <si>
    <t>Meta
2021</t>
  </si>
  <si>
    <t>N/A</t>
  </si>
  <si>
    <t>Meta
2022</t>
  </si>
  <si>
    <t>Resultado 2022</t>
  </si>
  <si>
    <t>Comunidades o grupos de interés que participan en procesos de apropiación social de conocimiento a partir de la CTeI</t>
  </si>
  <si>
    <t xml:space="preserve">Nuevas unidades de apropiación social de la CTeI al interior de la IES y otros actores reconocidos del SNCTI </t>
  </si>
  <si>
    <t>Citaciones de impacto en producción científica y colaboración internacional</t>
  </si>
  <si>
    <t>Nuevos artículos científicos publicados por investigadores colombianos en revistas científicas especializadas</t>
  </si>
  <si>
    <t>Programas y Proyectos de CTeI financiados</t>
  </si>
  <si>
    <t>Índice</t>
  </si>
  <si>
    <t>Diseñar el implementar la misión de bioeconomía  para promover el  aprovechamiento sostenible de la biodiversidad</t>
  </si>
  <si>
    <t>Nuevos bioproductos registrados por el Programa Colombia Bio</t>
  </si>
  <si>
    <t>Nuevas expediciones científicas nacionales realizadas con apoyo de Colciencias y aliados</t>
  </si>
  <si>
    <t>Expediciones Científicas al Pacífico desarrolladas</t>
  </si>
  <si>
    <t xml:space="preserve">Impulsar el desarrollo tecnológico y la innovación para la sofisticación del sector productivo </t>
  </si>
  <si>
    <t>Porcentaje de investigadores en el sector empresarial</t>
  </si>
  <si>
    <t>Inversión en I+D del sector privado como porcentaje del PIB</t>
  </si>
  <si>
    <t>Acuerdos de transferencia de tecnología o conocimiento apoyados por Colciencias</t>
  </si>
  <si>
    <t>Organizaciones articuladas en los pactos por la innovación</t>
  </si>
  <si>
    <t>Solicitudes de patentes presentadas por residentes en Oficina Nacional</t>
  </si>
  <si>
    <t>Tipo de acumulación</t>
  </si>
  <si>
    <t>Flujo</t>
  </si>
  <si>
    <t>Acumulado</t>
  </si>
  <si>
    <r>
      <t xml:space="preserve">Avance Trimestral  </t>
    </r>
    <r>
      <rPr>
        <b/>
        <sz val="16"/>
        <rFont val="Arial Narrow"/>
        <family val="2"/>
      </rPr>
      <t>2022</t>
    </r>
  </si>
  <si>
    <t>Resultado 2021</t>
  </si>
  <si>
    <t>% de avance de la meta 2022</t>
  </si>
  <si>
    <t>Nodos de diplomacia científica fortalecidos</t>
  </si>
  <si>
    <t>Documentos CONPES</t>
  </si>
  <si>
    <t>Número Documentos CONPES DIE</t>
  </si>
  <si>
    <t>Producto</t>
  </si>
  <si>
    <t>ND</t>
  </si>
  <si>
    <t xml:space="preserve">Este indicador es de periodicidad anual, no obstante, la gestión reportada demuestra que se cumple con lo planificado inicialmente, por tanto, no se detecta riesgo de incumplimiento por el momento. </t>
  </si>
  <si>
    <t>Con relación al cumplimiento de la meta de este indicador, se evidencia el cumplimiento de la meta de cuatrienio en 2020 y un cumplimiento de la del 2021 con cumplimiento al 100% de la meta programada, por lo tanto, no se realiza ningún tipo de recomendación.</t>
  </si>
  <si>
    <t>Las expediciones científicas al pacífico ya cumplen con su meta de 1, por tanto, no se deriva ningún tipo de recomendación. Se destaca que, dado los resultados en el acumulado (cuatrienio) el indicador ya alcanza el 100% del compromiso en el PND y respecto a la vigencia 2022, también cumple con la meta planificada.</t>
  </si>
  <si>
    <t>Conceptualización y diseños de Centros Regionales de Investigación, Innovación y Emprendimiento y Distritos de Innovación</t>
  </si>
  <si>
    <t>Cupo de inversión para deducción y descuento tributario</t>
  </si>
  <si>
    <t>Ampliar las dinámicas de generación, circulación y uso de conocimiento y los saberes ancestrales propiciando sinergias entre actores del SCNTI que permitan cerrar las brechas históricas de inequidad en CTeI</t>
  </si>
  <si>
    <t>Museos y centros de ciencia reconocidos</t>
  </si>
  <si>
    <t xml:space="preserve">Aumentar la producción de conocimiento científico y tecnológico de alto impacto en articulación con aliados estratégicos nacionales e internacionales, promoviendo también  la participación de los actores del SNCTeI en redes e iniciativas de cooperación e internacionalización de la CTI. </t>
  </si>
  <si>
    <t>Índice ATM</t>
  </si>
  <si>
    <t>Generar lineamientos a nivel nacional y regional para el fortalecimiento de la institucionalidad y la implementación de procesos de innovación que generen valor público</t>
  </si>
  <si>
    <t>Se diseñó la metodología de divulgación de los cursos de formación que son parte de la etapa 7, correspondiente al entrenamiento especializado, así mismo, se planteó la estrategia de comunicación, registro e implementación de los mismos.
Adicionalmente, se trabajó en el establecimiento de una estrategia de acercamiento a los actores del ecosistema, para lo cual se diseñó un Plan de acción que involucra actividades puntuales para cada coordinación del proyecto y algunas de carácter transversal. Estas acciones apuntan a lograr una mayor articulación de las áreas del proyecto y a su vez, crear un vínculo sostenible con los actores del distrito. Dentro de la misma gestión de la Coordinación de verticales se trabajó en el acercamiento con los representantes de Corea del Sur para establecer la agenda de una futura misión tecnológica.
Por otra parte, se estableció la metodología de las dos primeras mesas técnicas del Distrito, la primera de ella llevada a cabo el día 30 de junio, cuyo objetivo era identificar el foco del distrito.</t>
  </si>
  <si>
    <t>Durante los dos primeros trimestres de 2022 se han otorgado a través de las diferentes iniciativas 1380 becas, créditos beca para la formación doctoral en Colombia y en el exterior, apoyadas por Minciencias relacionadas a continuación:
La convocatoria Fulbright- Minciencias para formación de doctores en exterior, tuvo fecha de apertura y publicación de los términos de referencia el 22 de febrero de 2022 y fecha de cierre el 9 de mayo de 2022. Se recibieron 112 propuestas de las cuales 65 cumplieron requisitos y pasaron a revisión técnica y evaluación por pares. Las propuestas con mayor puntaje pasan a entrevista y la publicación del listado de beneficiarios seleccionados tendrá lugar en el mes de agosto de 2022.
A través de la Convocatoria No.22 del Sistema General de Regalías para la CTeI “Convocatoria para la CTeI del SGR para la formación de un listado de propuestas elegibles para la formación doctoral en las regiones”, en el primer corte de la misma de los tres programados, se financió una propuesta aprobada por el OCAD a la región del eje cafetero, la cual incluye la formación de 64 doctores en Colombia.
A través de la Convocatoria Minciencias – Programa Crédito Beca de Colfuturo, se financiaron 193 créditos condonables para formación doctoral en el exterior de los 150 programados.
Durante el segundo trimestre, a través de la iniciativa de mapeo a beneficiarios en formación y vinculación de alto nivel, otras iniciativas y aliados, se financiaron, que se viene adelantando a través de las direcciones de Vocaciones y Formación en CTeI y la Dirección de inteligencia de Recursos, con el apoyo de la OAPII, a través del banco adicional de elegibles de la convocatoria 909-2021 según resolución 0608 de 2022, de la “Convocatoria de doctorado nacional para profesores de las IES, se financiaron durante el segundo trimestre de 2022, 281 beneficiarios para formación doctoral en Colombia. Adicionalmente en la revisión de proyectos financiados por Minciencias en las convocatorias e invitaciones realizadas durante el periodo 2017 a 2021, se identificaron 14 proyectos adicionales a los reportados en el primer trimestre, correspondientes a las convocatorias 776-2017, 777-2017, 808-2018, 894-2018 y 883-2020, para un total de 295 beneficiarios para formación doctoral en Colombia a través de las dos iniciativas durante el segundo trimestre. Teniendo en cuenta que el primer trimestre fueron reportados 828 beneficiarios para formación doctoral, a la fecha se cuenta para los primeros dos trimestres de 2022 con un total de 1123 beneficiarios de créditos beca para la formación doctoral.
A través de la Convocatoria No.22 del Sistema General de Regalías para la CTeI “Convocatoria para la CTeI del SGR para la formación de un listado de propuestas elegibles para la formación doctoral en las regiones”, en el primer corte de la misma de los tres programados, se financió una propuesta aprobada por el OCAD a la región del eje cafetero, la cual incluye la formación de 64 doctores en Colombia. Se anexa formato soporte del indicador.</t>
  </si>
  <si>
    <t xml:space="preserve">	
Durante el segundo trimestre de 2022 se financiaron 13 estancias posdoctorales a través de la convocatoria 928 de 2022 "Convocatoria de estancias post-doctorales de diplomacia científica en el exterior para doctores colombianos 2022", para un total de 31 estancias posdoctorales durante los dos trimestres reportados. Los 18 beneficiarios reportados durante el primer trimestre se distribuyen de la siguiente manera: 2 correspondiente a la convocatoria 803-2021 "Convocatoria Proyectos de Investigación conjunta con grupos de Investigación del estado de São Paulo (FAPESP)", 11 a través de la convocatoria de beneficios tributarios 2021 y 5 a través de la convocatoria 9 del Sistema General de Regalías . Se anexa Resolución 0654 de junio 30 de 2022 del Banco de propuestas elegibles y financiables y el banco definitivo de propuestas financiables de la convocatoria 928-2022. Actualmente la meta se encuentra en 31 estancias posdoctorales de las 200 proyectadas. El 21 de julio se publicarán los resultados de la invitación a presentar propuestas para el desarrollo de estancias con propósito y el 29 de julio los resultados de la Convocatoria 917-2022 de estancias con propósito empresarial con el fin de incrementar el indicador. Igualmente se continua con el mapeo de estancias posdoctorales en el marco de la convocatoria 9 del Sistema General de Regalías. </t>
  </si>
  <si>
    <t>Teniendo en cuenta que para cumplir la meta establecida para este trimestre es de 3.065 del total que son 3.175 del  indicador (MEP-22) Jóvenes investigadores e innovadores apoyados por Minciencias y aliados se tiene lo siguiente:
Se da cumplimiento de los 3.065 JII, solamente de 1770 jóvenes con las siguientes iniciativas:
1. +Mujer + Ciencia + Equidad se cumple con el reporte de la meta de 1764 JII.
2. Gestión Territorial, Alianzas Nacionales e Internacionales, a través del concurso OTTO de Greiff se hace reporte del indicador de 6 estudiantes y los 81 restantes corresponde a los Convenios 588-2021 en alianza con Partners of the Americas, Departamento de Estado de los EEUU, Embajada de USA en Colombia. Con la Convocatoria 100K Strong in the Americas que busca beneficiar a más de 56 jóvenes estudiantes de pregrado de IES colombianas y el convenio 431-2021 en alianza con la Universidad Nacional y la Embajada de Francia en Colombia, donde se beneficiarán al menos 25. Este reporte de los 81 JII se realizará para el cuarto trimestre; teniendo en cuenta que las convocatorias que se encuentran abiertas y de acuerdo al Cronograma reajustado se seleccionarán los jóvenes beneficiarios para el mes de diciembre. 
Las razones por las cuáles no se da cumplimiento obedece a:
Es importante resaltar, que las universidades han tenido dificultades en la consecución de los jóvenes que cumplan con los requisitos exigidos en los Términos de Referencia de las Convocatorias. En efecto, algunas universidades han manifestado de ser posible flexibilizar los TdR, porque se les ha dificultado tener jóvenes seleccionados que cumplan los requisitos y que a su vez se encuentren interesados en participar.
Dadas estas razones, la fecha para dar cumplimiento se los jóvenes seleccionados se reportarán para el mes de diciembre.
3. Respecto a las convocatorias Estancias con Propósito Empresarial y Convocatoria Jóvenes Innovadores en el Marco de la Reactivación Económica se van a reportar el 5 de agosto dado que la publicación del Banco Final de elegibles es el 29 de julio del 2022. 
4. Respecto al reporte de 1.008 de la Convocatoria de la asignación para la CTeI del SGR para la conformación de un listado de propuestas de proyecto elegibles para la vinculación de jóvenes investigadores e innovadores en las regiones para atención de demandas definidas por los CODECTI, no se cumple para este trimestre debido a que la fecha límite para el cargue y transferencia de los proyectos a través de la plataforma SUIFP_SGR, fue el pasado 15 de junio de 2022, recibiendo (5) proyectos de inversión. Estos proyectos actualmente se encuentran en el proceso de verificación del cumplimiento de requisitos del Sistema General de Regalías, el cual tuvo como fecha límite el 15 de julio de 2022.</t>
  </si>
  <si>
    <t>A través de una estrategia descentralizada del programa Ondas que le da autonomía a los territorios, adicional, a una inversión del Presupuesto General de la Nación de $719.999.740 y del Sistema General de Regalías por $8.330.889.974 se da cumplimiento a la meta del indicador estratégico alcanzando un 100% equivalentes a 8.500 niños, niñas y adolescentes certificados en procesos de fortalecimiento de sus capacidades en investigación y creación apoyados por Minciencias y aliados.</t>
  </si>
  <si>
    <t>Análisis segundo trimestre
En la planeación realizada el año anterior con vigencia 2022, se proyectó la ejecución de la sexta versión del concurso A Ciencia Cierta mediante la operación directa de Minciencias, de acuerdo con dicho cronograma para el segundo trimestre del 2022 se tenía como meta planeada el fortalecimiento a 17 comunidades. Debido a los lineamientos de la Dirección de Capacidades y Divulgación, se definió que los recursos serían administrados mediante el Convenio 405 ejecutado con la Organización de Estados Iberoamericanos – OEI, por tal razón hasta la legalización de dicho convenio y el desembolso de dichos recursos, se pudo dar inicio a la implementación del programa.
Durante este segundo trimestre se dio inicio la primera fase del concurso A Ciencia Cierta, la cual corresponde a la postulación de experiencias, se recibieron un total de 38 propuestas las cuales corresponden a los siguientes tipos de comunidad: 10 campesinas, 8 afrodescendientes, 4 rural, 3 firmantes del acuerdo de paz, 2 de mujeres, 1 de indígena, 1 de pescadores y campesinos, 1 raizal, un afrodescendiente e indígena, 1 víctimas del conflicto y 6 sin definir. Las experiencias postuladas deben de pasar por el proceso de revisión de requisitos, evaluación por expertos y votación publica, según el nuevo cronograma el 31 de agosto se podrán dar a conocer las 17 experiencias a fortalecer en el marco del concurso A Ciencia Cierta.</t>
  </si>
  <si>
    <t>Avanza la financiación de quince 15 unidades que promuevan la Apropiación Social del Conocimiento, mediante el convenio 405 – 2021 suscrito entre la Organización de Estados Iberoamericanos OEI y el Ministerio de Ciencia, Tecnología e Innovación. El Estado de avance es el siguiente:
Contratos firmados: 15 contratos con las siguientes Instituciones de Educación Superior: Tecnológica de Antioquia, Uniminuto, del Valle, Nacional sede Medellín, Pontificia Bolivariana, Boyacá, Autónoma de Manizales, de la Costa, del Cauca, del Rosario, del Magdalena, del Meta, Piloto, El Bosque y la Fundación Universitaria de Ciencias de la Salud – FUCS.</t>
  </si>
  <si>
    <t>Durante el segundo trimestre se gestionó el reconocimiento de tres (3) Centros de Ciencia, lo cual suma cinco (5) Centros de Ciencia reconocidos durante el primer semestre de 2022, lo cual implica el cumplimiento del 100% de la meta acumulada semestralmente. Se adjunta el Formato de Soporte al Indicador-Museos_centros de ciencia reconocidos_2doTrim_2022.</t>
  </si>
  <si>
    <t>Mediante certificación N°02 de SCImago Research Group y de acuerdo con la metodología detallada, la producción científica de Colombia al 30 de junio el 2022 es de 6.774 artículos.
La metodología utilizada se basa en una búsqueda en Scopus con la Ecuación: AFFILCOUNTRY(Colombia)
El alcance de la búsqueda: en Scopus AFFILCOUNTRY o país de afiliación, proporciona el número de documentos
únicos en que a lo menos un autor consigna como país de afiliación Colombia.</t>
  </si>
  <si>
    <t>Durante el segundo trimestre del 2022, se presentaron 101 proyectos para la convocatoria 913-2022 1er corte "Convocatoria para el registro de propuestas que accederán a los beneficios tributarios por inversión en proyectos de ciencia, tecnología e innovación año 2022", los resultados fueron publicados el día 30 de junio de 2022, 2 fueron rechazados por incumplimiento de requisitos, 19 no aprobados por puntaje inferior a 80 puntos y 80 aprobados. Los 80 proyectos aprobados se les otorgó cupo por valor de $202.734.431.326; adicionalmente, se otorgó un cupo por $414.063.838.636 correspondiente a 72 informes plurianuales de crédito fiscal y deducción más descuento. La sumatoria de plurianuales y 913 1er corte, es de $ 616.798.269.962. correspondiente al 29,37% del total del cupo aprobado para la vigencia 2022.</t>
  </si>
  <si>
    <t>La convocatoria para apoyar la creación y fortalecimiento de empresas de base tecnológica (incluidas las Spin Off) dio apertura el 15 de marzo y el cierre se realizo el 24 de abril de 2022..A la convocatoria se presentaron 54 propuestas, las cuales, luego de un proceso de evaluacion dio como resultado 12 propuestas elegibles. El listado definitivo de propuestas fue publicado el 31 de mayo de 2022. La segunda corte de la convocatoria abrio el 25 de mayo, con esta corte quedaron elegibles 6 propuestas. De esta manera se da cumplimiento total con la meta de 18. Con este mecanismo se apoyan 18 propuestas que derivaran en el cumplimiento de los 18 acuerdos de transferencia de tecnología para el 2022.</t>
  </si>
  <si>
    <t xml:space="preserve">	
Después de los ajustes solicitados por el Ministerio de Hacienda y Crédito Público, se entregaron nuevamente los documentos:
1 Oficio de solicitud CONPES DIE 02032022.
2. Oficio de solicitud de aval fiscal y La Justificación Técnica.
Para hacer esta solicitud, se adjunta radicado.
A la fecha de hoy el Ministerio se encuentra a la espera de respuesta por parte del CONFIS de la solicitud de Aval Fiscal. En consecuencia a lo anteriormente mencionado, se solicitó a la OAPII ampliar el plazo hasta el 31 diciembre del 2022 La meta para entrega del documento quedaría para último trimestre del año 2022. Se adjunta formatos solicitud ajuste..</t>
  </si>
  <si>
    <t>Con corte 30 de junio de 2022 el seguimiento al indicador del Objetivo Estratégico “Fomentar un Minciencias Integro, Efectivo e Innovador (IE+i) evidencia un avance del 80.61% frente a una meta esperada del 680.61, resultado que permite un cumplimiento del 100% frente a la meta planificada para el II trimestre de la vigencia. Se observa una tendencia ascendente, la cual es coherente también con la tendencia esperada y evidencia mejora del indicador. Este resultado positivo es gracias a los esfuerzos que cada área responsable viene desarrollando, en procura del cumplimiento de los lineamientos establecidos en materia de Transparencia, Gobierno Digital, Racionalización de Trámites y Optimización de procedimientos internos. Con respecto a los resultados de cada componente, se registra lo siguiente: 
(PP-22) Cumplimiento de los requisitos priorizados de Gobierno Digital en Minciencias - ATM
Durante el segundo trimestre de la vigencia 2022, los requisitos asociados a la estrategia de Gobierno Digital en la vigencia 2022, logran un cumplimiento del 95%, resultado que se obtiene con el cumplimiento de (146) de los (153) requisitos aplicables para el primer trimestre de la vigencia 2022. En este sentido se evidencian (5) requisitos no cumplidos y (2) requisitos con un cumplimiento parcial, resultado que refleja el avance importante de la estrategia durante este periodo de reporte.
Pendientes:
Oficina de Tecnología y Sistemas de Información - OTSI y Oficina Asesora de Planeación e Innovación Institucional. El segundo semestre de la vigencia se avanzarán en los requisitos pendientes por cumplir en la medida que se puedan consolidar la interoperabilidad de las plataformas tecnológicas.
(PP-22) Cumplimiento de los requisitos priorizados de transparencia en Minciencias - ATM
Para el cierre del segundo trimestre de 2022 el Componente de Transparencia en el Ministerio de Ciencia, Tecnología e Innovación muestra un 99,40 % de cumplimiento, resultado que se obtiene con la implementación y mantenimiento de 332 requisitos de los 334 planificados. Se evidencia que los siguientes programas lograron mantener el cumplimiento de los requisitos a cargo:
1.“Pacto por un direccionamiento estratégico que genere valor público” con 107 requisitos a cargo de la Oficina Asesora de Planeación e Innovación Institucional.
2.“Apoyo jurídico eficiente” con 02 requisitos a cargo de la Oficina Asesora Jurídica
3.Comunicación estratégica con 23 requisitos a cargo de la Oficina Asesora de Comunicaciones
4.“Apoyo contractual y de direccionamiento y control administrativo eficiente” con 78 requisitos a cargo de la Secretaria General
5.“Gestión para un talento humano íntegro, efectivo e innovador” con 69 requisitos a cargo de la Dirección de Talento Humano.
6.“Fortalecimiento del enfoque hacia la prevención y el autocontrol” con 8 requisitos a cargo de la Oficina de Control Interno.
7.“Cultura y comunicación de cara al ciudadano” con 31 requisitos a cargo de la Oficina de Atención al Ciudadano y Secretaria General
8.“Por una gestión administrativa y financiera eficiente e innovadora” con 3 requisitos a cargo de la Dirección Administrativa y Financiera
9.“Gobierno y Gestión de TIC para la CTeI” con dos requisitos a cargo de la Oficina de Tecnología y Sistemas de Información
Frente a los requisitos pendientes de implementar se registra el siguiente estado:
Requisitos con cumplimiento parcial: se tienen 2 requisitos con cumplimiento parcial a cargo de la siguiente área: Gestión Documental – DAF con el indicador “(PV-22) Cumplimiento de los requisitos priorizados de transparencia en Minciencias - ATM - Transformando la Gestión Documental”. Estos requisitos se relacionan a continuación:
1.'Cuadro de Clasificación Documental - CCD vigente publicado en la sección de transparencia de la página web de la Entidad
2.'Tablas de Retención Documental - TRD vigentes publicadas en la sección de transparencia de la página web de la Entidad
Es importante aclarar, que las actividades previstas para la presente vigencia se encuentran relacionadas con las establecidas por las variables de GEL-ITEP, sin embargo, es conveniente precisar que dado el cambio de la entidad a Ministerio, se deben efectuar la actualización de las Tablas de Retención Documental, lo que implica la aprobación al interior de la entidad y someterlas al proceso de convalidación ante el AGN.
(PP-22) Cumplimiento en la estandarización de trámites y servicios para la transformación digital hacia un Estado Abierto - Pacto por un direccionamiento estratégico que genere valor público
Durante el segundo trimestre se logra un avance del 40% frente a 40% esperado para el trimestre. Dentro de los avances que se ejecutaron durante el segundo trimestre se encuentran:
Formalización del requerimiento de transformación del producto de software.
Análisis, definición de alcance, estimación y verificación de esfuerzos para la construcción de las mejoras el producto de software.
Documento de diseño con la descripción de los ajustes a desarrollar en el módulo de beneficios tributarios.
Tanto el nuevo Micrositio como el nuevo Repositorio Institucional están en proceso de salida a producción luego de actualizar Manual de Micrositio del CENDOC y Procesos y Procedimientos. Así como de haber sido presentado y aprobado el Manual del Micrositio del CENDOC al director Nelson Calderón. Este documento ya se encuentra disponible en el sistema GINA y permitió enviar solicitud a Mesa de Servicios (94528) para lanzar tanto el Micrositio como el Repositorio del CENDOC, se espera el lanzamiento esté el 01 de julio del 2022.
(PP-22) Cumplimiento en la estandarización de trámites y servicios
 Se obtiene un 42.3 con respecto al 40 esperado, evidenciando cumplimiento. Dentro de los principales avances se tienen: 
Revisión y actualización del Procedimiento Elaboración y trámite de adendas de condiciones de mecanismos de operación.
Autoevaluación de los requisitos de la NTCPE, avance en las documentación del flujo de trabajo y actualización del plan de trabajo para la implementación de la NTCPE 1000:2020 para la operación estadística actores reconocidos. 
Se revisan y se envían comentarios para ajustes de los siguientes documentos: Ficha metodológica, Plan General y Documento metodológico para la certificación de la operación estadística.
 Guía de Difusión
Procedimiento de contratación directa de prestación de servicios profesionales y apoyo a la gestión A206PR05
Optimización del formato de serguimiento a los riesgos de corrupción.
Revisión y depuración  del contenido del Manual de Servicio al Ciudadano, que permita crear los procedimietnos de evaluación de la satisfacción y PQRSD sin duplicar contenidos. 
Nuevo formato de evaluación de la satisfacción.
Procedimiento Evaluación de la satisfacción.</t>
  </si>
  <si>
    <t>Durante el trimestre se realiza la publicación y cierre de la Convocatoria para el fortalecimiento de revistas científicas editadas por instituciones editoras colombianas en Publindex al año 2022.que tiene como propósito “Fortalecer las capacidades relacionadas con la gestión editorial, la visibilidad y el impacto en su gran área de conocimiento de las revistas científicas colombianas indexadas para el año 2022 en Publindex”. El 10 de junio de 2022 se publicó el banco preliminar de propuestas, que están siendo evaluadas por pares expertos para entregar resultados definitivos el día 24 de junio de 2022.
Así mismo, es de resaltar que el resultado cuantitativo de este indicador es de periodicidad anual</t>
  </si>
  <si>
    <t>En el marco del Programa Colombia Bio, se cuenta con un aporte a la meta para un total de 61 proyectos. 
Los proyectos se derivan de la Convocatoria MAPBIO 2.0 de GGGI, Minciencias e iNNpulsa para acelerar proyectos de bioeconomía, la cual tuvo como objetivo apoyar técnicamente la viabilización comercial y/o escalamiento de proyectos que se encuentran en una fase adelantada “de última milla” en bioeconomía y de la Convocatoria fomento a la innovación y desarrollo tecnológico en las empresas–Senainnova "por la reactivación del país".</t>
  </si>
  <si>
    <t>Desde el mes de enero se tiene el cumplimiento de la meta establecida para la vigencia 2022. En el marco del Programa Colombia Bio, se continúa con el aporte de 1 expedición en Pacífico, al Golfo de Tribugá.  La fase de campo se realizará en los meses de septiembre y octubre de 2022, en dos turnos de diez (10) días de muestreo efectivos, para una operación total de veinticuatro (24) días.
Se realizaron dos mesas de trabajo con actores del Sistema Nacional de Ciencia, Tecnología e Innovación para la priorización de las líneas de investigación que serán implementadas en el Golfo, se realizaron coordinaciones intersectoriales previas en las cuales se están definiendo las líneas estratégicas de investigación, en articulación con comunidades y entidades regionales como el Instituto de Investigaciones Ambientales del Pacífico. En este sentido, en las mesas de trabajo se están definiendo las prioridades de investigación para aunar esfuerzos contribuir al plan de desarrollo de la región.</t>
  </si>
  <si>
    <t>Con corte al segundo trimestre se suscribieron los convenios especiales de cooperación Nº 022-2022 y 026-2022 y el Contrato Nº 227-2022. A continuación, se detalla la información:
• Convenio Nº 022-2022 ejecutado por el Instituto Humboldt: Este convenio tiene como objeto “Aunar esfuerzos técnicos, administrativos y financieros para llevar a cabo la “Expedición cientifica piloto a una BiodiverCiudad con enfoque de Bioeconomía” en el marco del objetivo estratégico “Diseñar e implementar la misión de Bioeconomía para promover el aprovechamiento sostenible de la biodiversidad” del Pilar de la Mega: Economía Bioproductiva establecido en Plan Estratégico Institucional 2021. En el marco de este convenio, se desarrollará un piloto de expedición científica para reconocer y generar información sobre la biodiversidad urbana, con un enfoque de bioeconomía, concentrado en dos grupos biológicos de interés para el país: aves y plantas útiles.
• Convenio Nº 026-2022 ejecutado por la Comisión Colombiana del Océano-CCO: Este convenio tiene como objeto “Aunar esfuerzos técnicos, administrativos y financieros para la
realización de dos (2) expediciones científicas: una (1) expedición Científica en la Reserva de Biosfera Seaflower – Isla Cayos de Quitasueno, y una segunda expedición en el Programa Pacifico en el Golfo de Tribugá, en el marco del Programa Colombia Bio”.
• Contrato Nº 227-2022 (Contratado desde Tecnalia) ejecutado por Negrita Films: este contrato tiene como objeto “Realizar una (1) expedición científica audiovisual: “Búsqueda del Jaguar y la Anaconda - Hato La Aurora”, en el Departamento del Casanare, con el fin de contribuir con el conocimiento sobre la biodiversidad del departamento del Casanare por medio de registros biológicos de la reserva (…)”.
En el marco de los procesos contractuales en mención se desarrollaron 4 expediciones científicas.
No obstante, tres proyectos se encuentran en trámite a saber:
• Biodiversidad de la Bahía Tukakas, Alta Guajira Colombiana, una frontera por descubrir.
• Fortalecimiento de las capacidades para el ecoturismo con dimensión científica en las islas de Providencia y Santa Catalina, Reserva de la Biosfera Seaflower.
• Expedición agrobiodiversidad en Montes de María
Al respecto, los dos primeros proyectos se les elaboró memorando para la contratación por recuperación contingente y cuentan con la revisión jurídica y financiera. No obstante, se encuentra en revisión el acta de la reunión en la que se indican las observaciones y subsanaciones, posteriormente, se presentará la solicitud de contratación ante el Comité de la Dirección de Inteligencia de Recursos de la CTeI.
El proyecto restante será contratado a través del administrador de proyectos (Tecnalia), se encuentra en trámite de elaboración el formato de solicitud.</t>
  </si>
  <si>
    <t>Para el segundo trimestre del año 2022, se efectuó reunión entre OCyT y Minciencias donde se presentaron los resultados de las encuestas efectuadas a investigadores e Instituciones de Educación Superior para conocer los resultados. Una vez presentados, se recomendó al OCyT ponderar dichos resultados teniendo en cuenta por tipo de entidad, el número de investigadores que contestaron la encuesta de tal forma que, la cifra a obtener del "promedio" de horas que dedica un investigador para efectuar investigación tuviera un peso relevante sobre el total de encuetas efectuadas y así, el promedio general del cálculo de las horas destinadas para investigación tiempo completo fuera más real de acuerdo con el volumen de respuestas.
Como acciones a seguir se acordó que en julio se revisarán nuevamente los resultados ponderados con lo que ese espera tomar una decisión metodológica para su aplicación desde 2022 en adelante y donde se espera abordar los nuevos cálculos de los resultados de manera ponderada para tener una mejor distribución de las respuestas dadas especialmente por los investigadores. Así mismo se comenzará a evaluar las implicaciones que este resultado tendría para que desde la plataforma ScienTI se recoja esta información y poder actualizar estos cálculos cada vez que sea pertinente.</t>
  </si>
  <si>
    <t>Durante el segundo trimestre de 2022 se llevaron 53 proyectos para priorización, viabilización y aprobación del OCAD de CTeI del SGR por $249.664 millones, distribuidos así: proyectos financiados con la Asignación CTeI por valor $41.163 millones y proyectos financiados con la Asignación CTeI para Ambiente y Desarrollo Sostenible por $208.506 millones.
Los 53 proyectos pertenecen a las convocatorias del Bienio 2021-2022, así:
-2 proyectos de la Convocatoria 14 de Investigación y Desarrollo por $3.844 millones
-2 proyectos de la Convocatoria 16 de Apropiación por $1.996 millones
-11 proyectos de la Convocatoria 17 de Fortalecimiento IES por $28.922 millones
-37 proyectos de la Convocatoria 18 de la Convocatoria de Ambiente y Desarrollo Sostenible por $208.500 millones.
-1 proyecto de la Convocatoria 22 de Formación Doctoral por $6.400 millones
Con las aprobaciones de la Sesión 18, 20, 21 y 22 del OCAD de CTeI del SGR, se logró un valor acumulado por $645.136 millones, con lo cual se logró el cumplimiento en la meta de aprobación de los recursos de la Asignación para la Ciencia, Tecnología e Innovación en un 91%.
El resultado del 91% representa un cumplimiento por encima de la meta establecida que era aprobación del 80% de los recursos de la Asignación para la Ciencia, Tecnología e Innovación, debido principalmente a modificaciones en las convocatorias aprobadas por el OCAD de CTeI que permitieran financiar más proyectos y se lograra de esta forma el cumplimiento en el presupuesto asignado.
Por último, es pertinente informar que con las orientaciones de Presidencia y con las indicaciones del despacho del Ministro, se espera presentar antes de finalizar el periodo del gobierno actual, los términos de referencia de nuevas convocatorias, con lo cual se superaría las metas planeadas tanto en aprobación de recursos de la asignación para la CTeI como de la ejecución del Plan de Convocatorias.</t>
  </si>
  <si>
    <t xml:space="preserve">Teniendo en cuenta la revisión adelantada por parte de la OAPII, se identificó que el reporte efectuado demuestra el nivel de avance en los aspectos que hacen parte del plan y se reconoce el compromiso del área técnica en el logro de las metas planteadas.  Así mismo, se recomienda continuar con el desarrollo de las actividades y llevar a cabo el seguimiento constante con el fin de garantizar al final del periodo el cumplimiento de los objetivos y metas trazados. </t>
  </si>
  <si>
    <t>La Oficina Asesora de Planeación e Innovación Institucional revisa los análisis realizados por el área técnica, en la que se da cuenta de la gestión realizada y del cumplimiento de la meta trazada para el segundo trimestre del año 2022. Debido a lo anterior, no se realiza ningún tipo de recomendación o sugerencia por los resultados obtenidos.</t>
  </si>
  <si>
    <t>Para este período ya se cuenta con un avance del 77% frente a la meta de cuatrienio y cumple con lo planificado para el segundo trimestre de 2022, por lo tanto, no se hace ninguna recomendación al respecto por parte de la OAPII</t>
  </si>
  <si>
    <t>Para el indicador de "Acuerdos de transferencia de tecnología o conocimiento apoyados por Colciencias", se tenía una meta a segundo trimestre de 18 acuerdos, los cuales se cumplieron a cabalidad, permitiendo igualmente, el cumplimiento de la meta de cuatrienio con 67.
De acuerdo a lo anterior, no se realiza ninguna recomendación, pues el área técnica alcanza su propósito frente a este indicador.</t>
  </si>
  <si>
    <t>El indicador de "Organizaciones articuladas en los pactos por la innovación" tenía una meta de 600 para segundo trimestre y el área técnica alcanza un avance de 642, evidenciando un esfuerzo importante para la consecución de la meta de cuatrienio planeada. Respecto a dicha meta, se tiene una ponderación del 85,21 %. Gracias a estos resultados, no se requiere una recomendación o sugerencia.</t>
  </si>
  <si>
    <t>El programa estratégico de diseño y evaluación de la política pública presenta el avance cualitativo de forma clara y en donde se evidencia todos los logros conseguidos en este trimestre, orientado al cumplimiento de las metas de los dos objetivos asociados a este proceso. Basado en lo anterior, la Oficina Asesora de Planeación e Innovación Institucional invita al área técnica a continuar con el seguimiento y monitoreo que garanticen el cumplimiento de lo planificadon en la vigencia 2022.</t>
  </si>
  <si>
    <t>El indicador de Índice ATM presenta un avance del 80,61%  en segundo trimestre, cumpliendo así con lo planificado para dicho período. Teniendo en cuenta lo anterior, no se hace necesario realizar recomendación o sugerencia, debido a su buen comportamiento.</t>
  </si>
  <si>
    <t>De acuerdo con la revisión adelantada por la Oficina Asesora de Planeación e Innovación Institucional, durante el segundo trimestre de 2022, se ejecutaron las actividades planificadas en lo que corresponde al seguimiento y acompañamiento de los Centros Regionales de Investigación, Innovación y Emprendimiento y Distritos de Innovación. 
A pesar de que la meta de la vigencia ya se cumplió, se recomienda aunar esfuerzos para alcanzar la meta de cuatrienio, la cual está planficada en 6 y actualmente se tienen  un alcance de 5.</t>
  </si>
  <si>
    <t>La Oficina Asesora de Planeación e Innovación Institucional, recomienda la oportunidad y calidad de los reportes en la plataforma, pues aún, se tienen reprocesos en el análisis cualitativo y cuantitativo. En cuanto al indicador, se cumple con las metas establecidas tanto para vigencia 2022, como en la meta de cuatrienio.
Es importante recordar que para el cumplimiento de esta vigencia y la meta de cuatrienio, desde noviembre 2021 se adelantaron ejercicios de mapeo de resultados de instrumentos del Ministerio con otras entidades públicas, con el fin deidentificar beneficiarios (becas y créditos beca) en la formación de doctores. Gracias a estos ejercicios se logran cumplir las metas anuales de los años 2021 y 2022. Los resultados reportados con cumplimiento al 100% a este segundo trimestres tambiién se dan por un ajuste en el desarrollo de las estrategias y mecanismos en aras de entregar resultados para el informe de cierre de gobierno.
Las metas no se revisarán para los siguientes trimestres pues la entidad no cuenta con más recursos para este indicador.</t>
  </si>
  <si>
    <t>Este indicador presenta incumplimiento frente a la meta esperada de 200 estancias posdoctorales, por lo tanto, se sugiere que en los análisis de avances se amplíe las razones por las cuales aún no se cumple con la meta establecida y si se tiene riesgo de incumplimiento. Se recomienda agendar una mesa de trabajo con el equipo de calidad de la OAPII, para definir si es necesario el levantamiento de una acción de mejora. 
Frente a la meta de cuatrienio se cuenta con un avance del 84%.</t>
  </si>
  <si>
    <t>De acuerdo con la revisión adelantada por la Oficina Asesora de Planeación e Innovación Institucional, durante el segundo trimestre de 2022, se ejecutaron las actividades planificadas en lo que al indicador de aprobación de recursos de la asignación del SGR, obteniendo un 91%, superior a lo planificado e impactando de forma positiva al país, pues a mayor asignación de recursos, mayor número de beneficiarios. Debido al buen resultado, se sugiere, revisar el cambio de la meta de la vigencia, puesto que, se superó  la meta planficada y existe la posibilidad de avanzar un poco más en la asignación de los recursos.</t>
  </si>
  <si>
    <t>De acuerdo con la revisión adelantada por la Oficina Asesora de Planeación e Innovación Institucional - OAPII, se reconoce el esfuerzo realizado por las áreas técnicas en relación con la gestión para el desarrollo de las diferentes iniciativas que componen el plan estratégico. Se evidencia que la falta del cumplimiento al indicador se debe a tiempos administrativos y que se tiene planeado cumplir con el resultado en el tercer trimestre del año, por lo tanto, no se identifica un riesgo de incumplimiento.</t>
  </si>
  <si>
    <t xml:space="preserve">De acuerdo con la revisión adelantada por la Oficina Asesora de Planeación e Innovación Institucional - OAPII, se reconoce el esfuerzo realizado por las áreas técnicas en relación con la gestión para el desarrollo de las diferentes iniciativas que componen el plan estratégico. Se recomienda adelantar una mesa de trabajo con la OAPII, para definir si se ajusta el tiempo del período de la meta para tercer trimestre. </t>
  </si>
  <si>
    <t>El indicador de Museos y Centros de Ciencia Reconocidos para el segundo trimestre del año 2022, alcanza la meta establecida para el mismo de 5 museos de acuerdo con lo programado, para un 50% de avance en la meta de cuatrienio. Respecto al resultado obtenido, no se genera ningún tipo de recomendación u observación al respecto.</t>
  </si>
  <si>
    <t>Análisis del indicador
Con corte al segundo trimestre de 2022, se reporta el resultado obtenido en el indicador de nodos de diplomacia científica, donde se han fortalecido cinco de ellos: Brasil, Reino Unido, Corea, Estados Unidos y España, lo que evidencia que se ha superado la meta de tres que estaban planificados para el periodo, resultado que permite cumplir la meta esperada.
Las razones por las cuales se logra cumplir y superar la meta son las siguientes:
• Se realizó sensibilización e interlocución con los Embajadores de Brasil, Reino Unido, Corea Estados Unidos y España a través del desarrollo de las siguientes actividades:
- Foro Iberoamericano de diplomacia científica, que se realizó en febrero 28 de 2022.
- Reuniones celebradas entre la Canciller y el señor Ministro de Ciencia, Tecnología e Innovación.
- Reuniones efectuadas con el embajador del Reino Unido y la diáspora científica existente en ese país, en el marco de la visita de la misión de alto nivel del señor Ministro de Ciencia, Tecnología e Innovación.
- Reunión efectuada por el señor Ministro de Minciencias con el Embajador de Corea, Estados Unidos y España en el marco de las misiones de alto nivel en esos países.
- Publicación de la convocatoria de estancias postdoctorales de diplomacia científica para doctores colombianos en el extranjero No. 928-2022 en el mes de mayo de 2022 con el objeto de seleccionar doctores para realizar estancias de diplomacia científica en los países seleccionados.
• Se han elaborado propuestas de planes de trabajo, la cuáles serán sometidas a consideración de las respectivas Misiones Diplomáticas de Colombia en el exterior.
Con base en lo expuesto, se evidencia que no existe riesgo de incumplimiento.</t>
  </si>
  <si>
    <t>Para el segundo trimestre del año 2022, el indicador de Nuevos bioproductos registrados por el Programa Colombia Bio alcanza un resultado de 61 bioproductos (92% de la meta de la vigencia) y un cumplimiento del 100% en cuanto a la meta de cuatrienio. Con estos resultados, desde la OAPII, no se presenta observación o sugerencia al respecto.</t>
  </si>
  <si>
    <t>El programa de Colombia BIO para el segundo trimestre, alcanza 4 nuevas expediciones y un total de 26 en el período de cuatrienio, superando la meta planificada de 25 expediciones, con una ponderación del 100%.
El área técnica informa que para el tercer trimestre se tiene previsto el cumplimiento de las 7 expediciones del año 2022, por lo tanto, no se recomienda o se sugiere nada al respecto.</t>
  </si>
  <si>
    <t>Para el mes de junio el DANE reporta una inversión total en Investigación y Desarrollo de $2,6 billones en lo que respecta a 2021. Este valor desagregado por fuente de recursos muestra que el sector privado invirtió $1,5 Billones de pesos, el sector público invirtió $0,61 Billones y recursos de mixtos por $0,49 Billones. Es importante precisar que, este valor reportado por el DANE tiene fecha de corte 7 de junio y es un dato preliminar. Se espera finalizando agosto de 2022 el DANE cierre el proceso de medición de I+D 2021 para reportar el dato final. De otra parte, en lo concerniente a la medición de I+D del sector privado para el 2022, dicho proceso iniciará su medición en enero de 2023.
Se espera que en el segundo semestre el DANE reporte el dato del la Inversión en I+D del sector privado como porcentaje del PIB con el cual cerrariamos el 2021, así como, las estrategias a seguir para el reporte del año 2022</t>
  </si>
  <si>
    <t>Gracias al esfuerzo realizado desde el área técnica, se alcanza el 100% de la meta de cuatrienio en este segundo trimestre de la vigencia. Es importante expresar el reconocimiento de la gestión, pues este indicador tenía un riesgo de incumplimiento y hoy es un resultado valioso para el país.
No se generan observaciones con los resultados, ya que se está buscando compensar los rezagos de años anteriores.</t>
  </si>
  <si>
    <t>De acuerdo con la información entregada por el Observatorio Colombiano de Ciencia y Tecnología OCyT al Ministerio de Ciencia, Tecnología e Innovación en el mes de junio, la inversión nacional en ACTI para 2021 alcanzó el 1,01% del PIB. Este dato es histórico ya que es la primera vez que Colombia alcanza ese porcentaje de inversión. ACTI es medido en América Latina y el Caribe y en promedio para el periodo 2015-2019 la inversión registrada en la región es del 1%. Este esfuerzo de inversión se desagrega de la siguiente forma: Regalías $0,65 billones; EDIT proyección (Manufactura y Servicios) $4,04 billones; Beneficios tributarios (Esfuerzo fiscal 2020 + inversión empresas que participaron para BT en 2021) $1,6 billones; Encuesta OCyT (Centros de Investigación, IES, IPSFL, Hospitales y Clínicas, Entidades Públicas) $5, 55 billones.
En lo que respecta a la medición 2021, el OCyT adelanta las actividades que permitirán contar con una desagregación de la inversión en ACTI 2021 por tipo de entidad, por departamento y por áreas de conocimiento. Este proceso es más extenso y se espera que a finales de septiembre se encuentre disponible. De otra parte, en lo relacionado a la medición de 2022, el OCyT iniciará este proceso una vez finalizado el correspondiente a la vigencia 2021.</t>
  </si>
  <si>
    <t>Se sugiere mejorar la oportunidad en el reporte, con el propósito de que la información registrada en los módulos de GINA sean coherentes y no generen reprocesos en la Dirección Técnica y en la Oficina Asesora de Planeación e Innovación Institucional.  Así mismo, se recomienda comunicarse con el equipo de calidad de la OAPII, para validar la pertinencia del levantamiento de una acción de mejora, que mitigue el riesgo de incumplimiento del indicador. 
No obstante, es importante resaltar que la meta del Plan Nacional de Desarrollo ya se ha cumplido.</t>
  </si>
  <si>
    <t>"De acuerdo con el reporte formal que realiza la SIC en su página oficial (https://drive.google.com/file/d/1QPzTd3Jl6QEa7SJ0gQAT66bz47uneUAs/view ), se reporta que para lo corrido del año 2022, primer trimestre (enero a junio) se han radicado un total de 801 solicitudes de patente (730 solicitudes de invención y 71 solicitudes de modelo de utilidad) ante dicha Entidad.
A continuación, se muestra la distribución por departamento de radicación de patente a nivel nacional:
Etiquetas de filaSuma de No. De solicitudes: Antioquia 122; Atlántico 64; Bogotá 222; Bolivar 4; Boyacá 24; Caldas 36; Caquetá 8; Casanare 13; Cauca 14; Cesar 13; Chocó 1; Córdoba 2; Cundinamarca 35; Huila 15; La Guajira 17; Magdalena 2; Meta 3; Nariño 4; Norte de Santander 18; Norte_De_Santander 1; Putumayo 1; Quindío 23; Risaralda 22; Santander 46; Sucre 14; Tolima 10; Valle_Del_Cauca 67; Total general 801.
Lo anterior evidencia que el 28% de las radicaciones de patente se encuentra focalizado en Bogotá D.C, seguido por Antioquia con el 15%, Valle del Cauca y Atlántico con el 8% cada uno, y Santander con el 6% siendo estos los departamentos que lideran la radicación de patente con el 65% de territorio nacional.
El presente reporte se realiza teniendo en cuenta el periodo de espera que le toma a la Superintendencia de Industria y Comercio - SIC realizar la consolidación de la información recaudada a nivel nacional de estas solicitudes de patente, de tal manera que el rezago presentado hasta el momento queda solventado con esta presentación de reporte, con el soporte formal que genera la SIC.”
Frente al convenio 417-2021, suscrito con la Corporación Tecnnova Universidad Empresa Estado UEE, en representación de la Joinn Red Colombiana de OTRI, se realizó la adición No. 2 al cual se asignaron recursos por PGN 2022 por un valor de $8 mil millones con la meta de 550 nuevas solicitudes de patentes. La “Convocatoria nacional para fomentar la protección por patente de resultados de I+D+i que promuevan la potenciación económica del sector empresarial” que dio apertura el 29 de octubre de 2021 y cerró el 28 de abril del 2022, se recibieron 1145 postulantes y se beneficiarios 697con invenciones efectivamente radicadas.
Así mismo se dio apertura a la “convocatoria nacional para fomentar la protección por patente de resultados de I+D+i que promuevan la potenciación económica del sector empresarial - 2022” el pasado 24 de mayo y la cual tuvo dos cohortes, la primera cerró el 24 de junio de 2022 y la otra se cierra el 22 de julio de 2022. Con esta convocatoria se espera apoyar 292 Solicitudes de patentes presentadas por residentes en Oficina Nacional.</t>
  </si>
  <si>
    <t>Para el encuentro nacional se tuvo un total de 53 asistentes, entre empresarios y representantes de las cámaras de comercio de Santa Marta, Barranquilla, Cartagena, Tumaco, Pasto, Ibagué y eje cafetero. 
Cúcuta: Se sostuvo reunión con la Organización de Estados Iberoamericanos donde se socializó la estrategia de Pactos por la Innovación en Norte de Santander.  Para el programa de aceleración de proyectos de I+D+i se realizaron visitas a las empresas beneficiarias.  Para el programa de innovación abierta se realizó comité correspondiente al 50% de avance del programa donde se presentaron los avances, logros y estatus de cada una de las 23 empresas beneficiarias.  Para el programa talleres de innovación se socializó el programa en las mesas clúster de la construcción y turismo, invitando a la activa participación a los nuevos firmantes de la estrategia. Se realizó comité final de COLINNOVA 2020. Para el programa COLINNOVA 2022 se conformaron las alianzas de construcción Moda y Turismo.
Eje cafetero: para el beneficio de COLINNOVA se realizó entrega final del prototipo de la alianza 10 (Caldas - SES) y 11 (Dosquebradas) de manera presencial, se presentó ejecución física y financiera al 100%. 
Ibagué: Para el programa de sistemas de innovación empresarial avanzan los talleres de manera normal. Para el programa de comunidad de innovación ya se tiene el contrato de la entidad acompañante, se amplió el plazo de inscripción de las empresas beneficiarias al 8 de julio.
Cali: Para el programa COLINNOVA se diseñaron los TDR de financiamiento.
Confecámaras: Evento de lanzamiento Pactos por la Innovación- beneficio COL- INNOVA 2022. 15 prototipos funcionales resultados del desarrollo de los proyectos de Innovación colaborativa ejecutados. Se reporta un porcentaje de avance global del 72%.
Barranquilla: para el programa de aceleración se realiza Seguimiento a la entidad asesora Doceprojekto para que brinde acompañamiento en la formulación del proyecto de la empresa Trading Group y asesorías a la empresa E2 quien radicó ante la convocatoria de beneficios tributarios del 2021. Para el programa de innovación abierta se lleva a cabo mesas de trabajo entre la empresa Liteyca de Colombia, el solver Icubo y la entidad asesora Inventta.
Bucaramanga: Para el programa de sistemas de innovación finalizó la implementación de los proyectos de innovación con las empresas que recibieron cofinanciación por su desempeño en el marco del programa.  Se realizó para el programa de jóvenes investigadores e innovadores la reunión de cierre con 5 de los 6 jóvenes.
Santa Marta: Para el programa de prototipado se realizó la Aprobación términos y condiciones - Selección de proyectos. Dentro del Kit de Innovación de la estrategia de Pactos por la Innovación Magdalena, se realizó el taller virtual, "Creación de Productos y Servicios Innovadores".
Buenaventura: Se realiza documento de invitación a los talleres de gestión de la innovación a realizar, se comparte información de Tdrs y anexos con las Cámara de comercios aliadas y empresas participantes del programa de prototipado.
Finalmente, hasta la fecha se han obtenido un total de 642 firmantes para el 2022, con 100 en el mes de enero, 187 en el mes de febrero, 126 en el mes de marzo, 91 en abril, 111 en mayo y 27 en junio.</t>
  </si>
  <si>
    <t xml:space="preserve">Los indicadores de cumplimiento de gestión de los programas y proyectos de CTel (EP-22) para este 2do trimestre arroja un alcance positivo en la gestión de los procesos en los programas y proyectos de Ctel financiados en relación con los objetivos esperados para este 2do trimestre; Se evidencia un total de 95 programas y proyectos financiados en el 2do trimestre, de los 57 esperados para el trimestre.
Este cumplimiento compilado, se obtiene del aporte de iniciativas como: Plataforma Trasatlántica (3 proyectos en el 1er trimestre), Invitación para generación de insumos técnicos a partir de información del sector agropecuario (3 proyectos en el 1er trimestre),  Mapeo de beneficios tributarios 2022 (80 proyectos en el 2do trimestre) y Mapeo de proyectos I+D+i financiados por Minciencias y aliados de bioeconomía (9 proyectos en el 2do trimestre).  Para verificación de los indicadores de gestión y cumplimiento de alcance de los programas y proyectos, se da lugar al informe presentado en este 2do trimestre “formato de soporte al indicador”.
En los Programas y Proyectos de CTeI financiados - Mapeo de proyectos beneficios tributarios 2022,  se reportaron para este 2do trimestre el avances de desarrollo de estrategia, en el que se realizaron reuniones con el personal delegado de beneficios tributarios para la obtención y revisión de información,  para los proceso de aprobación de proyectos, en donde se generó unas bases de datos que fueron revisadas para la obtención y registro de la información recibida, obtuvieron un registro de 15 Programas y proyectos de CTeI financiadas.  No obstante Mediante las convocatorias 913 -2022 se registraron 97 proyectos para acceder a beneficio tributarios de financiación, en los que fueron favoreciendo 81 proyectos notificados en el Acta 3 del 28 de junio de 2022, quedando elegibles de beneficios tributarios 80 propuestas. Lo que evidencia un cumplimiento de gestión de 80 programas y proyectos de CTel financiado, meta obtenida por encima del objetivo esperado en este 2do trimestre.
Para los Programas y Proyectos de CTeI financiados - Mapeo de proyectos I+D+i financiados por Minciencias y Aliados Bioeconomia (VV-22),  se reporta un formato de indicador de estado deficiente en la gestión de los proyectos de mapeo realizado al interior de Minciencias,  se había establecido un alcance de 30 programas y proyectos  financiados para este 2do trimestre y no obstante se reportaron  9 proyectos los cuales son derivados de la Convocatoria fomento a la innovación y desarrollo tecnológico en las empresas–Senainnova “por la reactivación del país”, financiados por Minciencias  Y aliados Bioeconomia, en relación a la iniciativas que se ajusta al indicador y no representa duplicidad con otra acción. Se espera para el siguiente trimestre terminar realizando el siguiente mapeo para cumplir con la meta establecida.  El alcance de ejecución es del 25% de cumplimiento en la gestión
Para los Programas y Proyectos de CTeI financiados - Invitación para generación de insumos técnicos a partir de información del sector agropecuario (VV-2). Reportaron un formato de indicadores deficiente, dado que se había registrado el valor de solo 3 en el 2do trimestre, La invitación contaba con una meta de 4 propuestas financiadas en 4 líneas temáticas diferentes. Sin embargo, una vez finalizado el proceso de evaluación correspondiente, solo van a ser financiadas las 3 propuestas, declarándose la línea asociada a mujer rural como desierta. El alcance de ejecución es del 75% de cumplimiento en la gestión.
Programas y Proyectos de CTeI financiados - Consolidación de iniciativas de I+D en Recobro Mejorado de Hidrocarburos (VV-22), se reportó un indicador deficiente, dado que Se registró el valor 0.0 para la fecha del 2do trimestre. se logró la publicación de la invitación 1035-2022 "INVITACIÓN A PRESENTAR PROPUESTA PARA APOYO A PROYECTOS DE I+D+i EN RECOBRO MEJORADO DE HIDROCARBUROS – 2022" 1. Se realizó la apertura y cierre de la invitación 1035-2022.2. Se adelanta el proceso de evaluación de las propuestas después de la etapa de subsanación. Se espera que para el 3er trimestre se cuente con la lista de proyectos elegibles para contratación. </t>
  </si>
  <si>
    <t>En el segundo trimestre de la vigencia 2022, se alcanza el beneficio de 95 programas y/o proyectos, permitiendo el cumplimiento de la meta establecida para este período. Es importante tener en cuenta que este resultado se da gracias a los ejercicios de mapeo realizados en las áreas misionales, que han buscado disminuir los faltantes de este indicador en lo determinado en el Plan Nacional de Desarrollo. Su avance es de 78,68% frente a la meta de cuatrienio.
Se sugiere desde la Oficina Asesora de Planeación e Innovación Institucional, continuar con las estrategias implementadas, pues va en buen camino, en pro de cumplir con la meta del cuatrienio.</t>
  </si>
  <si>
    <t>Las iniciativas planificadas para el cumplimiento del indicador desde el programa estratégico Ondas, cuenta con una descripción amplia y clara de la gestión realizada, en cada una de las actividades ejecutadas en el segundo trimestre de 2022. Es importante tener en cuenta, que el indicador asociado se cumplió desde el primer trimestre de la vigencia, por lo tanto, desde la Oficina Asesora de Planeación e Innovación Institucional, no tienen ningún tipo de recomendación al respecto.
Los resultados reportados con cumplimiento al 100% a este segundo trimestres también se dan por un ajuste en el desarrollo de las estrategias y mecanismos en aras de entregar resultados para el informe de cierre de gobierno.
Las metas no se revisarán para los siguientes trimestres pues la entidad no cuenta con más recursos para este indicador.</t>
  </si>
  <si>
    <t>En lo pertinente a la medición de 2022, se deberá adelantar la gestión para que desde el Ministerio se efectúe el desembolso de los aportes de Minciencias al Observatorio Colombiano de Ciencia y Tecnología OCyT del periodo 2022. A través de estos recursos el OCyT asegura el desarrollo técnico y operativo para la medición de ACTI de 2022. Con respecto a los resultados se resalta que, aunque no se cumplio la meta del periodo 2021, estos resultados son históricos en el país.</t>
  </si>
  <si>
    <t>Se recomienda enviar un oficio al DNP para trasladar la responsabilidad de efectuar el seguimiento y reporte de este indicador al DANE toda vez que desde el presente año el DANE es la entidad oficial que adelanta esta medición a nivel país.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</si>
</sst>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0%"/>
    <numFmt numFmtId="166" formatCode="#,##0_ ;\-#,##0\ "/>
    <numFmt numFmtId="167" formatCode="0.0"/>
  </numFmts>
  <fonts count="17" x14ac:knownFonts="1">
    <font>
      <sz val="11"/>
      <color theme="1"/>
      <name val="Calibri"/>
      <family val="2"/>
      <scheme val="minor"/>
    </font>
    <font>
      <sz val="11"/>
      <color theme="1"/>
      <name val="Calibri"/>
      <family val="2"/>
      <scheme val="minor"/>
    </font>
    <font>
      <b/>
      <sz val="14"/>
      <color theme="1"/>
      <name val="Arial Narrow"/>
      <family val="2"/>
    </font>
    <font>
      <sz val="16"/>
      <color theme="0"/>
      <name val="Arial Narrow"/>
      <family val="2"/>
    </font>
    <font>
      <sz val="12"/>
      <color theme="1"/>
      <name val="Arial Narrow"/>
      <family val="2"/>
    </font>
    <font>
      <sz val="12"/>
      <name val="Arial Narrow"/>
      <family val="2"/>
    </font>
    <font>
      <sz val="12"/>
      <color theme="0"/>
      <name val="Arial Narrow"/>
      <family val="2"/>
    </font>
    <font>
      <sz val="11"/>
      <name val="Arial Narrow"/>
      <family val="2"/>
    </font>
    <font>
      <sz val="14"/>
      <name val="Arial Narrow"/>
      <family val="2"/>
    </font>
    <font>
      <sz val="16"/>
      <name val="Arial Narrow"/>
      <family val="2"/>
    </font>
    <font>
      <b/>
      <sz val="11"/>
      <name val="Calibri"/>
      <family val="2"/>
      <scheme val="minor"/>
    </font>
    <font>
      <sz val="11"/>
      <color theme="0"/>
      <name val="Arial Narrow"/>
      <family val="2"/>
    </font>
    <font>
      <sz val="18"/>
      <color theme="0"/>
      <name val="Arial Narrow"/>
      <family val="2"/>
    </font>
    <font>
      <b/>
      <sz val="16"/>
      <name val="Arial Narrow"/>
      <family val="2"/>
    </font>
    <font>
      <sz val="16"/>
      <name val="Calibri"/>
      <family val="2"/>
      <scheme val="minor"/>
    </font>
    <font>
      <b/>
      <sz val="16"/>
      <name val="Calibri"/>
      <family val="2"/>
      <scheme val="minor"/>
    </font>
    <font>
      <b/>
      <sz val="14"/>
      <name val="Calibri"/>
      <family val="2"/>
      <scheme val="minor"/>
    </font>
  </fonts>
  <fills count="5">
    <fill>
      <patternFill patternType="none"/>
    </fill>
    <fill>
      <patternFill patternType="gray125"/>
    </fill>
    <fill>
      <patternFill patternType="solid">
        <fgColor theme="0"/>
        <bgColor indexed="64"/>
      </patternFill>
    </fill>
    <fill>
      <patternFill patternType="solid">
        <fgColor rgb="FF3466CC"/>
        <bgColor indexed="64"/>
      </patternFill>
    </fill>
    <fill>
      <patternFill patternType="solid">
        <fgColor rgb="FFE2ECFD"/>
        <bgColor rgb="FF00000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indexed="64"/>
      </left>
      <right/>
      <top style="hair">
        <color indexed="64"/>
      </top>
      <bottom style="hair">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9">
    <xf numFmtId="0" fontId="0" fillId="0" borderId="0" xfId="0"/>
    <xf numFmtId="0" fontId="4" fillId="2" borderId="0" xfId="0" applyFont="1" applyFill="1"/>
    <xf numFmtId="0" fontId="5" fillId="2" borderId="0" xfId="0" applyFont="1" applyFill="1" applyAlignment="1"/>
    <xf numFmtId="0" fontId="5" fillId="2" borderId="0" xfId="0" applyFont="1" applyFill="1" applyBorder="1" applyAlignment="1">
      <alignment horizontal="center" vertical="center"/>
    </xf>
    <xf numFmtId="0" fontId="5" fillId="0" borderId="0" xfId="0" applyFont="1" applyFill="1" applyBorder="1" applyAlignment="1">
      <alignment horizontal="center" vertical="center"/>
    </xf>
    <xf numFmtId="0" fontId="4" fillId="2" borderId="0" xfId="0" applyFont="1" applyFill="1" applyAlignment="1">
      <alignment horizontal="center" vertical="center"/>
    </xf>
    <xf numFmtId="0" fontId="4" fillId="0" borderId="0" xfId="0" applyFont="1" applyFill="1"/>
    <xf numFmtId="0" fontId="4" fillId="2" borderId="0" xfId="0" applyFont="1" applyFill="1" applyAlignment="1">
      <alignment horizontal="center"/>
    </xf>
    <xf numFmtId="165" fontId="8" fillId="2" borderId="5" xfId="2" quotePrefix="1" applyNumberFormat="1" applyFont="1" applyFill="1" applyBorder="1" applyAlignment="1">
      <alignment horizontal="center" vertical="center" wrapText="1"/>
    </xf>
    <xf numFmtId="164" fontId="5" fillId="2" borderId="0" xfId="0" applyNumberFormat="1" applyFont="1" applyFill="1"/>
    <xf numFmtId="0" fontId="5" fillId="2" borderId="0" xfId="0" applyFont="1" applyFill="1"/>
    <xf numFmtId="0" fontId="5" fillId="2" borderId="0" xfId="0" applyFont="1" applyFill="1" applyBorder="1" applyAlignment="1">
      <alignmen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164" fontId="5" fillId="0" borderId="0" xfId="1" applyNumberFormat="1" applyFont="1" applyFill="1" applyBorder="1" applyAlignment="1">
      <alignment horizontal="center" vertical="center" wrapText="1"/>
    </xf>
    <xf numFmtId="164" fontId="5" fillId="2" borderId="0" xfId="1" applyNumberFormat="1" applyFont="1" applyFill="1" applyBorder="1" applyAlignment="1">
      <alignment horizontal="center" vertical="center" wrapText="1"/>
    </xf>
    <xf numFmtId="0" fontId="7" fillId="4"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Border="1" applyAlignment="1">
      <alignment horizontal="justify" vertical="center" wrapText="1"/>
    </xf>
    <xf numFmtId="164" fontId="5" fillId="2" borderId="0" xfId="1" applyNumberFormat="1" applyFont="1" applyFill="1" applyBorder="1" applyAlignment="1">
      <alignment horizontal="justify" vertical="center" wrapText="1"/>
    </xf>
    <xf numFmtId="0" fontId="4" fillId="2" borderId="0" xfId="0" applyFont="1" applyFill="1" applyAlignment="1">
      <alignment horizontal="justify" wrapText="1"/>
    </xf>
    <xf numFmtId="10" fontId="10" fillId="0" borderId="15" xfId="2" applyNumberFormat="1" applyFont="1" applyBorder="1" applyAlignment="1">
      <alignment horizontal="center" vertical="center"/>
    </xf>
    <xf numFmtId="165" fontId="8" fillId="2" borderId="16" xfId="2" quotePrefix="1" applyNumberFormat="1" applyFont="1" applyFill="1" applyBorder="1" applyAlignment="1">
      <alignment horizontal="center" vertical="center" wrapText="1"/>
    </xf>
    <xf numFmtId="2" fontId="8" fillId="2" borderId="5" xfId="2" quotePrefix="1" applyNumberFormat="1" applyFont="1" applyFill="1" applyBorder="1" applyAlignment="1">
      <alignment horizontal="center" vertical="center" wrapText="1"/>
    </xf>
    <xf numFmtId="2" fontId="8" fillId="2" borderId="16" xfId="2" quotePrefix="1" applyNumberFormat="1" applyFont="1" applyFill="1" applyBorder="1" applyAlignment="1">
      <alignment horizontal="center" vertical="center" wrapText="1"/>
    </xf>
    <xf numFmtId="2" fontId="8" fillId="0" borderId="5" xfId="2" quotePrefix="1" applyNumberFormat="1" applyFont="1" applyFill="1" applyBorder="1" applyAlignment="1">
      <alignment horizontal="center" vertical="center" wrapText="1"/>
    </xf>
    <xf numFmtId="1" fontId="8" fillId="2" borderId="5" xfId="2" quotePrefix="1" applyNumberFormat="1" applyFont="1" applyFill="1" applyBorder="1" applyAlignment="1">
      <alignment horizontal="center" vertical="center" wrapText="1"/>
    </xf>
    <xf numFmtId="9" fontId="8" fillId="2" borderId="5" xfId="2" quotePrefix="1"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0" fontId="9" fillId="2" borderId="5" xfId="0" applyFont="1" applyFill="1" applyBorder="1" applyAlignment="1">
      <alignment horizontal="left" vertical="center" wrapText="1"/>
    </xf>
    <xf numFmtId="9" fontId="14" fillId="0" borderId="15" xfId="0" applyNumberFormat="1" applyFont="1" applyBorder="1" applyAlignment="1">
      <alignment horizontal="center" vertical="center"/>
    </xf>
    <xf numFmtId="10" fontId="14" fillId="0" borderId="15" xfId="0" applyNumberFormat="1" applyFont="1" applyBorder="1" applyAlignment="1">
      <alignment horizontal="center" vertical="center"/>
    </xf>
    <xf numFmtId="9" fontId="15" fillId="0" borderId="15" xfId="0" applyNumberFormat="1" applyFont="1" applyBorder="1" applyAlignment="1">
      <alignment horizontal="center" vertical="center"/>
    </xf>
    <xf numFmtId="49" fontId="14" fillId="0" borderId="15" xfId="0" applyNumberFormat="1" applyFont="1" applyBorder="1" applyAlignment="1">
      <alignment horizontal="center" vertical="center"/>
    </xf>
    <xf numFmtId="10" fontId="16" fillId="0" borderId="15" xfId="2" applyNumberFormat="1" applyFont="1" applyBorder="1" applyAlignment="1">
      <alignment horizontal="center" vertical="center"/>
    </xf>
    <xf numFmtId="166" fontId="5" fillId="2" borderId="17" xfId="1" applyNumberFormat="1" applyFont="1" applyFill="1" applyBorder="1" applyAlignment="1">
      <alignment horizontal="justify" vertical="center" wrapText="1"/>
    </xf>
    <xf numFmtId="166" fontId="5" fillId="2" borderId="1" xfId="1" applyNumberFormat="1" applyFont="1" applyFill="1" applyBorder="1" applyAlignment="1">
      <alignment horizontal="justify" vertical="center" wrapText="1"/>
    </xf>
    <xf numFmtId="1" fontId="14" fillId="0" borderId="15" xfId="0" applyNumberFormat="1" applyFont="1" applyBorder="1" applyAlignment="1">
      <alignment horizontal="center" vertical="center"/>
    </xf>
    <xf numFmtId="1" fontId="15" fillId="0" borderId="15" xfId="0" applyNumberFormat="1" applyFont="1" applyBorder="1" applyAlignment="1">
      <alignment horizontal="center" vertical="center"/>
    </xf>
    <xf numFmtId="9" fontId="16" fillId="0" borderId="15" xfId="2" applyNumberFormat="1" applyFont="1" applyBorder="1" applyAlignment="1">
      <alignment horizontal="center" vertical="center"/>
    </xf>
    <xf numFmtId="166" fontId="5" fillId="2" borderId="1" xfId="1" applyNumberFormat="1" applyFont="1" applyFill="1" applyBorder="1" applyAlignment="1">
      <alignment horizontal="left" vertical="center" wrapText="1"/>
    </xf>
    <xf numFmtId="165" fontId="8" fillId="0" borderId="5" xfId="2" quotePrefix="1" applyNumberFormat="1" applyFont="1" applyFill="1" applyBorder="1" applyAlignment="1">
      <alignment horizontal="center" vertical="center" wrapText="1"/>
    </xf>
    <xf numFmtId="1" fontId="14" fillId="2" borderId="15" xfId="0" applyNumberFormat="1" applyFont="1" applyFill="1" applyBorder="1" applyAlignment="1">
      <alignment horizontal="center" vertical="center"/>
    </xf>
    <xf numFmtId="167" fontId="14" fillId="0" borderId="15" xfId="0" applyNumberFormat="1" applyFont="1" applyBorder="1" applyAlignment="1">
      <alignment horizontal="center" vertical="center"/>
    </xf>
    <xf numFmtId="2" fontId="14" fillId="0" borderId="15" xfId="0" applyNumberFormat="1" applyFont="1" applyBorder="1" applyAlignment="1">
      <alignment horizontal="center" vertical="center"/>
    </xf>
    <xf numFmtId="2" fontId="15" fillId="0" borderId="15" xfId="0" applyNumberFormat="1" applyFont="1" applyBorder="1" applyAlignment="1">
      <alignment horizontal="center" vertical="center"/>
    </xf>
    <xf numFmtId="166" fontId="5" fillId="0" borderId="17" xfId="1" applyNumberFormat="1" applyFont="1" applyFill="1" applyBorder="1" applyAlignment="1">
      <alignment horizontal="justify" vertical="center" wrapText="1"/>
    </xf>
    <xf numFmtId="166" fontId="5" fillId="0" borderId="1" xfId="1" applyNumberFormat="1" applyFont="1" applyFill="1" applyBorder="1" applyAlignment="1">
      <alignment horizontal="left" vertical="center" wrapText="1"/>
    </xf>
    <xf numFmtId="10" fontId="14" fillId="2" borderId="15" xfId="0" applyNumberFormat="1" applyFont="1" applyFill="1" applyBorder="1" applyAlignment="1">
      <alignment horizontal="center" vertical="center"/>
    </xf>
    <xf numFmtId="10" fontId="15" fillId="0" borderId="15" xfId="0" applyNumberFormat="1" applyFont="1" applyBorder="1" applyAlignment="1">
      <alignment horizontal="center" vertical="center"/>
    </xf>
    <xf numFmtId="0" fontId="7" fillId="4" borderId="4"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4" fillId="2" borderId="1" xfId="0" applyFont="1" applyFill="1" applyBorder="1" applyAlignment="1">
      <alignment horizontal="center"/>
    </xf>
    <xf numFmtId="0" fontId="4" fillId="2" borderId="1"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12" fillId="3" borderId="1"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5" fillId="2" borderId="0" xfId="0" applyFont="1" applyFill="1" applyAlignment="1">
      <alignment horizontal="left" vertical="center" wrapText="1"/>
    </xf>
    <xf numFmtId="0" fontId="5" fillId="2" borderId="0" xfId="0" applyFont="1" applyFill="1" applyAlignment="1">
      <alignment horizontal="left" vertical="center"/>
    </xf>
    <xf numFmtId="0" fontId="4" fillId="2" borderId="0" xfId="0" applyFont="1" applyFill="1" applyAlignment="1">
      <alignment horizontal="left" vertical="center" wrapText="1"/>
    </xf>
    <xf numFmtId="0" fontId="4" fillId="2" borderId="0" xfId="0" applyFont="1" applyFill="1" applyAlignment="1">
      <alignment horizontal="left" vertical="center"/>
    </xf>
    <xf numFmtId="0" fontId="7"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cellXfs>
  <cellStyles count="3">
    <cellStyle name="Millares" xfId="1" builtinId="3"/>
    <cellStyle name="Normal" xfId="0" builtinId="0"/>
    <cellStyle name="Porcentaje" xfId="2" builtinId="5"/>
  </cellStyles>
  <dxfs count="15">
    <dxf>
      <font>
        <b/>
        <i val="0"/>
        <color rgb="FF00B050"/>
      </font>
    </dxf>
    <dxf>
      <font>
        <b/>
        <i val="0"/>
        <color rgb="FF7030A0"/>
      </font>
      <numFmt numFmtId="14" formatCode="0.00%"/>
    </dxf>
    <dxf>
      <font>
        <b/>
        <i val="0"/>
        <color rgb="FF0070C0"/>
      </font>
      <numFmt numFmtId="3" formatCode="#,##0"/>
    </dxf>
    <dxf>
      <font>
        <b/>
        <i val="0"/>
        <color rgb="FF00B050"/>
      </font>
    </dxf>
    <dxf>
      <font>
        <b/>
        <i val="0"/>
        <color rgb="FF7030A0"/>
      </font>
      <numFmt numFmtId="14" formatCode="0.00%"/>
    </dxf>
    <dxf>
      <font>
        <b/>
        <i val="0"/>
        <color rgb="FF0070C0"/>
      </font>
      <numFmt numFmtId="3" formatCode="#,##0"/>
    </dxf>
    <dxf>
      <font>
        <b/>
        <i val="0"/>
        <color rgb="FF00B050"/>
      </font>
    </dxf>
    <dxf>
      <font>
        <b/>
        <i val="0"/>
        <color rgb="FF7030A0"/>
      </font>
      <numFmt numFmtId="14" formatCode="0.00%"/>
    </dxf>
    <dxf>
      <font>
        <b/>
        <i val="0"/>
        <color rgb="FF0070C0"/>
      </font>
      <numFmt numFmtId="3" formatCode="#,##0"/>
    </dxf>
    <dxf>
      <font>
        <b/>
        <i val="0"/>
        <color rgb="FF00B050"/>
      </font>
    </dxf>
    <dxf>
      <font>
        <b/>
        <i val="0"/>
        <color rgb="FF7030A0"/>
      </font>
      <numFmt numFmtId="14" formatCode="0.00%"/>
    </dxf>
    <dxf>
      <font>
        <b/>
        <i val="0"/>
        <color rgb="FF0070C0"/>
      </font>
      <numFmt numFmtId="3" formatCode="#,##0"/>
    </dxf>
    <dxf>
      <font>
        <b/>
        <i val="0"/>
        <color rgb="FF00B050"/>
      </font>
    </dxf>
    <dxf>
      <font>
        <b/>
        <i val="0"/>
        <color rgb="FF7030A0"/>
      </font>
      <numFmt numFmtId="14" formatCode="0.00%"/>
    </dxf>
    <dxf>
      <font>
        <b/>
        <i val="0"/>
        <color rgb="FF0070C0"/>
      </font>
      <numFmt numFmtId="3" formatCode="#,##0"/>
    </dxf>
  </dxfs>
  <tableStyles count="0" defaultTableStyle="TableStyleMedium2" defaultPivotStyle="PivotStyleLight16"/>
  <colors>
    <mruColors>
      <color rgb="FF3466CC"/>
      <color rgb="FF3366CC"/>
      <color rgb="FFE2ECFD"/>
      <color rgb="FFC4BD97"/>
      <color rgb="FFC4BDBF"/>
      <color rgb="FFC49FBC"/>
      <color rgb="FF3399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452438</xdr:colOff>
      <xdr:row>0</xdr:row>
      <xdr:rowOff>0</xdr:rowOff>
    </xdr:from>
    <xdr:to>
      <xdr:col>1</xdr:col>
      <xdr:colOff>3598297</xdr:colOff>
      <xdr:row>2</xdr:row>
      <xdr:rowOff>266424</xdr:rowOff>
    </xdr:to>
    <xdr:pic>
      <xdr:nvPicPr>
        <xdr:cNvPr id="2" name="Imagen 1">
          <a:extLst>
            <a:ext uri="{FF2B5EF4-FFF2-40B4-BE49-F238E27FC236}">
              <a16:creationId xmlns:a16="http://schemas.microsoft.com/office/drawing/2014/main" id="{D4B25739-E7A4-4968-97B2-933EA96F46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2438" y="0"/>
          <a:ext cx="5253265" cy="90936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6"/>
  <sheetViews>
    <sheetView showGridLines="0" tabSelected="1" topLeftCell="B32" zoomScale="80" zoomScaleNormal="80" zoomScaleSheetLayoutView="30" zoomScalePageLayoutView="30" workbookViewId="0">
      <selection activeCell="N33" sqref="N33"/>
    </sheetView>
  </sheetViews>
  <sheetFormatPr baseColWidth="10" defaultColWidth="11.42578125" defaultRowHeight="15.75" x14ac:dyDescent="0.25"/>
  <cols>
    <col min="1" max="1" width="31.42578125" style="1" customWidth="1"/>
    <col min="2" max="2" width="61.42578125" style="1" customWidth="1"/>
    <col min="3" max="3" width="15.42578125" style="1" customWidth="1"/>
    <col min="4" max="4" width="20.140625" style="1" customWidth="1"/>
    <col min="5" max="5" width="14.85546875" style="1" customWidth="1"/>
    <col min="6" max="6" width="13.42578125" style="1" customWidth="1"/>
    <col min="7" max="7" width="13.42578125" style="5" customWidth="1"/>
    <col min="8" max="8" width="12.140625" style="6" customWidth="1"/>
    <col min="9" max="9" width="14" style="1" customWidth="1"/>
    <col min="10" max="12" width="15" style="6" customWidth="1"/>
    <col min="13" max="13" width="17" style="6" customWidth="1"/>
    <col min="14" max="14" width="13.140625" style="7" customWidth="1"/>
    <col min="15" max="15" width="15.28515625" style="7" bestFit="1" customWidth="1"/>
    <col min="16" max="16" width="16.42578125" style="1" customWidth="1"/>
    <col min="17" max="17" width="15" style="1" customWidth="1"/>
    <col min="18" max="18" width="20" style="1" customWidth="1"/>
    <col min="19" max="20" width="15" style="6" customWidth="1"/>
    <col min="21" max="21" width="15.85546875" style="6" customWidth="1"/>
    <col min="22" max="22" width="15.85546875" style="1" customWidth="1"/>
    <col min="23" max="23" width="157.42578125" style="20" customWidth="1"/>
    <col min="24" max="24" width="170.42578125" style="1" customWidth="1"/>
    <col min="25" max="16384" width="11.42578125" style="1"/>
  </cols>
  <sheetData>
    <row r="1" spans="1:25" ht="25.5" customHeight="1" x14ac:dyDescent="0.25">
      <c r="A1" s="58"/>
      <c r="B1" s="58"/>
      <c r="C1" s="60" t="s">
        <v>0</v>
      </c>
      <c r="D1" s="61"/>
      <c r="E1" s="61"/>
      <c r="F1" s="61"/>
      <c r="G1" s="61"/>
      <c r="H1" s="61"/>
      <c r="I1" s="61"/>
      <c r="J1" s="61"/>
      <c r="K1" s="61"/>
      <c r="L1" s="61"/>
      <c r="M1" s="61"/>
      <c r="N1" s="61"/>
      <c r="O1" s="61"/>
      <c r="P1" s="61"/>
      <c r="Q1" s="61"/>
      <c r="R1" s="61"/>
      <c r="S1" s="61"/>
      <c r="T1" s="61"/>
      <c r="U1" s="62"/>
      <c r="V1" s="59" t="s">
        <v>14</v>
      </c>
      <c r="W1" s="59"/>
      <c r="X1" s="59"/>
    </row>
    <row r="2" spans="1:25" ht="25.5" customHeight="1" x14ac:dyDescent="0.25">
      <c r="A2" s="58"/>
      <c r="B2" s="58"/>
      <c r="C2" s="63"/>
      <c r="D2" s="64"/>
      <c r="E2" s="64"/>
      <c r="F2" s="64"/>
      <c r="G2" s="64"/>
      <c r="H2" s="64"/>
      <c r="I2" s="64"/>
      <c r="J2" s="64"/>
      <c r="K2" s="64"/>
      <c r="L2" s="64"/>
      <c r="M2" s="64"/>
      <c r="N2" s="64"/>
      <c r="O2" s="64"/>
      <c r="P2" s="64"/>
      <c r="Q2" s="64"/>
      <c r="R2" s="64"/>
      <c r="S2" s="64"/>
      <c r="T2" s="64"/>
      <c r="U2" s="65"/>
      <c r="V2" s="59" t="s">
        <v>17</v>
      </c>
      <c r="W2" s="59"/>
      <c r="X2" s="59"/>
    </row>
    <row r="3" spans="1:25" s="2" customFormat="1" ht="25.5" customHeight="1" x14ac:dyDescent="0.25">
      <c r="A3" s="58"/>
      <c r="B3" s="58"/>
      <c r="C3" s="66"/>
      <c r="D3" s="67"/>
      <c r="E3" s="67"/>
      <c r="F3" s="67"/>
      <c r="G3" s="67"/>
      <c r="H3" s="67"/>
      <c r="I3" s="67"/>
      <c r="J3" s="67"/>
      <c r="K3" s="67"/>
      <c r="L3" s="67"/>
      <c r="M3" s="67"/>
      <c r="N3" s="67"/>
      <c r="O3" s="67"/>
      <c r="P3" s="67"/>
      <c r="Q3" s="67"/>
      <c r="R3" s="67"/>
      <c r="S3" s="67"/>
      <c r="T3" s="67"/>
      <c r="U3" s="68"/>
      <c r="V3" s="59" t="s">
        <v>18</v>
      </c>
      <c r="W3" s="59"/>
      <c r="X3" s="59"/>
    </row>
    <row r="4" spans="1:25" s="2" customFormat="1" ht="13.35" customHeight="1" x14ac:dyDescent="0.25">
      <c r="A4" s="3"/>
      <c r="B4" s="3"/>
      <c r="C4" s="3"/>
      <c r="D4" s="3"/>
      <c r="E4" s="3"/>
      <c r="F4" s="3"/>
      <c r="G4" s="3"/>
      <c r="H4" s="4"/>
      <c r="I4" s="3"/>
      <c r="J4" s="4"/>
      <c r="K4" s="4"/>
      <c r="L4" s="4"/>
      <c r="M4" s="4"/>
      <c r="N4" s="3"/>
      <c r="O4" s="3"/>
      <c r="P4" s="3"/>
      <c r="Q4" s="3"/>
      <c r="R4" s="3"/>
      <c r="S4" s="4"/>
      <c r="T4" s="4"/>
      <c r="U4" s="4"/>
      <c r="V4" s="3"/>
      <c r="W4" s="18"/>
      <c r="X4" s="3"/>
    </row>
    <row r="5" spans="1:25" s="2" customFormat="1" ht="35.25" customHeight="1" x14ac:dyDescent="0.25">
      <c r="A5" s="69" t="s">
        <v>19</v>
      </c>
      <c r="B5" s="70"/>
      <c r="C5" s="70"/>
      <c r="D5" s="70"/>
      <c r="E5" s="70"/>
      <c r="F5" s="70"/>
      <c r="G5" s="70"/>
      <c r="H5" s="70"/>
      <c r="I5" s="70"/>
      <c r="J5" s="70"/>
      <c r="K5" s="70"/>
      <c r="L5" s="70"/>
      <c r="M5" s="70"/>
      <c r="N5" s="70"/>
      <c r="O5" s="70"/>
      <c r="P5" s="70"/>
      <c r="Q5" s="70"/>
      <c r="R5" s="70"/>
      <c r="S5" s="70"/>
      <c r="T5" s="70"/>
      <c r="U5" s="70"/>
      <c r="V5" s="70"/>
      <c r="W5" s="70"/>
      <c r="X5" s="70"/>
    </row>
    <row r="6" spans="1:25" x14ac:dyDescent="0.25">
      <c r="A6" s="3"/>
      <c r="B6" s="3"/>
      <c r="C6" s="3"/>
      <c r="D6" s="3"/>
      <c r="E6" s="3"/>
      <c r="F6" s="3"/>
      <c r="G6" s="3"/>
      <c r="H6" s="4"/>
      <c r="I6" s="3"/>
      <c r="J6" s="4"/>
      <c r="K6" s="4"/>
      <c r="L6" s="4"/>
      <c r="M6" s="4"/>
      <c r="N6" s="3"/>
      <c r="O6" s="3"/>
      <c r="P6" s="3"/>
      <c r="Q6" s="3"/>
      <c r="R6" s="3"/>
      <c r="S6" s="4"/>
      <c r="T6" s="4"/>
      <c r="U6" s="4"/>
      <c r="V6" s="3"/>
      <c r="W6" s="18"/>
      <c r="X6" s="3"/>
    </row>
    <row r="7" spans="1:25" ht="35.25" customHeight="1" x14ac:dyDescent="0.25">
      <c r="A7" s="55" t="s">
        <v>1</v>
      </c>
      <c r="B7" s="53" t="s">
        <v>2</v>
      </c>
      <c r="C7" s="56" t="s">
        <v>16</v>
      </c>
      <c r="D7" s="55" t="s">
        <v>31</v>
      </c>
      <c r="E7" s="56" t="s">
        <v>56</v>
      </c>
      <c r="F7" s="55" t="s">
        <v>3</v>
      </c>
      <c r="G7" s="55" t="s">
        <v>32</v>
      </c>
      <c r="H7" s="50" t="s">
        <v>33</v>
      </c>
      <c r="I7" s="55" t="s">
        <v>34</v>
      </c>
      <c r="J7" s="50" t="s">
        <v>35</v>
      </c>
      <c r="K7" s="55" t="s">
        <v>36</v>
      </c>
      <c r="L7" s="50" t="s">
        <v>60</v>
      </c>
      <c r="M7" s="78" t="s">
        <v>59</v>
      </c>
      <c r="N7" s="78"/>
      <c r="O7" s="78"/>
      <c r="P7" s="78"/>
      <c r="Q7" s="77" t="s">
        <v>61</v>
      </c>
      <c r="R7" s="55" t="s">
        <v>38</v>
      </c>
      <c r="S7" s="50" t="s">
        <v>39</v>
      </c>
      <c r="T7" s="56" t="s">
        <v>4</v>
      </c>
      <c r="U7" s="77" t="s">
        <v>5</v>
      </c>
      <c r="V7" s="77" t="s">
        <v>11</v>
      </c>
      <c r="W7" s="71" t="s">
        <v>10</v>
      </c>
      <c r="X7" s="71" t="s">
        <v>15</v>
      </c>
    </row>
    <row r="8" spans="1:25" ht="30.75" customHeight="1" x14ac:dyDescent="0.25">
      <c r="A8" s="53"/>
      <c r="B8" s="54"/>
      <c r="C8" s="57"/>
      <c r="D8" s="53"/>
      <c r="E8" s="57"/>
      <c r="F8" s="53"/>
      <c r="G8" s="53"/>
      <c r="H8" s="51"/>
      <c r="I8" s="53"/>
      <c r="J8" s="51"/>
      <c r="K8" s="53"/>
      <c r="L8" s="51"/>
      <c r="M8" s="16" t="s">
        <v>6</v>
      </c>
      <c r="N8" s="16" t="s">
        <v>7</v>
      </c>
      <c r="O8" s="16" t="s">
        <v>8</v>
      </c>
      <c r="P8" s="16" t="s">
        <v>9</v>
      </c>
      <c r="Q8" s="50"/>
      <c r="R8" s="53"/>
      <c r="S8" s="51"/>
      <c r="T8" s="57"/>
      <c r="U8" s="50"/>
      <c r="V8" s="50"/>
      <c r="W8" s="72"/>
      <c r="X8" s="72"/>
    </row>
    <row r="9" spans="1:25" s="10" customFormat="1" ht="409.5" customHeight="1" x14ac:dyDescent="0.25">
      <c r="A9" s="52" t="s">
        <v>20</v>
      </c>
      <c r="B9" s="29" t="s">
        <v>21</v>
      </c>
      <c r="C9" s="17" t="s">
        <v>27</v>
      </c>
      <c r="D9" s="28" t="s">
        <v>29</v>
      </c>
      <c r="E9" s="17" t="s">
        <v>57</v>
      </c>
      <c r="F9" s="8">
        <v>6.7999999999999996E-3</v>
      </c>
      <c r="G9" s="8">
        <v>8.9999999999999993E-3</v>
      </c>
      <c r="H9" s="8">
        <v>7.4000000000000003E-3</v>
      </c>
      <c r="I9" s="8">
        <v>1.0999999999999999E-2</v>
      </c>
      <c r="J9" s="8">
        <v>8.3999999999999995E-3</v>
      </c>
      <c r="K9" s="22">
        <v>1.2999999999999999E-2</v>
      </c>
      <c r="L9" s="8">
        <v>8.3999999999999995E-3</v>
      </c>
      <c r="M9" s="30">
        <v>0</v>
      </c>
      <c r="N9" s="31">
        <v>1.01E-2</v>
      </c>
      <c r="O9" s="32"/>
      <c r="P9" s="33"/>
      <c r="Q9" s="34">
        <f>N9</f>
        <v>1.01E-2</v>
      </c>
      <c r="R9" s="8">
        <v>1.4999999999999999E-2</v>
      </c>
      <c r="S9" s="8">
        <f t="shared" ref="S9:S14" si="0">N9</f>
        <v>1.01E-2</v>
      </c>
      <c r="T9" s="8">
        <f t="shared" ref="T9:T25" si="1">+IF(E9="Flujo",R9,IF(E9="Acumulado",SUM(K9,G9,I9,R9),"Error"))</f>
        <v>1.4999999999999999E-2</v>
      </c>
      <c r="U9" s="22">
        <f>N9</f>
        <v>1.01E-2</v>
      </c>
      <c r="V9" s="21">
        <f t="shared" ref="V9:V22" si="2">+IF(U9/T9 &gt; 1, 100%, U9/T9)</f>
        <v>0.67333333333333334</v>
      </c>
      <c r="W9" s="35" t="s">
        <v>115</v>
      </c>
      <c r="X9" s="36" t="s">
        <v>122</v>
      </c>
      <c r="Y9" s="9"/>
    </row>
    <row r="10" spans="1:25" s="10" customFormat="1" ht="213.75" customHeight="1" x14ac:dyDescent="0.25">
      <c r="A10" s="52"/>
      <c r="B10" s="29" t="s">
        <v>70</v>
      </c>
      <c r="C10" s="17" t="s">
        <v>28</v>
      </c>
      <c r="D10" s="28" t="s">
        <v>30</v>
      </c>
      <c r="E10" s="17" t="s">
        <v>58</v>
      </c>
      <c r="F10" s="23">
        <v>0</v>
      </c>
      <c r="G10" s="23" t="s">
        <v>37</v>
      </c>
      <c r="H10" s="23" t="s">
        <v>37</v>
      </c>
      <c r="I10" s="23" t="s">
        <v>37</v>
      </c>
      <c r="J10" s="23" t="s">
        <v>37</v>
      </c>
      <c r="K10" s="24">
        <v>5</v>
      </c>
      <c r="L10" s="23">
        <v>4</v>
      </c>
      <c r="M10" s="37">
        <v>1</v>
      </c>
      <c r="N10" s="37">
        <v>1</v>
      </c>
      <c r="O10" s="38"/>
      <c r="P10" s="37"/>
      <c r="Q10" s="39">
        <f t="shared" ref="Q10" si="3">+M10/R10</f>
        <v>1</v>
      </c>
      <c r="R10" s="23">
        <v>1</v>
      </c>
      <c r="S10" s="8">
        <f t="shared" si="0"/>
        <v>1</v>
      </c>
      <c r="T10" s="8">
        <f t="shared" si="1"/>
        <v>6</v>
      </c>
      <c r="U10" s="22">
        <f>+N10+L10</f>
        <v>5</v>
      </c>
      <c r="V10" s="21">
        <f>+IF(U10/T10 &gt; 1, 100%, U10/T10)</f>
        <v>0.83333333333333337</v>
      </c>
      <c r="W10" s="35" t="s">
        <v>77</v>
      </c>
      <c r="X10" s="36" t="s">
        <v>103</v>
      </c>
      <c r="Y10" s="9"/>
    </row>
    <row r="11" spans="1:25" s="10" customFormat="1" ht="409.5" customHeight="1" x14ac:dyDescent="0.25">
      <c r="A11" s="52"/>
      <c r="B11" s="29" t="s">
        <v>22</v>
      </c>
      <c r="C11" s="17" t="s">
        <v>28</v>
      </c>
      <c r="D11" s="28" t="s">
        <v>29</v>
      </c>
      <c r="E11" s="17" t="s">
        <v>58</v>
      </c>
      <c r="F11" s="23">
        <v>3492</v>
      </c>
      <c r="G11" s="23">
        <v>920</v>
      </c>
      <c r="H11" s="23">
        <v>953</v>
      </c>
      <c r="I11" s="23">
        <v>920</v>
      </c>
      <c r="J11" s="23">
        <v>870</v>
      </c>
      <c r="K11" s="24">
        <v>920</v>
      </c>
      <c r="L11" s="23">
        <v>928</v>
      </c>
      <c r="M11" s="37">
        <v>828</v>
      </c>
      <c r="N11" s="37">
        <v>1380</v>
      </c>
      <c r="O11" s="38"/>
      <c r="P11" s="37"/>
      <c r="Q11" s="39">
        <v>1</v>
      </c>
      <c r="R11" s="23">
        <v>920</v>
      </c>
      <c r="S11" s="8">
        <f t="shared" si="0"/>
        <v>1380</v>
      </c>
      <c r="T11" s="8">
        <f t="shared" si="1"/>
        <v>3680</v>
      </c>
      <c r="U11" s="24">
        <f>+H11+J11+L11+N11</f>
        <v>4131</v>
      </c>
      <c r="V11" s="21">
        <f t="shared" si="2"/>
        <v>1</v>
      </c>
      <c r="W11" s="35" t="s">
        <v>78</v>
      </c>
      <c r="X11" s="40" t="s">
        <v>104</v>
      </c>
      <c r="Y11" s="9"/>
    </row>
    <row r="12" spans="1:25" s="10" customFormat="1" ht="195" customHeight="1" x14ac:dyDescent="0.25">
      <c r="A12" s="52"/>
      <c r="B12" s="29" t="s">
        <v>23</v>
      </c>
      <c r="C12" s="17" t="s">
        <v>28</v>
      </c>
      <c r="D12" s="28" t="s">
        <v>29</v>
      </c>
      <c r="E12" s="17" t="s">
        <v>58</v>
      </c>
      <c r="F12" s="23">
        <v>327</v>
      </c>
      <c r="G12" s="23">
        <v>200</v>
      </c>
      <c r="H12" s="23">
        <v>201</v>
      </c>
      <c r="I12" s="23">
        <v>200</v>
      </c>
      <c r="J12" s="23">
        <v>246</v>
      </c>
      <c r="K12" s="24">
        <v>200</v>
      </c>
      <c r="L12" s="23">
        <v>200</v>
      </c>
      <c r="M12" s="37">
        <v>18</v>
      </c>
      <c r="N12" s="37">
        <v>31</v>
      </c>
      <c r="O12" s="38"/>
      <c r="P12" s="37"/>
      <c r="Q12" s="39">
        <f>+N12/R12</f>
        <v>0.155</v>
      </c>
      <c r="R12" s="23">
        <v>200</v>
      </c>
      <c r="S12" s="8">
        <f t="shared" si="0"/>
        <v>31</v>
      </c>
      <c r="T12" s="8">
        <f t="shared" si="1"/>
        <v>800</v>
      </c>
      <c r="U12" s="24">
        <f>+H12+J12+L12+N12</f>
        <v>678</v>
      </c>
      <c r="V12" s="21">
        <f t="shared" si="2"/>
        <v>0.84750000000000003</v>
      </c>
      <c r="W12" s="35" t="s">
        <v>79</v>
      </c>
      <c r="X12" s="40" t="s">
        <v>105</v>
      </c>
      <c r="Y12" s="9"/>
    </row>
    <row r="13" spans="1:25" s="10" customFormat="1" ht="409.5" customHeight="1" x14ac:dyDescent="0.25">
      <c r="A13" s="52"/>
      <c r="B13" s="29" t="s">
        <v>24</v>
      </c>
      <c r="C13" s="17" t="s">
        <v>28</v>
      </c>
      <c r="D13" s="28" t="s">
        <v>29</v>
      </c>
      <c r="E13" s="17" t="s">
        <v>58</v>
      </c>
      <c r="F13" s="23">
        <v>1160</v>
      </c>
      <c r="G13" s="23">
        <v>680</v>
      </c>
      <c r="H13" s="23">
        <v>641</v>
      </c>
      <c r="I13" s="23">
        <v>600</v>
      </c>
      <c r="J13" s="23">
        <v>884</v>
      </c>
      <c r="K13" s="24">
        <v>1700</v>
      </c>
      <c r="L13" s="23">
        <v>1730</v>
      </c>
      <c r="M13" s="37">
        <v>0</v>
      </c>
      <c r="N13" s="37">
        <v>1770</v>
      </c>
      <c r="O13" s="38"/>
      <c r="P13" s="37"/>
      <c r="Q13" s="39">
        <f>+N13/R13</f>
        <v>0.55748031496062989</v>
      </c>
      <c r="R13" s="23">
        <v>3175</v>
      </c>
      <c r="S13" s="8">
        <f t="shared" si="0"/>
        <v>1770</v>
      </c>
      <c r="T13" s="8">
        <f t="shared" si="1"/>
        <v>6155</v>
      </c>
      <c r="U13" s="24">
        <f>+H13+J13+L13+N13</f>
        <v>5025</v>
      </c>
      <c r="V13" s="21">
        <f t="shared" si="2"/>
        <v>0.81640942323314381</v>
      </c>
      <c r="W13" s="35" t="s">
        <v>80</v>
      </c>
      <c r="X13" s="40" t="s">
        <v>116</v>
      </c>
      <c r="Y13" s="9"/>
    </row>
    <row r="14" spans="1:25" s="10" customFormat="1" ht="320.25" customHeight="1" x14ac:dyDescent="0.25">
      <c r="A14" s="52"/>
      <c r="B14" s="29" t="s">
        <v>25</v>
      </c>
      <c r="C14" s="17" t="s">
        <v>28</v>
      </c>
      <c r="D14" s="28" t="s">
        <v>30</v>
      </c>
      <c r="E14" s="17" t="s">
        <v>58</v>
      </c>
      <c r="F14" s="23">
        <v>0</v>
      </c>
      <c r="G14" s="23">
        <v>3500</v>
      </c>
      <c r="H14" s="23">
        <v>3776</v>
      </c>
      <c r="I14" s="23">
        <v>5000</v>
      </c>
      <c r="J14" s="23">
        <v>5000</v>
      </c>
      <c r="K14" s="24">
        <v>17000</v>
      </c>
      <c r="L14" s="23">
        <v>17000</v>
      </c>
      <c r="M14" s="37">
        <v>8500</v>
      </c>
      <c r="N14" s="37">
        <v>8500</v>
      </c>
      <c r="O14" s="38"/>
      <c r="P14" s="37"/>
      <c r="Q14" s="39">
        <f>+N14/R14</f>
        <v>1</v>
      </c>
      <c r="R14" s="23">
        <f>8500</f>
        <v>8500</v>
      </c>
      <c r="S14" s="8">
        <f t="shared" si="0"/>
        <v>8500</v>
      </c>
      <c r="T14" s="8">
        <f t="shared" si="1"/>
        <v>34000</v>
      </c>
      <c r="U14" s="24">
        <f>+H14+J14+L14+N14</f>
        <v>34276</v>
      </c>
      <c r="V14" s="21">
        <f t="shared" si="2"/>
        <v>1</v>
      </c>
      <c r="W14" s="35" t="s">
        <v>81</v>
      </c>
      <c r="X14" s="40" t="s">
        <v>121</v>
      </c>
    </row>
    <row r="15" spans="1:25" s="10" customFormat="1" ht="288" customHeight="1" x14ac:dyDescent="0.25">
      <c r="A15" s="52"/>
      <c r="B15" s="29" t="s">
        <v>26</v>
      </c>
      <c r="C15" s="17" t="s">
        <v>27</v>
      </c>
      <c r="D15" s="28" t="s">
        <v>30</v>
      </c>
      <c r="E15" s="17" t="s">
        <v>57</v>
      </c>
      <c r="F15" s="8">
        <v>0.31</v>
      </c>
      <c r="G15" s="8">
        <v>0.77</v>
      </c>
      <c r="H15" s="8">
        <v>0.98</v>
      </c>
      <c r="I15" s="8">
        <v>0.8</v>
      </c>
      <c r="J15" s="8">
        <v>1.07</v>
      </c>
      <c r="K15" s="22">
        <v>0.8</v>
      </c>
      <c r="L15" s="8">
        <v>0.8</v>
      </c>
      <c r="M15" s="30">
        <v>0.56000000000000005</v>
      </c>
      <c r="N15" s="30">
        <v>0.91</v>
      </c>
      <c r="O15" s="32"/>
      <c r="P15" s="31"/>
      <c r="Q15" s="39">
        <v>1</v>
      </c>
      <c r="R15" s="8">
        <v>0.8</v>
      </c>
      <c r="S15" s="8">
        <f t="shared" ref="S15" si="4">M15</f>
        <v>0.56000000000000005</v>
      </c>
      <c r="T15" s="8">
        <f t="shared" si="1"/>
        <v>0.8</v>
      </c>
      <c r="U15" s="22">
        <f>+N15</f>
        <v>0.91</v>
      </c>
      <c r="V15" s="21">
        <f t="shared" si="2"/>
        <v>1</v>
      </c>
      <c r="W15" s="35" t="s">
        <v>95</v>
      </c>
      <c r="X15" s="40" t="s">
        <v>106</v>
      </c>
    </row>
    <row r="16" spans="1:25" s="10" customFormat="1" ht="195.75" customHeight="1" x14ac:dyDescent="0.25">
      <c r="A16" s="52" t="s">
        <v>72</v>
      </c>
      <c r="B16" s="29" t="s">
        <v>40</v>
      </c>
      <c r="C16" s="17" t="s">
        <v>28</v>
      </c>
      <c r="D16" s="28" t="s">
        <v>30</v>
      </c>
      <c r="E16" s="17" t="s">
        <v>58</v>
      </c>
      <c r="F16" s="23">
        <v>84</v>
      </c>
      <c r="G16" s="23">
        <v>13</v>
      </c>
      <c r="H16" s="23">
        <v>13</v>
      </c>
      <c r="I16" s="23">
        <v>30</v>
      </c>
      <c r="J16" s="23">
        <v>30</v>
      </c>
      <c r="K16" s="24">
        <v>20</v>
      </c>
      <c r="L16" s="23">
        <v>15</v>
      </c>
      <c r="M16" s="37">
        <v>0</v>
      </c>
      <c r="N16" s="37">
        <v>0</v>
      </c>
      <c r="O16" s="38"/>
      <c r="P16" s="37"/>
      <c r="Q16" s="39">
        <f t="shared" ref="Q16:Q21" si="5">+N16/R16</f>
        <v>0</v>
      </c>
      <c r="R16" s="23">
        <v>37</v>
      </c>
      <c r="S16" s="8">
        <f t="shared" ref="S16:S33" si="6">N16</f>
        <v>0</v>
      </c>
      <c r="T16" s="8">
        <f t="shared" si="1"/>
        <v>100</v>
      </c>
      <c r="U16" s="24">
        <f>+H16+J16+L16+N16</f>
        <v>58</v>
      </c>
      <c r="V16" s="21">
        <f t="shared" si="2"/>
        <v>0.57999999999999996</v>
      </c>
      <c r="W16" s="35" t="s">
        <v>82</v>
      </c>
      <c r="X16" s="40" t="s">
        <v>107</v>
      </c>
    </row>
    <row r="17" spans="1:24" s="10" customFormat="1" ht="148.5" customHeight="1" x14ac:dyDescent="0.25">
      <c r="A17" s="52"/>
      <c r="B17" s="29" t="s">
        <v>41</v>
      </c>
      <c r="C17" s="17" t="s">
        <v>28</v>
      </c>
      <c r="D17" s="28" t="s">
        <v>30</v>
      </c>
      <c r="E17" s="17" t="s">
        <v>58</v>
      </c>
      <c r="F17" s="23">
        <v>5</v>
      </c>
      <c r="G17" s="23" t="s">
        <v>37</v>
      </c>
      <c r="H17" s="23" t="s">
        <v>37</v>
      </c>
      <c r="I17" s="23" t="s">
        <v>37</v>
      </c>
      <c r="J17" s="23" t="s">
        <v>37</v>
      </c>
      <c r="K17" s="24">
        <v>5</v>
      </c>
      <c r="L17" s="23">
        <v>5</v>
      </c>
      <c r="M17" s="37">
        <v>0</v>
      </c>
      <c r="N17" s="37">
        <v>15</v>
      </c>
      <c r="O17" s="38"/>
      <c r="P17" s="37"/>
      <c r="Q17" s="39">
        <f t="shared" si="5"/>
        <v>1</v>
      </c>
      <c r="R17" s="23">
        <v>15</v>
      </c>
      <c r="S17" s="8">
        <f t="shared" si="6"/>
        <v>15</v>
      </c>
      <c r="T17" s="8">
        <f t="shared" si="1"/>
        <v>20</v>
      </c>
      <c r="U17" s="24">
        <f>+L17+N17</f>
        <v>20</v>
      </c>
      <c r="V17" s="21">
        <f t="shared" si="2"/>
        <v>1</v>
      </c>
      <c r="W17" s="35" t="s">
        <v>83</v>
      </c>
      <c r="X17" s="40" t="s">
        <v>108</v>
      </c>
    </row>
    <row r="18" spans="1:24" s="10" customFormat="1" ht="356.25" customHeight="1" x14ac:dyDescent="0.25">
      <c r="A18" s="52"/>
      <c r="B18" s="29" t="s">
        <v>73</v>
      </c>
      <c r="C18" s="17" t="s">
        <v>28</v>
      </c>
      <c r="D18" s="28" t="s">
        <v>30</v>
      </c>
      <c r="E18" s="17" t="s">
        <v>58</v>
      </c>
      <c r="F18" s="23">
        <v>5</v>
      </c>
      <c r="G18" s="23" t="s">
        <v>37</v>
      </c>
      <c r="H18" s="23" t="s">
        <v>37</v>
      </c>
      <c r="I18" s="23" t="s">
        <v>37</v>
      </c>
      <c r="J18" s="23" t="s">
        <v>37</v>
      </c>
      <c r="K18" s="24">
        <v>10</v>
      </c>
      <c r="L18" s="23">
        <v>5</v>
      </c>
      <c r="M18" s="37">
        <v>2</v>
      </c>
      <c r="N18" s="37">
        <v>5</v>
      </c>
      <c r="O18" s="38"/>
      <c r="P18" s="37"/>
      <c r="Q18" s="39">
        <f t="shared" si="5"/>
        <v>0.5</v>
      </c>
      <c r="R18" s="23">
        <v>10</v>
      </c>
      <c r="S18" s="8">
        <f t="shared" si="6"/>
        <v>5</v>
      </c>
      <c r="T18" s="41">
        <f t="shared" si="1"/>
        <v>20</v>
      </c>
      <c r="U18" s="24">
        <f>+L18+N18</f>
        <v>10</v>
      </c>
      <c r="V18" s="21">
        <f>+IF(U18/T18 &gt; 1, 100%, U18/T18)</f>
        <v>0.5</v>
      </c>
      <c r="W18" s="35" t="s">
        <v>84</v>
      </c>
      <c r="X18" s="40" t="s">
        <v>109</v>
      </c>
    </row>
    <row r="19" spans="1:24" s="10" customFormat="1" ht="217.5" customHeight="1" x14ac:dyDescent="0.25">
      <c r="A19" s="52" t="s">
        <v>74</v>
      </c>
      <c r="B19" s="29" t="s">
        <v>42</v>
      </c>
      <c r="C19" s="17" t="s">
        <v>45</v>
      </c>
      <c r="D19" s="28" t="s">
        <v>29</v>
      </c>
      <c r="E19" s="17" t="s">
        <v>57</v>
      </c>
      <c r="F19" s="25">
        <v>0.88</v>
      </c>
      <c r="G19" s="25">
        <v>0.89</v>
      </c>
      <c r="H19" s="25">
        <v>0.89</v>
      </c>
      <c r="I19" s="25">
        <v>0.89</v>
      </c>
      <c r="J19" s="25">
        <v>0.91</v>
      </c>
      <c r="K19" s="25">
        <v>0.9</v>
      </c>
      <c r="L19" s="25">
        <v>0.92</v>
      </c>
      <c r="M19" s="44">
        <v>0</v>
      </c>
      <c r="N19" s="44">
        <v>0</v>
      </c>
      <c r="O19" s="45"/>
      <c r="P19" s="44"/>
      <c r="Q19" s="39">
        <f t="shared" si="5"/>
        <v>0</v>
      </c>
      <c r="R19" s="23">
        <v>0.9</v>
      </c>
      <c r="S19" s="23">
        <f t="shared" si="6"/>
        <v>0</v>
      </c>
      <c r="T19" s="23">
        <f t="shared" si="1"/>
        <v>0.9</v>
      </c>
      <c r="U19" s="24">
        <f>+L19</f>
        <v>0.92</v>
      </c>
      <c r="V19" s="21">
        <f>+IF(U19/T19 &gt; 1, 100%, U19/T19)</f>
        <v>1</v>
      </c>
      <c r="W19" s="35" t="s">
        <v>90</v>
      </c>
      <c r="X19" s="40" t="s">
        <v>67</v>
      </c>
    </row>
    <row r="20" spans="1:24" s="10" customFormat="1" ht="148.5" customHeight="1" x14ac:dyDescent="0.25">
      <c r="A20" s="52"/>
      <c r="B20" s="29" t="s">
        <v>43</v>
      </c>
      <c r="C20" s="17" t="s">
        <v>28</v>
      </c>
      <c r="D20" s="28" t="s">
        <v>29</v>
      </c>
      <c r="E20" s="17" t="s">
        <v>58</v>
      </c>
      <c r="F20" s="23">
        <v>28998</v>
      </c>
      <c r="G20" s="23">
        <v>12000</v>
      </c>
      <c r="H20" s="23">
        <v>12388</v>
      </c>
      <c r="I20" s="23">
        <v>13000</v>
      </c>
      <c r="J20" s="23">
        <v>15045</v>
      </c>
      <c r="K20" s="24">
        <v>14500</v>
      </c>
      <c r="L20" s="23">
        <v>15646</v>
      </c>
      <c r="M20" s="37">
        <v>3453</v>
      </c>
      <c r="N20" s="37">
        <v>6774</v>
      </c>
      <c r="O20" s="38"/>
      <c r="P20" s="37"/>
      <c r="Q20" s="39">
        <f t="shared" si="5"/>
        <v>0.43703225806451612</v>
      </c>
      <c r="R20" s="23">
        <v>15500</v>
      </c>
      <c r="S20" s="8">
        <f t="shared" si="6"/>
        <v>6774</v>
      </c>
      <c r="T20" s="8">
        <f t="shared" si="1"/>
        <v>55000</v>
      </c>
      <c r="U20" s="24">
        <f>+H20+J20+L20+N20</f>
        <v>49853</v>
      </c>
      <c r="V20" s="21">
        <f t="shared" si="2"/>
        <v>0.90641818181818179</v>
      </c>
      <c r="W20" s="35" t="s">
        <v>85</v>
      </c>
      <c r="X20" s="40" t="s">
        <v>96</v>
      </c>
    </row>
    <row r="21" spans="1:24" s="10" customFormat="1" ht="409.5" customHeight="1" x14ac:dyDescent="0.25">
      <c r="A21" s="52"/>
      <c r="B21" s="29" t="s">
        <v>44</v>
      </c>
      <c r="C21" s="17" t="s">
        <v>28</v>
      </c>
      <c r="D21" s="28" t="s">
        <v>30</v>
      </c>
      <c r="E21" s="17" t="s">
        <v>58</v>
      </c>
      <c r="F21" s="23">
        <v>1200</v>
      </c>
      <c r="G21" s="23">
        <v>216</v>
      </c>
      <c r="H21" s="23">
        <v>217</v>
      </c>
      <c r="I21" s="23">
        <v>317</v>
      </c>
      <c r="J21" s="23">
        <v>207</v>
      </c>
      <c r="K21" s="24">
        <v>179</v>
      </c>
      <c r="L21" s="23">
        <v>182</v>
      </c>
      <c r="M21" s="37">
        <v>6</v>
      </c>
      <c r="N21" s="42">
        <v>95</v>
      </c>
      <c r="O21" s="38"/>
      <c r="P21" s="37"/>
      <c r="Q21" s="39">
        <f t="shared" si="5"/>
        <v>0.53072625698324027</v>
      </c>
      <c r="R21" s="23">
        <v>179</v>
      </c>
      <c r="S21" s="8">
        <f t="shared" si="6"/>
        <v>95</v>
      </c>
      <c r="T21" s="8">
        <f t="shared" si="1"/>
        <v>891</v>
      </c>
      <c r="U21" s="24">
        <f>+H21+J21+L21+N21</f>
        <v>701</v>
      </c>
      <c r="V21" s="21">
        <f t="shared" si="2"/>
        <v>0.78675645342312006</v>
      </c>
      <c r="W21" s="35" t="s">
        <v>119</v>
      </c>
      <c r="X21" s="40" t="s">
        <v>120</v>
      </c>
    </row>
    <row r="22" spans="1:24" s="10" customFormat="1" ht="338.25" customHeight="1" x14ac:dyDescent="0.25">
      <c r="A22" s="52"/>
      <c r="B22" s="29" t="s">
        <v>62</v>
      </c>
      <c r="C22" s="17" t="s">
        <v>28</v>
      </c>
      <c r="D22" s="28" t="s">
        <v>30</v>
      </c>
      <c r="E22" s="17" t="s">
        <v>58</v>
      </c>
      <c r="F22" s="23">
        <v>0</v>
      </c>
      <c r="G22" s="23" t="s">
        <v>37</v>
      </c>
      <c r="H22" s="23" t="s">
        <v>37</v>
      </c>
      <c r="I22" s="23" t="s">
        <v>37</v>
      </c>
      <c r="J22" s="23" t="s">
        <v>37</v>
      </c>
      <c r="K22" s="23" t="s">
        <v>37</v>
      </c>
      <c r="L22" s="23" t="s">
        <v>37</v>
      </c>
      <c r="M22" s="37">
        <v>0</v>
      </c>
      <c r="N22" s="37">
        <v>5</v>
      </c>
      <c r="O22" s="38"/>
      <c r="P22" s="37"/>
      <c r="Q22" s="39">
        <f t="shared" ref="Q22:Q33" si="7">N22/R22</f>
        <v>0.55555555555555558</v>
      </c>
      <c r="R22" s="23">
        <v>9</v>
      </c>
      <c r="S22" s="8">
        <f t="shared" si="6"/>
        <v>5</v>
      </c>
      <c r="T22" s="8">
        <f t="shared" si="1"/>
        <v>9</v>
      </c>
      <c r="U22" s="24">
        <f>N22</f>
        <v>5</v>
      </c>
      <c r="V22" s="21">
        <f t="shared" si="2"/>
        <v>0.55555555555555558</v>
      </c>
      <c r="W22" s="35" t="s">
        <v>110</v>
      </c>
      <c r="X22" s="40" t="s">
        <v>97</v>
      </c>
    </row>
    <row r="23" spans="1:24" s="10" customFormat="1" ht="144" customHeight="1" x14ac:dyDescent="0.25">
      <c r="A23" s="52" t="s">
        <v>46</v>
      </c>
      <c r="B23" s="29" t="s">
        <v>47</v>
      </c>
      <c r="C23" s="17" t="s">
        <v>28</v>
      </c>
      <c r="D23" s="28" t="s">
        <v>29</v>
      </c>
      <c r="E23" s="17" t="s">
        <v>58</v>
      </c>
      <c r="F23" s="23">
        <v>84</v>
      </c>
      <c r="G23" s="23">
        <v>10</v>
      </c>
      <c r="H23" s="25">
        <v>16</v>
      </c>
      <c r="I23" s="23">
        <v>20</v>
      </c>
      <c r="J23" s="25">
        <v>20</v>
      </c>
      <c r="K23" s="24">
        <v>30</v>
      </c>
      <c r="L23" s="25">
        <v>51</v>
      </c>
      <c r="M23" s="37">
        <v>47</v>
      </c>
      <c r="N23" s="37">
        <v>61</v>
      </c>
      <c r="O23" s="38"/>
      <c r="P23" s="37"/>
      <c r="Q23" s="39">
        <f t="shared" si="7"/>
        <v>0.9242424242424242</v>
      </c>
      <c r="R23" s="23">
        <v>66</v>
      </c>
      <c r="S23" s="8">
        <f t="shared" si="6"/>
        <v>61</v>
      </c>
      <c r="T23" s="8">
        <f t="shared" si="1"/>
        <v>126</v>
      </c>
      <c r="U23" s="24">
        <f>+H23+J23+L23+N23</f>
        <v>148</v>
      </c>
      <c r="V23" s="21">
        <f t="shared" ref="V23:V25" si="8">+IF(U23/T23 &gt; 1, 100%, U23/T23)</f>
        <v>1</v>
      </c>
      <c r="W23" s="35" t="s">
        <v>91</v>
      </c>
      <c r="X23" s="40" t="s">
        <v>111</v>
      </c>
    </row>
    <row r="24" spans="1:24" s="10" customFormat="1" ht="409.5" customHeight="1" x14ac:dyDescent="0.25">
      <c r="A24" s="52"/>
      <c r="B24" s="29" t="s">
        <v>48</v>
      </c>
      <c r="C24" s="17" t="s">
        <v>28</v>
      </c>
      <c r="D24" s="28" t="s">
        <v>29</v>
      </c>
      <c r="E24" s="17" t="s">
        <v>58</v>
      </c>
      <c r="F24" s="23">
        <v>20</v>
      </c>
      <c r="G24" s="23">
        <v>4</v>
      </c>
      <c r="H24" s="23">
        <v>1</v>
      </c>
      <c r="I24" s="23">
        <v>7</v>
      </c>
      <c r="J24" s="23">
        <v>14</v>
      </c>
      <c r="K24" s="24">
        <v>7</v>
      </c>
      <c r="L24" s="23">
        <v>7</v>
      </c>
      <c r="M24" s="37">
        <v>3</v>
      </c>
      <c r="N24" s="37">
        <v>4</v>
      </c>
      <c r="O24" s="38"/>
      <c r="P24" s="37"/>
      <c r="Q24" s="39">
        <f t="shared" si="7"/>
        <v>0.5714285714285714</v>
      </c>
      <c r="R24" s="23">
        <v>7</v>
      </c>
      <c r="S24" s="8">
        <f t="shared" si="6"/>
        <v>4</v>
      </c>
      <c r="T24" s="8">
        <f t="shared" si="1"/>
        <v>25</v>
      </c>
      <c r="U24" s="24">
        <f>+H24+J24+L24+N24</f>
        <v>26</v>
      </c>
      <c r="V24" s="21">
        <f>+IF(U24/T24 &gt; 1, 100%, U24/T24)</f>
        <v>1</v>
      </c>
      <c r="W24" s="35" t="s">
        <v>93</v>
      </c>
      <c r="X24" s="40" t="s">
        <v>112</v>
      </c>
    </row>
    <row r="25" spans="1:24" s="10" customFormat="1" ht="148.5" customHeight="1" x14ac:dyDescent="0.25">
      <c r="A25" s="52"/>
      <c r="B25" s="29" t="s">
        <v>49</v>
      </c>
      <c r="C25" s="17" t="s">
        <v>28</v>
      </c>
      <c r="D25" s="28" t="s">
        <v>29</v>
      </c>
      <c r="E25" s="17" t="s">
        <v>58</v>
      </c>
      <c r="F25" s="23">
        <v>1</v>
      </c>
      <c r="G25" s="23">
        <v>1</v>
      </c>
      <c r="H25" s="23">
        <v>0</v>
      </c>
      <c r="I25" s="23">
        <v>2</v>
      </c>
      <c r="J25" s="23">
        <v>3</v>
      </c>
      <c r="K25" s="24">
        <v>1</v>
      </c>
      <c r="L25" s="23">
        <v>1</v>
      </c>
      <c r="M25" s="37">
        <v>1</v>
      </c>
      <c r="N25" s="37">
        <v>1</v>
      </c>
      <c r="O25" s="38"/>
      <c r="P25" s="37"/>
      <c r="Q25" s="39">
        <f t="shared" si="7"/>
        <v>1</v>
      </c>
      <c r="R25" s="23">
        <v>1</v>
      </c>
      <c r="S25" s="8">
        <f t="shared" si="6"/>
        <v>1</v>
      </c>
      <c r="T25" s="8">
        <f t="shared" si="1"/>
        <v>5</v>
      </c>
      <c r="U25" s="24">
        <f>+H25+J25+L25+N25</f>
        <v>5</v>
      </c>
      <c r="V25" s="21">
        <f t="shared" si="8"/>
        <v>1</v>
      </c>
      <c r="W25" s="35" t="s">
        <v>92</v>
      </c>
      <c r="X25" s="40" t="s">
        <v>69</v>
      </c>
    </row>
    <row r="26" spans="1:24" s="10" customFormat="1" ht="148.5" customHeight="1" x14ac:dyDescent="0.25">
      <c r="A26" s="52" t="s">
        <v>50</v>
      </c>
      <c r="B26" s="29" t="s">
        <v>71</v>
      </c>
      <c r="C26" s="17" t="s">
        <v>28</v>
      </c>
      <c r="D26" s="28" t="s">
        <v>29</v>
      </c>
      <c r="E26" s="17" t="s">
        <v>58</v>
      </c>
      <c r="F26" s="43">
        <v>2.1</v>
      </c>
      <c r="G26" s="43">
        <v>1</v>
      </c>
      <c r="H26" s="43">
        <v>1</v>
      </c>
      <c r="I26" s="43">
        <v>1.5</v>
      </c>
      <c r="J26" s="43">
        <v>1.5</v>
      </c>
      <c r="K26" s="43">
        <v>1.9</v>
      </c>
      <c r="L26" s="43">
        <v>1.9</v>
      </c>
      <c r="M26" s="44">
        <v>0.14000000000000001</v>
      </c>
      <c r="N26" s="44">
        <v>0.62</v>
      </c>
      <c r="O26" s="45"/>
      <c r="P26" s="44"/>
      <c r="Q26" s="39">
        <f t="shared" si="7"/>
        <v>0.29523809523809524</v>
      </c>
      <c r="R26" s="43">
        <v>2.1</v>
      </c>
      <c r="S26" s="44">
        <f t="shared" si="6"/>
        <v>0.62</v>
      </c>
      <c r="T26" s="44">
        <f>IF(E26="Flujo",R26,IF(E26="Acumulado",SUM(G26,I26,K26,R26),"Error"))</f>
        <v>6.5</v>
      </c>
      <c r="U26" s="45">
        <f>+H26+J26+L26+N26</f>
        <v>5.0200000000000005</v>
      </c>
      <c r="V26" s="21">
        <f>+IF(U26/T26 &gt; 1, 100%, U26/T26)</f>
        <v>0.77230769230769236</v>
      </c>
      <c r="W26" s="46" t="s">
        <v>86</v>
      </c>
      <c r="X26" s="40" t="s">
        <v>98</v>
      </c>
    </row>
    <row r="27" spans="1:24" s="10" customFormat="1" ht="244.5" customHeight="1" x14ac:dyDescent="0.25">
      <c r="A27" s="52"/>
      <c r="B27" s="29" t="s">
        <v>51</v>
      </c>
      <c r="C27" s="17" t="s">
        <v>27</v>
      </c>
      <c r="D27" s="28" t="s">
        <v>29</v>
      </c>
      <c r="E27" s="17" t="s">
        <v>57</v>
      </c>
      <c r="F27" s="8">
        <v>1.2E-2</v>
      </c>
      <c r="G27" s="8">
        <v>1.4999999999999999E-2</v>
      </c>
      <c r="H27" s="8">
        <v>2.4E-2</v>
      </c>
      <c r="I27" s="8">
        <v>1.6E-2</v>
      </c>
      <c r="J27" s="8">
        <v>2.4E-2</v>
      </c>
      <c r="K27" s="22">
        <v>1.7999999999999999E-2</v>
      </c>
      <c r="L27" s="8">
        <v>2.4E-2</v>
      </c>
      <c r="M27" s="30">
        <v>0</v>
      </c>
      <c r="N27" s="30">
        <v>0</v>
      </c>
      <c r="O27" s="8"/>
      <c r="P27" s="8"/>
      <c r="Q27" s="39">
        <f t="shared" si="7"/>
        <v>0</v>
      </c>
      <c r="R27" s="8">
        <v>0.02</v>
      </c>
      <c r="S27" s="8">
        <f t="shared" si="6"/>
        <v>0</v>
      </c>
      <c r="T27" s="8">
        <f t="shared" ref="T27:T33" si="9">+IF(E27="Flujo",R27,IF(E27="Acumulado",SUM(K27,G27,I27,R27),"Error"))</f>
        <v>0.02</v>
      </c>
      <c r="U27" s="22">
        <f>+L27</f>
        <v>2.4E-2</v>
      </c>
      <c r="V27" s="21">
        <f>+IF(U27/T27 &gt; 1, 100%, U27/T27)</f>
        <v>1</v>
      </c>
      <c r="W27" s="46" t="s">
        <v>94</v>
      </c>
      <c r="X27" s="47" t="s">
        <v>68</v>
      </c>
    </row>
    <row r="28" spans="1:24" s="10" customFormat="1" ht="406.5" customHeight="1" x14ac:dyDescent="0.25">
      <c r="A28" s="52"/>
      <c r="B28" s="29" t="s">
        <v>52</v>
      </c>
      <c r="C28" s="17" t="s">
        <v>27</v>
      </c>
      <c r="D28" s="28" t="s">
        <v>29</v>
      </c>
      <c r="E28" s="17" t="s">
        <v>57</v>
      </c>
      <c r="F28" s="8">
        <v>1.6999999999999999E-3</v>
      </c>
      <c r="G28" s="8">
        <v>2.5000000000000001E-3</v>
      </c>
      <c r="H28" s="8">
        <v>1.6000000000000001E-3</v>
      </c>
      <c r="I28" s="8">
        <v>2.8E-3</v>
      </c>
      <c r="J28" s="8">
        <v>1.8E-3</v>
      </c>
      <c r="K28" s="22">
        <v>3.2000000000000002E-3</v>
      </c>
      <c r="L28" s="8">
        <v>1.8E-3</v>
      </c>
      <c r="M28" s="30">
        <v>0</v>
      </c>
      <c r="N28" s="30">
        <v>0</v>
      </c>
      <c r="O28" s="32"/>
      <c r="P28" s="31"/>
      <c r="Q28" s="39">
        <f t="shared" si="7"/>
        <v>0</v>
      </c>
      <c r="R28" s="8">
        <v>3.5000000000000001E-3</v>
      </c>
      <c r="S28" s="8">
        <f t="shared" si="6"/>
        <v>0</v>
      </c>
      <c r="T28" s="8">
        <f t="shared" si="9"/>
        <v>3.5000000000000001E-3</v>
      </c>
      <c r="U28" s="22">
        <f>+L28</f>
        <v>1.8E-3</v>
      </c>
      <c r="V28" s="21">
        <f>+IF(U28/T28 &gt; 1, 100%, U28/T28)</f>
        <v>0.51428571428571423</v>
      </c>
      <c r="W28" s="35" t="s">
        <v>113</v>
      </c>
      <c r="X28" s="36" t="s">
        <v>123</v>
      </c>
    </row>
    <row r="29" spans="1:24" s="10" customFormat="1" ht="148.5" customHeight="1" x14ac:dyDescent="0.25">
      <c r="A29" s="52"/>
      <c r="B29" s="29" t="s">
        <v>53</v>
      </c>
      <c r="C29" s="17" t="s">
        <v>28</v>
      </c>
      <c r="D29" s="28" t="s">
        <v>29</v>
      </c>
      <c r="E29" s="17" t="s">
        <v>58</v>
      </c>
      <c r="F29" s="23">
        <v>25</v>
      </c>
      <c r="G29" s="23">
        <v>11</v>
      </c>
      <c r="H29" s="23">
        <v>18</v>
      </c>
      <c r="I29" s="23">
        <v>14</v>
      </c>
      <c r="J29" s="23">
        <v>15</v>
      </c>
      <c r="K29" s="24">
        <f>16+5</f>
        <v>21</v>
      </c>
      <c r="L29" s="23">
        <v>16</v>
      </c>
      <c r="M29" s="37">
        <v>0</v>
      </c>
      <c r="N29" s="37">
        <v>18</v>
      </c>
      <c r="O29" s="38"/>
      <c r="P29" s="37"/>
      <c r="Q29" s="39">
        <f t="shared" si="7"/>
        <v>1</v>
      </c>
      <c r="R29" s="23">
        <v>18</v>
      </c>
      <c r="S29" s="8">
        <f t="shared" si="6"/>
        <v>18</v>
      </c>
      <c r="T29" s="8">
        <f t="shared" si="9"/>
        <v>64</v>
      </c>
      <c r="U29" s="24">
        <f>+H29+J29+L29+N29</f>
        <v>67</v>
      </c>
      <c r="V29" s="21">
        <f>+IF(U29/T29 &gt; 1, 100%, U29/T29)</f>
        <v>1</v>
      </c>
      <c r="W29" s="46" t="s">
        <v>87</v>
      </c>
      <c r="X29" s="47" t="s">
        <v>99</v>
      </c>
    </row>
    <row r="30" spans="1:24" s="10" customFormat="1" ht="409.5" customHeight="1" x14ac:dyDescent="0.25">
      <c r="A30" s="52"/>
      <c r="B30" s="29" t="s">
        <v>54</v>
      </c>
      <c r="C30" s="17" t="s">
        <v>28</v>
      </c>
      <c r="D30" s="28" t="s">
        <v>29</v>
      </c>
      <c r="E30" s="17" t="s">
        <v>58</v>
      </c>
      <c r="F30" s="23">
        <v>4000</v>
      </c>
      <c r="G30" s="23">
        <v>600</v>
      </c>
      <c r="H30" s="23">
        <v>600</v>
      </c>
      <c r="I30" s="23">
        <v>1500</v>
      </c>
      <c r="J30" s="23">
        <v>1100</v>
      </c>
      <c r="K30" s="24">
        <v>1500</v>
      </c>
      <c r="L30" s="23">
        <v>1900</v>
      </c>
      <c r="M30" s="37">
        <v>413</v>
      </c>
      <c r="N30" s="37">
        <v>642</v>
      </c>
      <c r="O30" s="38"/>
      <c r="P30" s="37"/>
      <c r="Q30" s="39">
        <f t="shared" si="7"/>
        <v>0.46589259796806964</v>
      </c>
      <c r="R30" s="23">
        <v>1378</v>
      </c>
      <c r="S30" s="8">
        <f t="shared" si="6"/>
        <v>642</v>
      </c>
      <c r="T30" s="8">
        <f t="shared" si="9"/>
        <v>4978</v>
      </c>
      <c r="U30" s="24">
        <f>+H30+J30+N30+L30</f>
        <v>4242</v>
      </c>
      <c r="V30" s="21">
        <f t="shared" ref="V30" si="10">+IF(U30/T30 &gt; 1, 100%, U30/T30)</f>
        <v>0.85214945761349936</v>
      </c>
      <c r="W30" s="46" t="s">
        <v>118</v>
      </c>
      <c r="X30" s="47" t="s">
        <v>100</v>
      </c>
    </row>
    <row r="31" spans="1:24" s="10" customFormat="1" ht="315" customHeight="1" x14ac:dyDescent="0.25">
      <c r="A31" s="52"/>
      <c r="B31" s="29" t="s">
        <v>55</v>
      </c>
      <c r="C31" s="17" t="s">
        <v>28</v>
      </c>
      <c r="D31" s="28" t="s">
        <v>29</v>
      </c>
      <c r="E31" s="17" t="s">
        <v>58</v>
      </c>
      <c r="F31" s="23">
        <v>1720</v>
      </c>
      <c r="G31" s="23">
        <v>500</v>
      </c>
      <c r="H31" s="23">
        <v>422</v>
      </c>
      <c r="I31" s="23">
        <v>520</v>
      </c>
      <c r="J31" s="23">
        <v>369</v>
      </c>
      <c r="K31" s="24">
        <v>530</v>
      </c>
      <c r="L31" s="23">
        <v>563</v>
      </c>
      <c r="M31" s="37">
        <v>99</v>
      </c>
      <c r="N31" s="37">
        <v>801</v>
      </c>
      <c r="O31" s="38"/>
      <c r="P31" s="37"/>
      <c r="Q31" s="39">
        <v>1</v>
      </c>
      <c r="R31" s="23">
        <v>550</v>
      </c>
      <c r="S31" s="8">
        <f t="shared" si="6"/>
        <v>801</v>
      </c>
      <c r="T31" s="8">
        <f t="shared" si="9"/>
        <v>2100</v>
      </c>
      <c r="U31" s="24">
        <f>+J31+H31+L31+N31</f>
        <v>2155</v>
      </c>
      <c r="V31" s="21">
        <f>+IF(U31/T31 &gt; 1, 100%, U31/T31)</f>
        <v>1</v>
      </c>
      <c r="W31" s="46" t="s">
        <v>117</v>
      </c>
      <c r="X31" s="47" t="s">
        <v>114</v>
      </c>
    </row>
    <row r="32" spans="1:24" s="10" customFormat="1" ht="276.75" customHeight="1" x14ac:dyDescent="0.25">
      <c r="A32" s="52" t="s">
        <v>76</v>
      </c>
      <c r="B32" s="29" t="s">
        <v>63</v>
      </c>
      <c r="C32" s="17" t="s">
        <v>64</v>
      </c>
      <c r="D32" s="28" t="s">
        <v>65</v>
      </c>
      <c r="E32" s="8" t="s">
        <v>66</v>
      </c>
      <c r="F32" s="8" t="s">
        <v>37</v>
      </c>
      <c r="G32" s="8" t="s">
        <v>37</v>
      </c>
      <c r="H32" s="8" t="s">
        <v>37</v>
      </c>
      <c r="I32" s="8" t="s">
        <v>37</v>
      </c>
      <c r="J32" s="8" t="s">
        <v>37</v>
      </c>
      <c r="K32" s="8" t="s">
        <v>37</v>
      </c>
      <c r="L32" s="8" t="s">
        <v>37</v>
      </c>
      <c r="M32" s="37">
        <v>0</v>
      </c>
      <c r="N32" s="37">
        <v>0</v>
      </c>
      <c r="O32" s="37"/>
      <c r="P32" s="37"/>
      <c r="Q32" s="39">
        <f t="shared" si="7"/>
        <v>0</v>
      </c>
      <c r="R32" s="26">
        <v>1</v>
      </c>
      <c r="S32" s="26">
        <f t="shared" si="6"/>
        <v>0</v>
      </c>
      <c r="T32" s="26">
        <v>1</v>
      </c>
      <c r="U32" s="22">
        <f>N32</f>
        <v>0</v>
      </c>
      <c r="V32" s="21">
        <f t="shared" ref="V32:V33" si="11">+IF(U32/T32 &gt; 1, 100%, U32/T32)</f>
        <v>0</v>
      </c>
      <c r="W32" s="46" t="s">
        <v>88</v>
      </c>
      <c r="X32" s="47" t="s">
        <v>101</v>
      </c>
    </row>
    <row r="33" spans="1:24" s="10" customFormat="1" ht="330" customHeight="1" x14ac:dyDescent="0.25">
      <c r="A33" s="52"/>
      <c r="B33" s="29" t="s">
        <v>75</v>
      </c>
      <c r="C33" s="17" t="s">
        <v>27</v>
      </c>
      <c r="D33" s="28" t="s">
        <v>30</v>
      </c>
      <c r="E33" s="17" t="s">
        <v>57</v>
      </c>
      <c r="F33" s="27">
        <v>1</v>
      </c>
      <c r="G33" s="8">
        <v>1</v>
      </c>
      <c r="H33" s="8">
        <v>0.97</v>
      </c>
      <c r="I33" s="8">
        <v>1</v>
      </c>
      <c r="J33" s="8">
        <v>0.98</v>
      </c>
      <c r="K33" s="22">
        <v>1</v>
      </c>
      <c r="L33" s="8">
        <v>0.91169999999999995</v>
      </c>
      <c r="M33" s="31">
        <v>0.70709999999999995</v>
      </c>
      <c r="N33" s="48">
        <v>0.80610000000000004</v>
      </c>
      <c r="O33" s="49"/>
      <c r="P33" s="31"/>
      <c r="Q33" s="39">
        <f t="shared" si="7"/>
        <v>0.80610000000000004</v>
      </c>
      <c r="R33" s="8">
        <v>1</v>
      </c>
      <c r="S33" s="8">
        <f t="shared" si="6"/>
        <v>0.80610000000000004</v>
      </c>
      <c r="T33" s="8">
        <f t="shared" si="9"/>
        <v>1</v>
      </c>
      <c r="U33" s="22">
        <f>+N33</f>
        <v>0.80610000000000004</v>
      </c>
      <c r="V33" s="21">
        <f t="shared" si="11"/>
        <v>0.80610000000000004</v>
      </c>
      <c r="W33" s="46" t="s">
        <v>89</v>
      </c>
      <c r="X33" s="47" t="s">
        <v>102</v>
      </c>
    </row>
    <row r="34" spans="1:24" s="10" customFormat="1" ht="48" customHeight="1" x14ac:dyDescent="0.25">
      <c r="A34" s="11"/>
      <c r="B34" s="12"/>
      <c r="C34" s="12"/>
      <c r="D34" s="12"/>
      <c r="E34" s="12"/>
      <c r="F34" s="12"/>
      <c r="G34" s="13"/>
      <c r="H34" s="14"/>
      <c r="I34" s="15"/>
      <c r="J34" s="14"/>
      <c r="K34" s="14"/>
      <c r="L34" s="14"/>
      <c r="M34" s="14"/>
      <c r="N34" s="15"/>
      <c r="O34" s="15"/>
      <c r="P34" s="15"/>
      <c r="Q34" s="15"/>
      <c r="R34" s="15"/>
      <c r="S34" s="14"/>
      <c r="T34" s="14"/>
      <c r="U34" s="14"/>
      <c r="V34" s="15"/>
      <c r="W34" s="19"/>
      <c r="X34" s="15"/>
    </row>
    <row r="35" spans="1:24" s="10" customFormat="1" ht="37.5" customHeight="1" x14ac:dyDescent="0.25">
      <c r="A35" s="73" t="s">
        <v>12</v>
      </c>
      <c r="B35" s="74"/>
      <c r="C35" s="74"/>
      <c r="D35" s="74"/>
      <c r="E35" s="74"/>
      <c r="F35" s="74"/>
      <c r="G35" s="74"/>
      <c r="H35" s="74"/>
      <c r="I35" s="74"/>
      <c r="J35" s="74"/>
      <c r="K35" s="74"/>
      <c r="L35" s="74"/>
      <c r="M35" s="74"/>
      <c r="N35" s="74"/>
      <c r="O35" s="74"/>
      <c r="P35" s="74"/>
      <c r="Q35" s="74"/>
      <c r="R35" s="74"/>
      <c r="S35" s="74"/>
      <c r="T35" s="74"/>
      <c r="U35" s="74"/>
      <c r="V35" s="74"/>
      <c r="W35" s="74"/>
      <c r="X35" s="74"/>
    </row>
    <row r="36" spans="1:24" ht="46.5" customHeight="1" x14ac:dyDescent="0.25">
      <c r="A36" s="75" t="s">
        <v>13</v>
      </c>
      <c r="B36" s="76"/>
      <c r="C36" s="76"/>
      <c r="D36" s="76"/>
      <c r="E36" s="76"/>
      <c r="F36" s="76"/>
      <c r="G36" s="76"/>
      <c r="H36" s="76"/>
      <c r="I36" s="76"/>
      <c r="J36" s="76"/>
      <c r="K36" s="76"/>
      <c r="L36" s="76"/>
      <c r="M36" s="76"/>
      <c r="N36" s="76"/>
      <c r="O36" s="76"/>
      <c r="P36" s="76"/>
      <c r="Q36" s="76"/>
      <c r="R36" s="76"/>
      <c r="S36" s="76"/>
      <c r="T36" s="76"/>
      <c r="U36" s="76"/>
      <c r="V36" s="76"/>
      <c r="W36" s="76"/>
      <c r="X36" s="76"/>
    </row>
  </sheetData>
  <mergeCells count="35">
    <mergeCell ref="A5:X5"/>
    <mergeCell ref="X7:X8"/>
    <mergeCell ref="A35:X35"/>
    <mergeCell ref="A36:X36"/>
    <mergeCell ref="Q7:Q8"/>
    <mergeCell ref="V7:V8"/>
    <mergeCell ref="W7:W8"/>
    <mergeCell ref="R7:R8"/>
    <mergeCell ref="S7:S8"/>
    <mergeCell ref="T7:T8"/>
    <mergeCell ref="U7:U8"/>
    <mergeCell ref="H7:H8"/>
    <mergeCell ref="I7:I8"/>
    <mergeCell ref="M7:P7"/>
    <mergeCell ref="A7:A8"/>
    <mergeCell ref="F7:F8"/>
    <mergeCell ref="A1:B3"/>
    <mergeCell ref="V1:X1"/>
    <mergeCell ref="V2:X2"/>
    <mergeCell ref="V3:X3"/>
    <mergeCell ref="C1:U3"/>
    <mergeCell ref="L7:L8"/>
    <mergeCell ref="A32:A33"/>
    <mergeCell ref="A19:A22"/>
    <mergeCell ref="A23:A25"/>
    <mergeCell ref="A26:A31"/>
    <mergeCell ref="B7:B8"/>
    <mergeCell ref="A16:A18"/>
    <mergeCell ref="D7:D8"/>
    <mergeCell ref="J7:J8"/>
    <mergeCell ref="K7:K8"/>
    <mergeCell ref="A9:A15"/>
    <mergeCell ref="G7:G8"/>
    <mergeCell ref="C7:C8"/>
    <mergeCell ref="E7:E8"/>
  </mergeCells>
  <conditionalFormatting sqref="R9 R27:U33 F27:L33 R11:R25 S9:U25 F9:L25">
    <cfRule type="expression" dxfId="14" priority="22" stopIfTrue="1">
      <formula>$C9="Número"</formula>
    </cfRule>
    <cfRule type="expression" dxfId="13" priority="23" stopIfTrue="1">
      <formula>$C9="Porcentaje"</formula>
    </cfRule>
    <cfRule type="expression" dxfId="12" priority="24" stopIfTrue="1">
      <formula>$C9="Índice"</formula>
    </cfRule>
  </conditionalFormatting>
  <conditionalFormatting sqref="R10">
    <cfRule type="expression" dxfId="11" priority="13" stopIfTrue="1">
      <formula>$C10="Número"</formula>
    </cfRule>
    <cfRule type="expression" dxfId="10" priority="14" stopIfTrue="1">
      <formula>$C10="Porcentaje"</formula>
    </cfRule>
    <cfRule type="expression" dxfId="9" priority="15" stopIfTrue="1">
      <formula>$C10="Índice"</formula>
    </cfRule>
  </conditionalFormatting>
  <conditionalFormatting sqref="O27">
    <cfRule type="expression" dxfId="8" priority="10" stopIfTrue="1">
      <formula>$C27="Número"</formula>
    </cfRule>
    <cfRule type="expression" dxfId="7" priority="11" stopIfTrue="1">
      <formula>$C27="Porcentaje"</formula>
    </cfRule>
    <cfRule type="expression" dxfId="6" priority="12" stopIfTrue="1">
      <formula>$C27="Índice"</formula>
    </cfRule>
  </conditionalFormatting>
  <conditionalFormatting sqref="P27">
    <cfRule type="expression" dxfId="5" priority="7" stopIfTrue="1">
      <formula>$C27="Número"</formula>
    </cfRule>
    <cfRule type="expression" dxfId="4" priority="8" stopIfTrue="1">
      <formula>$C27="Porcentaje"</formula>
    </cfRule>
    <cfRule type="expression" dxfId="3" priority="9" stopIfTrue="1">
      <formula>$C27="Índice"</formula>
    </cfRule>
  </conditionalFormatting>
  <conditionalFormatting sqref="E32">
    <cfRule type="expression" dxfId="2" priority="1" stopIfTrue="1">
      <formula>$C32="Número"</formula>
    </cfRule>
    <cfRule type="expression" dxfId="1" priority="2" stopIfTrue="1">
      <formula>$C32="Porcentaje"</formula>
    </cfRule>
    <cfRule type="expression" dxfId="0" priority="3" stopIfTrue="1">
      <formula>$C32="Índice"</formula>
    </cfRule>
  </conditionalFormatting>
  <printOptions horizontalCentered="1"/>
  <pageMargins left="0.23622047244094491" right="0.23622047244094491" top="0.35433070866141736" bottom="0.35433070866141736" header="0.31496062992125984" footer="0.31496062992125984"/>
  <pageSetup scale="26" fitToHeight="2" orientation="landscape" r:id="rId1"/>
  <headerFooter differentFirst="1">
    <oddFooter>&amp;C&amp;"Arial Narrow,Normal"&amp;9Página &amp;P de &amp;N</oddFooter>
  </headerFooter>
  <colBreaks count="1" manualBreakCount="1">
    <brk id="24" max="1048575" man="1"/>
  </colBreaks>
  <ignoredErrors>
    <ignoredError sqref="T26"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Seguimiento PEI 1er trimestre</vt:lpstr>
      <vt:lpstr>'Seguimiento PEI 1er trimestre'!Área_de_impresión</vt:lpstr>
      <vt:lpstr>'Seguimiento PEI 1er trimestre'!Títulos_a_imprimir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Paola Yate Virgues</dc:creator>
  <cp:lastModifiedBy>Yenny Lorena Arias Puentes</cp:lastModifiedBy>
  <cp:lastPrinted>2021-05-19T21:53:15Z</cp:lastPrinted>
  <dcterms:created xsi:type="dcterms:W3CDTF">2017-10-30T16:47:48Z</dcterms:created>
  <dcterms:modified xsi:type="dcterms:W3CDTF">2022-08-17T13:27:08Z</dcterms:modified>
</cp:coreProperties>
</file>