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Gloria\Documents\Gloria\MINCIENCIAS\Comité de Gestión y Desem\CGI 2022-01-27\3. CGDSI 3-28012022\3. Plan Anticorrupción y de Atención al Ciudadano 2022\"/>
    </mc:Choice>
  </mc:AlternateContent>
  <xr:revisionPtr revIDLastSave="0" documentId="8_{3CC51CEF-B1B2-4551-8C3C-C2C3DD40E7A4}" xr6:coauthVersionLast="47" xr6:coauthVersionMax="47" xr10:uidLastSave="{00000000-0000-0000-0000-000000000000}"/>
  <bookViews>
    <workbookView xWindow="-120" yWindow="-120" windowWidth="29040" windowHeight="17640" xr2:uid="{00000000-000D-0000-FFFF-FFFF00000000}"/>
  </bookViews>
  <sheets>
    <sheet name="Corrupción" sheetId="1" r:id="rId1"/>
  </sheets>
  <externalReferences>
    <externalReference r:id="rId2"/>
    <externalReference r:id="rId3"/>
  </externalReferences>
  <definedNames>
    <definedName name="_xlnm._FilterDatabase" localSheetId="0" hidden="1">Corrupción!$A$7:$BG$94</definedName>
    <definedName name="_xlnm.Print_Area" localSheetId="0">Corrupción!$A$1:$BG$17</definedName>
    <definedName name="Control_Existente">[1]Hoja4!$H$3:$H$4</definedName>
    <definedName name="Impacto">[1]Hoja4!$F$3:$F$7</definedName>
    <definedName name="Probabilidad">[1]Hoja4!$E$3:$E$7</definedName>
    <definedName name="Tipo_de_Riesgo">[1]Hoja4!$D$3:$D$9</definedName>
    <definedName name="_xlnm.Print_Titles" localSheetId="0">Corrupción!$3:$7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P94" i="1" l="1"/>
  <c r="AN94" i="1"/>
  <c r="AL94" i="1"/>
  <c r="AP93" i="1"/>
  <c r="AN93" i="1"/>
  <c r="AL93" i="1"/>
  <c r="AP92" i="1"/>
  <c r="AN92" i="1"/>
  <c r="AL92" i="1"/>
  <c r="AP91" i="1"/>
  <c r="AN91" i="1"/>
  <c r="AL91" i="1"/>
  <c r="AP90" i="1"/>
  <c r="AN90" i="1"/>
  <c r="AL90" i="1"/>
  <c r="AF90" i="1"/>
  <c r="AG90" i="1" s="1"/>
  <c r="AH90" i="1" s="1"/>
  <c r="AW90" i="1" s="1"/>
  <c r="K90" i="1"/>
  <c r="L90" i="1" s="1"/>
  <c r="AP89" i="1"/>
  <c r="AN89" i="1"/>
  <c r="AL89" i="1"/>
  <c r="AP88" i="1"/>
  <c r="AN88" i="1"/>
  <c r="AL88" i="1"/>
  <c r="AP87" i="1"/>
  <c r="AN87" i="1"/>
  <c r="AL87" i="1"/>
  <c r="AP86" i="1"/>
  <c r="AN86" i="1"/>
  <c r="AL86" i="1"/>
  <c r="AF86" i="1"/>
  <c r="AG86" i="1" s="1"/>
  <c r="AH86" i="1" s="1"/>
  <c r="K86" i="1"/>
  <c r="AQ85" i="1"/>
  <c r="AP85" i="1"/>
  <c r="AN85" i="1"/>
  <c r="AL85" i="1"/>
  <c r="AP84" i="1"/>
  <c r="AN84" i="1"/>
  <c r="AL84" i="1"/>
  <c r="AF84" i="1"/>
  <c r="AG84" i="1" s="1"/>
  <c r="AH84" i="1" s="1"/>
  <c r="K84" i="1"/>
  <c r="AP83" i="1"/>
  <c r="AN83" i="1"/>
  <c r="AL83" i="1"/>
  <c r="AP82" i="1"/>
  <c r="AN82" i="1"/>
  <c r="AL82" i="1"/>
  <c r="AP81" i="1"/>
  <c r="AN81" i="1"/>
  <c r="AL81" i="1"/>
  <c r="AP80" i="1"/>
  <c r="AN80" i="1"/>
  <c r="AQ80" i="1" s="1"/>
  <c r="AL80" i="1"/>
  <c r="AF80" i="1"/>
  <c r="AG80" i="1" s="1"/>
  <c r="AH80" i="1" s="1"/>
  <c r="K80" i="1"/>
  <c r="AP79" i="1"/>
  <c r="AQ79" i="1" s="1"/>
  <c r="AN79" i="1"/>
  <c r="AL79" i="1"/>
  <c r="AP78" i="1"/>
  <c r="AN78" i="1"/>
  <c r="AL78" i="1"/>
  <c r="AP77" i="1"/>
  <c r="AN77" i="1"/>
  <c r="AL77" i="1"/>
  <c r="AP76" i="1"/>
  <c r="AN76" i="1"/>
  <c r="AL76" i="1"/>
  <c r="AF76" i="1"/>
  <c r="AG76" i="1" s="1"/>
  <c r="K76" i="1"/>
  <c r="L76" i="1" s="1"/>
  <c r="AP75" i="1"/>
  <c r="AN75" i="1"/>
  <c r="AL75" i="1"/>
  <c r="AP74" i="1"/>
  <c r="AN74" i="1"/>
  <c r="AL74" i="1"/>
  <c r="AP73" i="1"/>
  <c r="AN73" i="1"/>
  <c r="AL73" i="1"/>
  <c r="AF73" i="1"/>
  <c r="AG73" i="1" s="1"/>
  <c r="AH73" i="1" s="1"/>
  <c r="K73" i="1"/>
  <c r="AP72" i="1"/>
  <c r="AN72" i="1"/>
  <c r="AL72" i="1"/>
  <c r="AP71" i="1"/>
  <c r="AN71" i="1"/>
  <c r="AL71" i="1"/>
  <c r="AP70" i="1"/>
  <c r="AN70" i="1"/>
  <c r="AL70" i="1"/>
  <c r="AP69" i="1"/>
  <c r="AN69" i="1"/>
  <c r="AL69" i="1"/>
  <c r="AP68" i="1"/>
  <c r="AN68" i="1"/>
  <c r="AL68" i="1"/>
  <c r="AF68" i="1"/>
  <c r="AG68" i="1" s="1"/>
  <c r="K68" i="1"/>
  <c r="L68" i="1" s="1"/>
  <c r="AP67" i="1"/>
  <c r="AN67" i="1"/>
  <c r="AL67" i="1"/>
  <c r="AP66" i="1"/>
  <c r="AN66" i="1"/>
  <c r="AL66" i="1"/>
  <c r="AF66" i="1"/>
  <c r="AG66" i="1" s="1"/>
  <c r="K66" i="1"/>
  <c r="L66" i="1" s="1"/>
  <c r="AP65" i="1"/>
  <c r="AN65" i="1"/>
  <c r="AL65" i="1"/>
  <c r="AP64" i="1"/>
  <c r="AN64" i="1"/>
  <c r="AL64" i="1"/>
  <c r="AQ63" i="1"/>
  <c r="AP63" i="1"/>
  <c r="AN63" i="1"/>
  <c r="AL63" i="1"/>
  <c r="AP62" i="1"/>
  <c r="AN62" i="1"/>
  <c r="AL62" i="1"/>
  <c r="AP61" i="1"/>
  <c r="AN61" i="1"/>
  <c r="AL61" i="1"/>
  <c r="AF61" i="1"/>
  <c r="AG61" i="1" s="1"/>
  <c r="AH61" i="1" s="1"/>
  <c r="K61" i="1"/>
  <c r="AP60" i="1"/>
  <c r="AN60" i="1"/>
  <c r="AL60" i="1"/>
  <c r="AP59" i="1"/>
  <c r="AN59" i="1"/>
  <c r="AL59" i="1"/>
  <c r="AP58" i="1"/>
  <c r="AN58" i="1"/>
  <c r="AL58" i="1"/>
  <c r="AP57" i="1"/>
  <c r="AN57" i="1"/>
  <c r="AL57" i="1"/>
  <c r="AF57" i="1"/>
  <c r="AG57" i="1" s="1"/>
  <c r="AH57" i="1" s="1"/>
  <c r="K57" i="1"/>
  <c r="L57" i="1" s="1"/>
  <c r="AP56" i="1"/>
  <c r="AN56" i="1"/>
  <c r="AL56" i="1"/>
  <c r="AP55" i="1"/>
  <c r="AN55" i="1"/>
  <c r="AL55" i="1"/>
  <c r="AP54" i="1"/>
  <c r="AN54" i="1"/>
  <c r="AL54" i="1"/>
  <c r="AP53" i="1"/>
  <c r="AN53" i="1"/>
  <c r="AL53" i="1"/>
  <c r="AP52" i="1"/>
  <c r="AN52" i="1"/>
  <c r="AL52" i="1"/>
  <c r="AP51" i="1"/>
  <c r="AN51" i="1"/>
  <c r="AL51" i="1"/>
  <c r="AP50" i="1"/>
  <c r="AN50" i="1"/>
  <c r="AQ50" i="1" s="1"/>
  <c r="AL50" i="1"/>
  <c r="AF50" i="1"/>
  <c r="AG50" i="1" s="1"/>
  <c r="AH50" i="1" s="1"/>
  <c r="K50" i="1"/>
  <c r="L50" i="1" s="1"/>
  <c r="AP49" i="1"/>
  <c r="AN49" i="1"/>
  <c r="AL49" i="1"/>
  <c r="AP48" i="1"/>
  <c r="AN48" i="1"/>
  <c r="AL48" i="1"/>
  <c r="AP47" i="1"/>
  <c r="AN47" i="1"/>
  <c r="AL47" i="1"/>
  <c r="AP46" i="1"/>
  <c r="AN46" i="1"/>
  <c r="AL46" i="1"/>
  <c r="AF46" i="1"/>
  <c r="AG46" i="1" s="1"/>
  <c r="AH46" i="1" s="1"/>
  <c r="AW46" i="1" s="1"/>
  <c r="AX46" i="1" s="1"/>
  <c r="K46" i="1"/>
  <c r="AP45" i="1"/>
  <c r="AN45" i="1"/>
  <c r="AL45" i="1"/>
  <c r="AP44" i="1"/>
  <c r="AN44" i="1"/>
  <c r="AL44" i="1"/>
  <c r="AP43" i="1"/>
  <c r="AN43" i="1"/>
  <c r="AL43" i="1"/>
  <c r="AP42" i="1"/>
  <c r="AN42" i="1"/>
  <c r="AL42" i="1"/>
  <c r="AF42" i="1"/>
  <c r="AG42" i="1" s="1"/>
  <c r="AH42" i="1" s="1"/>
  <c r="K42" i="1"/>
  <c r="L42" i="1" s="1"/>
  <c r="AP41" i="1"/>
  <c r="AN41" i="1"/>
  <c r="AL41" i="1"/>
  <c r="AP40" i="1"/>
  <c r="AN40" i="1"/>
  <c r="AL40" i="1"/>
  <c r="AP39" i="1"/>
  <c r="AN39" i="1"/>
  <c r="AL39" i="1"/>
  <c r="AF39" i="1"/>
  <c r="AG39" i="1" s="1"/>
  <c r="K39" i="1"/>
  <c r="L39" i="1" s="1"/>
  <c r="AP38" i="1"/>
  <c r="AN38" i="1"/>
  <c r="AL38" i="1"/>
  <c r="AP37" i="1"/>
  <c r="AN37" i="1"/>
  <c r="AL37" i="1"/>
  <c r="AP36" i="1"/>
  <c r="AN36" i="1"/>
  <c r="AL36" i="1"/>
  <c r="AP35" i="1"/>
  <c r="AN35" i="1"/>
  <c r="AL35" i="1"/>
  <c r="AP34" i="1"/>
  <c r="AN34" i="1"/>
  <c r="AQ34" i="1" s="1"/>
  <c r="AL34" i="1"/>
  <c r="AP33" i="1"/>
  <c r="AN33" i="1"/>
  <c r="AL33" i="1"/>
  <c r="AF33" i="1"/>
  <c r="AG33" i="1" s="1"/>
  <c r="K33" i="1"/>
  <c r="L33" i="1" s="1"/>
  <c r="AP32" i="1"/>
  <c r="AN32" i="1"/>
  <c r="AL32" i="1"/>
  <c r="AP31" i="1"/>
  <c r="AN31" i="1"/>
  <c r="AL31" i="1"/>
  <c r="AP30" i="1"/>
  <c r="AN30" i="1"/>
  <c r="AL30" i="1"/>
  <c r="AP29" i="1"/>
  <c r="AN29" i="1"/>
  <c r="AL29" i="1"/>
  <c r="AP28" i="1"/>
  <c r="AN28" i="1"/>
  <c r="AQ28" i="1" s="1"/>
  <c r="AL28" i="1"/>
  <c r="AP27" i="1"/>
  <c r="AN27" i="1"/>
  <c r="AL27" i="1"/>
  <c r="AP26" i="1"/>
  <c r="AN26" i="1"/>
  <c r="AL26" i="1"/>
  <c r="AF26" i="1"/>
  <c r="AG26" i="1" s="1"/>
  <c r="AH26" i="1" s="1"/>
  <c r="AW26" i="1" s="1"/>
  <c r="AX26" i="1" s="1"/>
  <c r="K26" i="1"/>
  <c r="AP25" i="1"/>
  <c r="AN25" i="1"/>
  <c r="AL25" i="1"/>
  <c r="AP24" i="1"/>
  <c r="AN24" i="1"/>
  <c r="AL24" i="1"/>
  <c r="AP23" i="1"/>
  <c r="AN23" i="1"/>
  <c r="AL23" i="1"/>
  <c r="AP22" i="1"/>
  <c r="AN22" i="1"/>
  <c r="AQ22" i="1" s="1"/>
  <c r="AL22" i="1"/>
  <c r="AP21" i="1"/>
  <c r="AN21" i="1"/>
  <c r="AL21" i="1"/>
  <c r="AF21" i="1"/>
  <c r="AG21" i="1" s="1"/>
  <c r="K21" i="1"/>
  <c r="L21" i="1" s="1"/>
  <c r="AP18" i="1"/>
  <c r="AN18" i="1"/>
  <c r="AQ18" i="1" s="1"/>
  <c r="AL18" i="1"/>
  <c r="AP17" i="1"/>
  <c r="AN17" i="1"/>
  <c r="AL17" i="1"/>
  <c r="AP16" i="1"/>
  <c r="AN16" i="1"/>
  <c r="AL16" i="1"/>
  <c r="AP15" i="1"/>
  <c r="AN15" i="1"/>
  <c r="AL15" i="1"/>
  <c r="AF15" i="1"/>
  <c r="AG15" i="1" s="1"/>
  <c r="AH15" i="1" s="1"/>
  <c r="K15" i="1"/>
  <c r="AN14" i="1"/>
  <c r="AQ14" i="1" s="1"/>
  <c r="AL14" i="1"/>
  <c r="AN13" i="1"/>
  <c r="AQ13" i="1" s="1"/>
  <c r="AL13" i="1"/>
  <c r="AN12" i="1"/>
  <c r="AQ12" i="1" s="1"/>
  <c r="AL12" i="1"/>
  <c r="AP11" i="1"/>
  <c r="AN11" i="1"/>
  <c r="AL11" i="1"/>
  <c r="AP10" i="1"/>
  <c r="AN10" i="1"/>
  <c r="AL10" i="1"/>
  <c r="AP9" i="1"/>
  <c r="AN9" i="1"/>
  <c r="AQ9" i="1" s="1"/>
  <c r="AL9" i="1"/>
  <c r="AP8" i="1"/>
  <c r="AN8" i="1"/>
  <c r="AL8" i="1"/>
  <c r="AF8" i="1"/>
  <c r="AG8" i="1" s="1"/>
  <c r="AH8" i="1" s="1"/>
  <c r="K8" i="1"/>
  <c r="AQ92" i="1" l="1"/>
  <c r="AQ81" i="1"/>
  <c r="AQ48" i="1"/>
  <c r="AQ88" i="1"/>
  <c r="AW29" i="1"/>
  <c r="AQ74" i="1"/>
  <c r="AQ76" i="1"/>
  <c r="AQ83" i="1"/>
  <c r="AQ36" i="1"/>
  <c r="AQ53" i="1"/>
  <c r="AQ70" i="1"/>
  <c r="AI73" i="1"/>
  <c r="AQ49" i="1"/>
  <c r="AQ27" i="1"/>
  <c r="AQ37" i="1"/>
  <c r="AQ38" i="1"/>
  <c r="AQ39" i="1"/>
  <c r="AQ51" i="1"/>
  <c r="AQ87" i="1"/>
  <c r="AQ93" i="1"/>
  <c r="AQ73" i="1"/>
  <c r="AQ78" i="1"/>
  <c r="AQ82" i="1"/>
  <c r="AQ84" i="1"/>
  <c r="AQ32" i="1"/>
  <c r="AQ41" i="1"/>
  <c r="AI66" i="1"/>
  <c r="AI68" i="1"/>
  <c r="AQ29" i="1"/>
  <c r="AQ8" i="1"/>
  <c r="AQ30" i="1"/>
  <c r="AQ43" i="1"/>
  <c r="AQ86" i="1"/>
  <c r="AQ57" i="1"/>
  <c r="AQ60" i="1"/>
  <c r="AQ62" i="1"/>
  <c r="AQ66" i="1"/>
  <c r="AQ68" i="1"/>
  <c r="L73" i="1"/>
  <c r="AU73" i="1" s="1"/>
  <c r="AQ23" i="1"/>
  <c r="AQ17" i="1"/>
  <c r="AQ21" i="1"/>
  <c r="AQ31" i="1"/>
  <c r="AQ33" i="1"/>
  <c r="AU33" i="1" s="1"/>
  <c r="AQ40" i="1"/>
  <c r="AQ56" i="1"/>
  <c r="AQ77" i="1"/>
  <c r="AQ24" i="1"/>
  <c r="AQ42" i="1"/>
  <c r="AU42" i="1" s="1"/>
  <c r="AV42" i="1" s="1"/>
  <c r="AQ69" i="1"/>
  <c r="AW84" i="1"/>
  <c r="AX84" i="1" s="1"/>
  <c r="AQ47" i="1"/>
  <c r="AQ54" i="1"/>
  <c r="AQ94" i="1"/>
  <c r="AI76" i="1"/>
  <c r="AH76" i="1"/>
  <c r="AW76" i="1" s="1"/>
  <c r="AW77" i="1" s="1"/>
  <c r="AX77" i="1" s="1"/>
  <c r="AQ10" i="1"/>
  <c r="AQ44" i="1"/>
  <c r="AI50" i="1"/>
  <c r="AQ72" i="1"/>
  <c r="AQ15" i="1"/>
  <c r="AW15" i="1" s="1"/>
  <c r="AQ11" i="1"/>
  <c r="AQ16" i="1"/>
  <c r="AQ26" i="1"/>
  <c r="AQ46" i="1"/>
  <c r="AW50" i="1"/>
  <c r="AW51" i="1" s="1"/>
  <c r="AX51" i="1" s="1"/>
  <c r="AQ52" i="1"/>
  <c r="AW57" i="1"/>
  <c r="AQ65" i="1"/>
  <c r="AQ25" i="1"/>
  <c r="AU39" i="1"/>
  <c r="AV39" i="1" s="1"/>
  <c r="AQ45" i="1"/>
  <c r="AQ55" i="1"/>
  <c r="AW61" i="1"/>
  <c r="AX61" i="1" s="1"/>
  <c r="AQ67" i="1"/>
  <c r="AU21" i="1"/>
  <c r="AV21" i="1" s="1"/>
  <c r="AI26" i="1"/>
  <c r="AQ35" i="1"/>
  <c r="AI46" i="1"/>
  <c r="AQ71" i="1"/>
  <c r="AI80" i="1"/>
  <c r="AQ90" i="1"/>
  <c r="AU90" i="1" s="1"/>
  <c r="AV90" i="1" s="1"/>
  <c r="AQ58" i="1"/>
  <c r="AQ64" i="1"/>
  <c r="L80" i="1"/>
  <c r="AW52" i="1"/>
  <c r="AX52" i="1" s="1"/>
  <c r="AI21" i="1"/>
  <c r="AH21" i="1"/>
  <c r="AX29" i="1"/>
  <c r="AW30" i="1"/>
  <c r="AX30" i="1" s="1"/>
  <c r="AI39" i="1"/>
  <c r="AH39" i="1"/>
  <c r="AW47" i="1"/>
  <c r="AX47" i="1" s="1"/>
  <c r="AI57" i="1"/>
  <c r="AI33" i="1"/>
  <c r="AH33" i="1"/>
  <c r="AW33" i="1" s="1"/>
  <c r="AX33" i="1" s="1"/>
  <c r="AI15" i="1"/>
  <c r="L15" i="1"/>
  <c r="AU16" i="1" s="1"/>
  <c r="AW8" i="1"/>
  <c r="AX8" i="1" s="1"/>
  <c r="AW39" i="1"/>
  <c r="AX39" i="1" s="1"/>
  <c r="AY39" i="1" s="1"/>
  <c r="AI42" i="1"/>
  <c r="AX50" i="1"/>
  <c r="AX57" i="1"/>
  <c r="AW58" i="1"/>
  <c r="AI8" i="1"/>
  <c r="AW27" i="1"/>
  <c r="AX27" i="1" s="1"/>
  <c r="AW42" i="1"/>
  <c r="AW91" i="1"/>
  <c r="AX91" i="1" s="1"/>
  <c r="AX90" i="1"/>
  <c r="AU50" i="1"/>
  <c r="AV50" i="1" s="1"/>
  <c r="AU76" i="1"/>
  <c r="AV76" i="1" s="1"/>
  <c r="AW62" i="1"/>
  <c r="AX62" i="1" s="1"/>
  <c r="AU66" i="1"/>
  <c r="AV66" i="1" s="1"/>
  <c r="AU68" i="1"/>
  <c r="AV68" i="1" s="1"/>
  <c r="L26" i="1"/>
  <c r="AU26" i="1" s="1"/>
  <c r="L46" i="1"/>
  <c r="AQ61" i="1"/>
  <c r="AH66" i="1"/>
  <c r="AW66" i="1" s="1"/>
  <c r="AH68" i="1"/>
  <c r="AW68" i="1" s="1"/>
  <c r="AX76" i="1"/>
  <c r="AI90" i="1"/>
  <c r="AW80" i="1"/>
  <c r="AU80" i="1"/>
  <c r="AV80" i="1" s="1"/>
  <c r="AI61" i="1"/>
  <c r="L61" i="1"/>
  <c r="AW73" i="1"/>
  <c r="L8" i="1"/>
  <c r="AU8" i="1" s="1"/>
  <c r="AV8" i="1" s="1"/>
  <c r="AY8" i="1" s="1"/>
  <c r="AU57" i="1"/>
  <c r="AV57" i="1" s="1"/>
  <c r="AQ59" i="1"/>
  <c r="AQ75" i="1"/>
  <c r="AU77" i="1"/>
  <c r="AV77" i="1" s="1"/>
  <c r="AY77" i="1" s="1"/>
  <c r="AW78" i="1"/>
  <c r="AX78" i="1" s="1"/>
  <c r="AI86" i="1"/>
  <c r="L86" i="1"/>
  <c r="AU86" i="1" s="1"/>
  <c r="AV86" i="1" s="1"/>
  <c r="AW86" i="1"/>
  <c r="AX86" i="1" s="1"/>
  <c r="AQ89" i="1"/>
  <c r="AQ91" i="1"/>
  <c r="AI84" i="1"/>
  <c r="L84" i="1"/>
  <c r="AU84" i="1" s="1"/>
  <c r="AV84" i="1" s="1"/>
  <c r="AV73" i="1" l="1"/>
  <c r="AU74" i="1"/>
  <c r="AV74" i="1" s="1"/>
  <c r="AV33" i="1"/>
  <c r="AY33" i="1" s="1"/>
  <c r="AU34" i="1"/>
  <c r="AW85" i="1"/>
  <c r="AX85" i="1" s="1"/>
  <c r="AW21" i="1"/>
  <c r="AW22" i="1" s="1"/>
  <c r="AW23" i="1" s="1"/>
  <c r="AY84" i="1"/>
  <c r="AU87" i="1"/>
  <c r="AV87" i="1" s="1"/>
  <c r="AW87" i="1"/>
  <c r="AX87" i="1" s="1"/>
  <c r="AW63" i="1"/>
  <c r="AX63" i="1" s="1"/>
  <c r="AW53" i="1"/>
  <c r="AX53" i="1" s="1"/>
  <c r="AU78" i="1"/>
  <c r="AV78" i="1" s="1"/>
  <c r="AY78" i="1" s="1"/>
  <c r="AW9" i="1"/>
  <c r="AW10" i="1" s="1"/>
  <c r="AU51" i="1"/>
  <c r="AV51" i="1" s="1"/>
  <c r="AY51" i="1" s="1"/>
  <c r="AU15" i="1"/>
  <c r="AV15" i="1" s="1"/>
  <c r="AU40" i="1"/>
  <c r="AV40" i="1" s="1"/>
  <c r="AU46" i="1"/>
  <c r="AX15" i="1"/>
  <c r="AW16" i="1"/>
  <c r="AV16" i="1"/>
  <c r="AU17" i="1"/>
  <c r="AX21" i="1"/>
  <c r="AY21" i="1" s="1"/>
  <c r="AU41" i="1"/>
  <c r="AV41" i="1" s="1"/>
  <c r="AU91" i="1"/>
  <c r="AY57" i="1"/>
  <c r="AU69" i="1"/>
  <c r="AW31" i="1"/>
  <c r="AU9" i="1"/>
  <c r="AV9" i="1" s="1"/>
  <c r="AW92" i="1"/>
  <c r="AY90" i="1"/>
  <c r="AY76" i="1"/>
  <c r="AW79" i="1"/>
  <c r="AX79" i="1" s="1"/>
  <c r="AU47" i="1"/>
  <c r="AV46" i="1"/>
  <c r="AY46" i="1" s="1"/>
  <c r="AV26" i="1"/>
  <c r="AY26" i="1" s="1"/>
  <c r="AU27" i="1"/>
  <c r="AU75" i="1"/>
  <c r="AV75" i="1" s="1"/>
  <c r="AX66" i="1"/>
  <c r="AY66" i="1" s="1"/>
  <c r="AW67" i="1"/>
  <c r="AX67" i="1" s="1"/>
  <c r="AY87" i="1"/>
  <c r="AX73" i="1"/>
  <c r="AY73" i="1" s="1"/>
  <c r="AW74" i="1"/>
  <c r="AU79" i="1"/>
  <c r="AV79" i="1" s="1"/>
  <c r="AW43" i="1"/>
  <c r="AX42" i="1"/>
  <c r="AY42" i="1" s="1"/>
  <c r="AW88" i="1"/>
  <c r="AU61" i="1"/>
  <c r="AX80" i="1"/>
  <c r="AY80" i="1" s="1"/>
  <c r="AW81" i="1"/>
  <c r="AU43" i="1"/>
  <c r="AU85" i="1"/>
  <c r="AV85" i="1" s="1"/>
  <c r="AY85" i="1" s="1"/>
  <c r="AY50" i="1"/>
  <c r="AW28" i="1"/>
  <c r="AX28" i="1" s="1"/>
  <c r="AW59" i="1"/>
  <c r="AX58" i="1"/>
  <c r="AW40" i="1"/>
  <c r="AU92" i="1"/>
  <c r="AV91" i="1"/>
  <c r="AY91" i="1" s="1"/>
  <c r="AY86" i="1"/>
  <c r="AU88" i="1"/>
  <c r="AU58" i="1"/>
  <c r="AU81" i="1"/>
  <c r="AW69" i="1"/>
  <c r="AX68" i="1"/>
  <c r="AY68" i="1" s="1"/>
  <c r="AU67" i="1"/>
  <c r="AV67" i="1" s="1"/>
  <c r="AW34" i="1"/>
  <c r="AU22" i="1"/>
  <c r="AW48" i="1"/>
  <c r="AU10" i="1" l="1"/>
  <c r="AU52" i="1"/>
  <c r="AV52" i="1" s="1"/>
  <c r="AY52" i="1" s="1"/>
  <c r="AY15" i="1"/>
  <c r="AX9" i="1"/>
  <c r="AY9" i="1" s="1"/>
  <c r="AW64" i="1"/>
  <c r="AX64" i="1" s="1"/>
  <c r="AV34" i="1"/>
  <c r="AU35" i="1"/>
  <c r="AX22" i="1"/>
  <c r="AW54" i="1"/>
  <c r="AY67" i="1"/>
  <c r="AY79" i="1"/>
  <c r="AW65" i="1"/>
  <c r="AX65" i="1" s="1"/>
  <c r="AU53" i="1"/>
  <c r="AX31" i="1"/>
  <c r="AW32" i="1"/>
  <c r="AX32" i="1" s="1"/>
  <c r="AV17" i="1"/>
  <c r="AU18" i="1"/>
  <c r="AV18" i="1" s="1"/>
  <c r="AV69" i="1"/>
  <c r="AU70" i="1"/>
  <c r="AX92" i="1"/>
  <c r="AW93" i="1"/>
  <c r="AX16" i="1"/>
  <c r="AY16" i="1" s="1"/>
  <c r="AW17" i="1"/>
  <c r="AW49" i="1"/>
  <c r="AX49" i="1" s="1"/>
  <c r="AX48" i="1"/>
  <c r="AW35" i="1"/>
  <c r="AX34" i="1"/>
  <c r="AY34" i="1" s="1"/>
  <c r="AX69" i="1"/>
  <c r="AW70" i="1"/>
  <c r="AV88" i="1"/>
  <c r="AU89" i="1"/>
  <c r="AV89" i="1" s="1"/>
  <c r="AX59" i="1"/>
  <c r="AW60" i="1"/>
  <c r="AX60" i="1" s="1"/>
  <c r="AV43" i="1"/>
  <c r="AU44" i="1"/>
  <c r="AV61" i="1"/>
  <c r="AY61" i="1" s="1"/>
  <c r="AU62" i="1"/>
  <c r="AX23" i="1"/>
  <c r="AW24" i="1"/>
  <c r="AV27" i="1"/>
  <c r="AY27" i="1" s="1"/>
  <c r="AU28" i="1"/>
  <c r="AV10" i="1"/>
  <c r="AU11" i="1"/>
  <c r="AW89" i="1"/>
  <c r="AX89" i="1" s="1"/>
  <c r="AX88" i="1"/>
  <c r="AV81" i="1"/>
  <c r="AU82" i="1"/>
  <c r="AV92" i="1"/>
  <c r="AY92" i="1" s="1"/>
  <c r="AU93" i="1"/>
  <c r="AW41" i="1"/>
  <c r="AX41" i="1" s="1"/>
  <c r="AY41" i="1" s="1"/>
  <c r="AX40" i="1"/>
  <c r="AY40" i="1" s="1"/>
  <c r="AX81" i="1"/>
  <c r="AW82" i="1"/>
  <c r="AX43" i="1"/>
  <c r="AW44" i="1"/>
  <c r="AX74" i="1"/>
  <c r="AY74" i="1" s="1"/>
  <c r="AW75" i="1"/>
  <c r="AX75" i="1" s="1"/>
  <c r="AY75" i="1" s="1"/>
  <c r="AX10" i="1"/>
  <c r="AW11" i="1"/>
  <c r="AX54" i="1"/>
  <c r="AW55" i="1"/>
  <c r="AV22" i="1"/>
  <c r="AY22" i="1" s="1"/>
  <c r="AU23" i="1"/>
  <c r="AV58" i="1"/>
  <c r="AY58" i="1" s="1"/>
  <c r="AU59" i="1"/>
  <c r="AV53" i="1"/>
  <c r="AY53" i="1" s="1"/>
  <c r="AU54" i="1"/>
  <c r="AV47" i="1"/>
  <c r="AY47" i="1" s="1"/>
  <c r="AU48" i="1"/>
  <c r="AV35" i="1" l="1"/>
  <c r="AU36" i="1"/>
  <c r="AV70" i="1"/>
  <c r="AU71" i="1"/>
  <c r="AY89" i="1"/>
  <c r="AX17" i="1"/>
  <c r="AY17" i="1" s="1"/>
  <c r="AW18" i="1"/>
  <c r="AX18" i="1" s="1"/>
  <c r="AY18" i="1" s="1"/>
  <c r="AX93" i="1"/>
  <c r="AW94" i="1"/>
  <c r="AX94" i="1" s="1"/>
  <c r="AY69" i="1"/>
  <c r="AV11" i="1"/>
  <c r="AU12" i="1"/>
  <c r="AX24" i="1"/>
  <c r="AW25" i="1"/>
  <c r="AX25" i="1" s="1"/>
  <c r="AV62" i="1"/>
  <c r="AY62" i="1" s="1"/>
  <c r="AU63" i="1"/>
  <c r="AV48" i="1"/>
  <c r="AY48" i="1" s="1"/>
  <c r="AU49" i="1"/>
  <c r="AV49" i="1" s="1"/>
  <c r="AY49" i="1" s="1"/>
  <c r="AV54" i="1"/>
  <c r="AY54" i="1" s="1"/>
  <c r="AU55" i="1"/>
  <c r="AV59" i="1"/>
  <c r="AY59" i="1" s="1"/>
  <c r="AU60" i="1"/>
  <c r="AV60" i="1" s="1"/>
  <c r="AY60" i="1" s="1"/>
  <c r="AX82" i="1"/>
  <c r="AW83" i="1"/>
  <c r="AX83" i="1" s="1"/>
  <c r="AV93" i="1"/>
  <c r="AU94" i="1"/>
  <c r="AV94" i="1" s="1"/>
  <c r="AV82" i="1"/>
  <c r="AU83" i="1"/>
  <c r="AV83" i="1" s="1"/>
  <c r="AY10" i="1"/>
  <c r="AY88" i="1"/>
  <c r="AW36" i="1"/>
  <c r="AX35" i="1"/>
  <c r="AY35" i="1" s="1"/>
  <c r="AY81" i="1"/>
  <c r="AV28" i="1"/>
  <c r="AY28" i="1" s="1"/>
  <c r="AU29" i="1"/>
  <c r="AU45" i="1"/>
  <c r="AV45" i="1" s="1"/>
  <c r="AV44" i="1"/>
  <c r="AW71" i="1"/>
  <c r="AX70" i="1"/>
  <c r="AY70" i="1" s="1"/>
  <c r="AV23" i="1"/>
  <c r="AY23" i="1" s="1"/>
  <c r="AU24" i="1"/>
  <c r="AX55" i="1"/>
  <c r="AW56" i="1"/>
  <c r="AX56" i="1" s="1"/>
  <c r="AX11" i="1"/>
  <c r="AW12" i="1"/>
  <c r="AX44" i="1"/>
  <c r="AW45" i="1"/>
  <c r="AX45" i="1" s="1"/>
  <c r="AY43" i="1"/>
  <c r="AU37" i="1" l="1"/>
  <c r="AV36" i="1"/>
  <c r="AY44" i="1"/>
  <c r="AY82" i="1"/>
  <c r="AY94" i="1"/>
  <c r="AY93" i="1"/>
  <c r="AU72" i="1"/>
  <c r="AV72" i="1" s="1"/>
  <c r="AV71" i="1"/>
  <c r="AW72" i="1"/>
  <c r="AX72" i="1" s="1"/>
  <c r="AY72" i="1" s="1"/>
  <c r="AX71" i="1"/>
  <c r="AY83" i="1"/>
  <c r="AX36" i="1"/>
  <c r="AY36" i="1" s="1"/>
  <c r="AW37" i="1"/>
  <c r="AV29" i="1"/>
  <c r="AY29" i="1" s="1"/>
  <c r="AU30" i="1"/>
  <c r="AX12" i="1"/>
  <c r="AW13" i="1"/>
  <c r="AV24" i="1"/>
  <c r="AY24" i="1" s="1"/>
  <c r="AU25" i="1"/>
  <c r="AV25" i="1" s="1"/>
  <c r="AY25" i="1" s="1"/>
  <c r="AV55" i="1"/>
  <c r="AY55" i="1" s="1"/>
  <c r="AU56" i="1"/>
  <c r="AV56" i="1" s="1"/>
  <c r="AY56" i="1" s="1"/>
  <c r="AV63" i="1"/>
  <c r="AY63" i="1" s="1"/>
  <c r="AU64" i="1"/>
  <c r="AV12" i="1"/>
  <c r="AY12" i="1" s="1"/>
  <c r="AU13" i="1"/>
  <c r="AY45" i="1"/>
  <c r="AY11" i="1"/>
  <c r="AY71" i="1" l="1"/>
  <c r="AV37" i="1"/>
  <c r="AU38" i="1"/>
  <c r="AV38" i="1" s="1"/>
  <c r="AV13" i="1"/>
  <c r="AU14" i="1"/>
  <c r="AV14" i="1" s="1"/>
  <c r="AX37" i="1"/>
  <c r="AY37" i="1" s="1"/>
  <c r="AW38" i="1"/>
  <c r="AX38" i="1" s="1"/>
  <c r="AY38" i="1" s="1"/>
  <c r="AV64" i="1"/>
  <c r="AY64" i="1" s="1"/>
  <c r="AU65" i="1"/>
  <c r="AV65" i="1" s="1"/>
  <c r="AY65" i="1" s="1"/>
  <c r="AX13" i="1"/>
  <c r="AW14" i="1"/>
  <c r="AX14" i="1" s="1"/>
  <c r="AV30" i="1"/>
  <c r="AY30" i="1" s="1"/>
  <c r="AU31" i="1"/>
  <c r="AY14" i="1" l="1"/>
  <c r="AY13" i="1"/>
  <c r="AV31" i="1"/>
  <c r="AY31" i="1" s="1"/>
  <c r="AU32" i="1"/>
  <c r="AV32" i="1" s="1"/>
  <c r="AY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Jimena Cuellar Sabogal</author>
  </authors>
  <commentList>
    <comment ref="BA6" authorId="0" shapeId="0" xr:uid="{00000000-0006-0000-0000-000001000000}">
      <text>
        <r>
          <rPr>
            <sz val="9"/>
            <color indexed="81"/>
            <rFont val="Tahoma"/>
            <family val="2"/>
          </rPr>
          <t>El plan de contingencia aplica de acuerdo con la naturaleza del riesgo</t>
        </r>
      </text>
    </comment>
  </commentList>
</comments>
</file>

<file path=xl/sharedStrings.xml><?xml version="1.0" encoding="utf-8"?>
<sst xmlns="http://schemas.openxmlformats.org/spreadsheetml/2006/main" count="1341" uniqueCount="365">
  <si>
    <t>Código: D102PR03F01</t>
  </si>
  <si>
    <t>Versión: 01</t>
  </si>
  <si>
    <t>Fecha: 18-02-2021</t>
  </si>
  <si>
    <t>IDENTIFICACIÓN DEL RIESGO</t>
  </si>
  <si>
    <t>ANÁLISIS DEL RIESGO INHERENTE</t>
  </si>
  <si>
    <t>EVALUACIÓN DEL RIESGO - VALORACIÓN DE LOS CONTROLES</t>
  </si>
  <si>
    <t>EVALUACIÓN DEL RIESGO - NIVEL DEL RIESGO RESIDUAL</t>
  </si>
  <si>
    <t>PLAN DE ACCIÓN</t>
  </si>
  <si>
    <t>Nro.</t>
  </si>
  <si>
    <t>Descripción del Control</t>
  </si>
  <si>
    <t>AFECTACIÓN</t>
  </si>
  <si>
    <t>ATRIBUTOS</t>
  </si>
  <si>
    <t xml:space="preserve"> PROBABILIDAD RESIDUAL </t>
  </si>
  <si>
    <t>PROBABILIDAD RESIDUAL FINAL</t>
  </si>
  <si>
    <t xml:space="preserve">% IMPACTO RESIDUAL FINAL </t>
  </si>
  <si>
    <t xml:space="preserve">IMPACTO RESIDUAL FINAL </t>
  </si>
  <si>
    <t>ZONA DE RIESGO FINAL</t>
  </si>
  <si>
    <t xml:space="preserve">TRATAMIENTO </t>
  </si>
  <si>
    <t>PLAN DE CONTINGENCIA</t>
  </si>
  <si>
    <t>RESPONSABLE</t>
  </si>
  <si>
    <t>PERIODO DE SEGUIMIENTO</t>
  </si>
  <si>
    <t>FECHA INICIAL</t>
  </si>
  <si>
    <t>FECHA FINAL</t>
  </si>
  <si>
    <t>INDICADOR</t>
  </si>
  <si>
    <t>N°</t>
  </si>
  <si>
    <t>PROCESO</t>
  </si>
  <si>
    <t>IMPACTO</t>
  </si>
  <si>
    <t xml:space="preserve">CAUSA INMEDIATA </t>
  </si>
  <si>
    <t>FACTOR ASOCIADO</t>
  </si>
  <si>
    <t>CAUSA RAIZ</t>
  </si>
  <si>
    <t>DESCRIPCIÓN DE RIESGO</t>
  </si>
  <si>
    <t xml:space="preserve">OBJETIVOS ESTRATÉGICOS RELACIONADOS </t>
  </si>
  <si>
    <t>CLASIFICACIÓN  DE RIESGO</t>
  </si>
  <si>
    <t xml:space="preserve">FRECUENCIA </t>
  </si>
  <si>
    <t>PROBABILIDAD</t>
  </si>
  <si>
    <t>%</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</si>
  <si>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</si>
  <si>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</si>
  <si>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</si>
  <si>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</si>
  <si>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</si>
  <si>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</si>
  <si>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</si>
  <si>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</si>
  <si>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</si>
  <si>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</si>
  <si>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</si>
  <si>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</si>
  <si>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</si>
  <si>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</si>
  <si>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</si>
  <si>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</si>
  <si>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</si>
  <si>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</si>
  <si>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</si>
  <si>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</si>
  <si>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ZONA DE RIESGO INHERENTE</t>
  </si>
  <si>
    <t>TIPO DE CONTROL</t>
  </si>
  <si>
    <t>CALIFICACIÓN</t>
  </si>
  <si>
    <t>IMPLEMENTACIÓN</t>
  </si>
  <si>
    <t>DOCUMENTACIÓN</t>
  </si>
  <si>
    <t>FRECUENCIA</t>
  </si>
  <si>
    <t>EVIDENCIA</t>
  </si>
  <si>
    <t>Trámites y Servicios
E202</t>
  </si>
  <si>
    <t>Afectación Reputacional y Económica</t>
  </si>
  <si>
    <t>Respuestas de PQRDS emitidas por la Entidad que no cumplen con los atributos de pertinencia, calidad y oportunidad, acordes a los tiempos establecidos.</t>
  </si>
  <si>
    <t>Talento humano</t>
  </si>
  <si>
    <t>Baja apropiación del concepto de autogestión en las áreas de la Entidad.</t>
  </si>
  <si>
    <t>Usuarios, productos y prácticas</t>
  </si>
  <si>
    <t>Más de 5000 veces por año</t>
  </si>
  <si>
    <t>Si</t>
  </si>
  <si>
    <t>No</t>
  </si>
  <si>
    <t>Los integrantes de la Secretaría General - Atención al Ciudadano, aseguran la emisión de la respuesta pendiente, garantizando su pertinencia y calidad frente a la solicitud realizada.</t>
  </si>
  <si>
    <t>Correctivo</t>
  </si>
  <si>
    <t>Manual</t>
  </si>
  <si>
    <t>Documentado</t>
  </si>
  <si>
    <t>Continua</t>
  </si>
  <si>
    <t>Con Registro</t>
  </si>
  <si>
    <t>Reducir el Riesgo</t>
  </si>
  <si>
    <t>Si se presenta la materialización del riesgo, se deben ejecutar las siguiente acciones cuyo objetivo principal es reducir los daños que se puedan producir (impacto): 
1. Asegurar la emisión de la respuesta pendiente, garantizando su pertinencia y calidad frente a la solicitud realizada.
2. Revisar las causas del incumplimiento, a fin de concertar con el área responsable las acciones de mejora a implementar con el fin de evitar su recurrencia.
3. Informar a la Alta Dirección la situación presentada, con el fin de promover la toma de las acciones que se consideren pertinentes.</t>
  </si>
  <si>
    <r>
      <rPr>
        <b/>
        <sz val="11"/>
        <rFont val="Arial Narrow"/>
        <family val="2"/>
      </rPr>
      <t xml:space="preserve">Programa Estratégico: 
</t>
    </r>
    <r>
      <rPr>
        <sz val="11"/>
        <rFont val="Arial Narrow"/>
        <family val="2"/>
      </rPr>
      <t>Cultura y comunicación de cara al ciudadano</t>
    </r>
    <r>
      <rPr>
        <b/>
        <sz val="11"/>
        <rFont val="Arial Narrow"/>
        <family val="2"/>
      </rPr>
      <t xml:space="preserve">
Iniciativa Estratégica: 
</t>
    </r>
    <r>
      <rPr>
        <sz val="11"/>
        <rFont val="Arial Narrow"/>
        <family val="2"/>
      </rPr>
      <t>Afianzar la cultura de servicio al ciudadano al interior de la entidad y la relación con los ciudadanos, haciendo un efectivo monitoreo y seguimiento a PQRDS.</t>
    </r>
  </si>
  <si>
    <t>Secretaría General - Atención al Ciudadano</t>
  </si>
  <si>
    <t>Trimestral</t>
  </si>
  <si>
    <t>Cumplimiento de requisitos priorizados de transparencia en Minciencias Atención al Ciudadano
Cumplimiento a la respuesta de requerimientos a los ciudadanos del Ministerio
Oportunidad en la respuesta de requerimientos del Ministerio</t>
  </si>
  <si>
    <t>Los integrantes de la Secretaría General - Atención al Ciudadano realizan el seguimiento a todo tipo de requerimiento  recibido a través de los canales de atención dispuestos de acuerdo a lo establecido en el Manual de Procedimientos Internos de Atención al Ciudadano E202PR01.</t>
  </si>
  <si>
    <t>Preventivo</t>
  </si>
  <si>
    <t>Tecnología</t>
  </si>
  <si>
    <t>Fallas en plataforma tecnológica, impresoras y equipos de microinformática.</t>
  </si>
  <si>
    <t>Los integrantes de la Secretaría General - Atención al Ciudadano implementan medidas a través de las cuales se cumple con los atributos de pertinencia, calidad y oportunidad en las respuestas de las PQRDS, establecidos en la Circular 048 de 2020.</t>
  </si>
  <si>
    <t xml:space="preserve">Debilidades en la política de comunicación estratégica interna y externa que permita posicionar y comunicar con claridad el quehacer de la entidad en los diferentes públicos objetivo.  </t>
  </si>
  <si>
    <t>Contexto externo</t>
  </si>
  <si>
    <t>Surgimiento de eventos de salud pública que afecten el normal funcionamiento de la Entidad y su interacción con sus grupos de valor, grupos de interés y demás actores del SNCTI (enfermedades infecto contagiosas como el Covid 19)</t>
  </si>
  <si>
    <t>Los integrantes de la Secretaría General - Atención al Ciudadano identifican de forma periódica los casos de incumplimiento y escalamiento a la instancia interna competente de acuerdo a lo establecido en el Manual de Procedimientos Internos de Atención al Ciudadano E202PR01.</t>
  </si>
  <si>
    <t>Insuficiente personal de planta  que garantice la adecuada respuesta a requerimientos de la Entidad.</t>
  </si>
  <si>
    <t>Los integrantes de la Secretaría General - Atención al Ciudadano realizan la verificación de  la respuesta por parte  del propio servidor público, del Director, Gestor o Jefe del Área responsable, en los casos en que sea necesario.</t>
  </si>
  <si>
    <t>Los integrantes de la Secretaría General - Atención al Ciudadano presentan informes periódicos a la Alta Dirección sobre la respuesta a PQRDS.</t>
  </si>
  <si>
    <t>Detectivo</t>
  </si>
  <si>
    <t>Gestión del conocimiento
M601</t>
  </si>
  <si>
    <t>Perdida reputacional</t>
  </si>
  <si>
    <t>Intereses propios para dirigir beneficios a terceros</t>
  </si>
  <si>
    <t>Fraude interno</t>
  </si>
  <si>
    <t>De 24 a 500 veces por año</t>
  </si>
  <si>
    <t>El responsable del trámite deberá informar por escrito a su jefe inmediato (supervisor del contrato / Jefe de Oficina / Director Técnico), a cerca de la situación presentada,  enviando copia a la Oficina Asesora Jurídica a Secretaria General u Oficina de Control Interno, según corresponda, con el fin que tomen las acciones disciplinarias a que haya lugar.</t>
  </si>
  <si>
    <t>Sin Documentar</t>
  </si>
  <si>
    <t>Aleatoria</t>
  </si>
  <si>
    <t>En caso de materializarse el riesgo, se deben ejecutar las siguientes acciones inmediatas, con el objetivo de reducir las consecuencias que se puedan producir:
1. Verificar que beneficios indebidos se obtuvo del manejo inapropiado de la información, a fin de identificar en que casos se puede reversar el beneficio otorgado bajo condiciones fraudulentas.
2. Se deberá generar un plan de manejo enfocado a generar nuevos controles que prevengan una nueva materialización del riesgo</t>
  </si>
  <si>
    <r>
      <rPr>
        <b/>
        <sz val="11"/>
        <rFont val="Arial Narrow"/>
        <family val="2"/>
      </rPr>
      <t xml:space="preserve">Programa estratégico: 
</t>
    </r>
    <r>
      <rPr>
        <sz val="11"/>
        <rFont val="Arial Narrow"/>
        <family val="2"/>
      </rPr>
      <t xml:space="preserve">Reconocimiento de actores
</t>
    </r>
    <r>
      <rPr>
        <b/>
        <sz val="11"/>
        <rFont val="Arial Narrow"/>
        <family val="2"/>
      </rPr>
      <t xml:space="preserve">Iniciativa estratégica: </t>
    </r>
    <r>
      <rPr>
        <sz val="11"/>
        <rFont val="Arial Narrow"/>
        <family val="2"/>
      </rPr>
      <t xml:space="preserve">
Reconocimiento de actores</t>
    </r>
  </si>
  <si>
    <t>Director de  Generación del Conocimiento</t>
  </si>
  <si>
    <t xml:space="preserve">Gestión en el reconocimiento de Actores </t>
  </si>
  <si>
    <t xml:space="preserve">Desconocimiento de los lineamientos, para el reconocimiento de actores, mediante interpretaciones subjetivas </t>
  </si>
  <si>
    <t>Debilidad en los lineamientos que definen  los criterios para el reconocimiento de actores frente a requisitos de vigencia y claridad</t>
  </si>
  <si>
    <t>El responsable del trámite de reconocimiento de actores verifica el cumplimiento de los puntos de control definidos en el procedimiento Reconocimiento de Actores del SNCTI M601PR05 y realiza el trámite de acuerdo con lo definido en el descriptivo</t>
  </si>
  <si>
    <t>Falencias en la evaluación para el reconocimiento de actores</t>
  </si>
  <si>
    <t>Procesos</t>
  </si>
  <si>
    <t xml:space="preserve">Baja apropiación de los conceptos </t>
  </si>
  <si>
    <t>Sobrecarga en los equipos de trabajo, disminuyendo el tiempo dedicado para la verificación de los requisitos</t>
  </si>
  <si>
    <t>Financiero</t>
  </si>
  <si>
    <t>Insuficiente personal  que garantice la adecuada respuesta a requerimientos de la Entidad.</t>
  </si>
  <si>
    <t>El responsable del trámite de reconocimiento de actores se adhiere a lo definido en la Política Nacional de Actores mediante su revisión</t>
  </si>
  <si>
    <t>Sin Registro</t>
  </si>
  <si>
    <t>Baja disponibilidad de capacidades financieras para gestionar los procesos de contratación</t>
  </si>
  <si>
    <t>Demoras en la entrega de la información por parte de las direcciones a cargo del reconocimiento de actores del SNCTI</t>
  </si>
  <si>
    <t>Gestión para la Ejecución de Política de CTeI
M801</t>
  </si>
  <si>
    <t>Pérdida reputacional</t>
  </si>
  <si>
    <t xml:space="preserve">Otorgar a nombre propio o de terceros cualquier dádiva o beneficio derivado de omisiones </t>
  </si>
  <si>
    <t xml:space="preserve">
Decisiones personales que conlleven a:
Tráfico de influencias
Soborno (cohecho)
Cobrar por el trámite (concusión)
</t>
  </si>
  <si>
    <t xml:space="preserve">El responsable del mecanismo de operación de CTeI corrige el producto afectado (resultados verificación de requisitos, evaluación propuestas, programas o proyectos de CTeI, bancos preliminares o definitivos de elegibles) de acuerdo con los criterios establecidos en los Términos de Referencia. 
</t>
  </si>
  <si>
    <t>Reducir (Mitigar)</t>
  </si>
  <si>
    <t>En caso de materializarse el riesgo, se deben ejecutar las siguientes acciones inmediatas, con el objetivo de reducir las consecuencias que se puedan producir:
1. Notificar a las Instancias de Control correspondientes y  a los proponentes que resultaron beneficiados de forma indebida, sobre el retiro o suspensión del beneficio obtenido de forma incorrecta.
2. Tomar acciones a nivel interno (colaboradores, funcionarios) de quienes intervinieron en el proceso del resultado errado o afectación de calificación de propuestas.</t>
  </si>
  <si>
    <r>
      <t xml:space="preserve">Programa estratégico: 
</t>
    </r>
    <r>
      <rPr>
        <sz val="11"/>
        <rFont val="Arial Narrow"/>
        <family val="2"/>
      </rPr>
      <t>Plan de manejo del riesgo 2021
Ficha manejo del riesgo R4 - 2021
Acciones orientadas evitar errores omisiones o incumplimiento de los requisitos de calidad asociados a la ejecución de los mecanismos de operación (convocatorias, invitaciones, concursos)
Nota: Este plan incluye las acciones del riesgo R4-2021; R33-2021 y R63-2021</t>
    </r>
  </si>
  <si>
    <t>Director de Inteligencia de Recursos  de la CTeI</t>
  </si>
  <si>
    <t>Cuatrimestral</t>
  </si>
  <si>
    <t>Cumplimiento de los requisitos asociados al  diseño, ejecución e implementación de los mecanismos de operación incluidos en la programación de la oferta institucional</t>
  </si>
  <si>
    <t xml:space="preserve">Presiones laborales
</t>
  </si>
  <si>
    <t>Los responsables que intervienen en el procedimiento de  Planeación Operativa de Mecanismos de Operación de CTeI D101PR05 se adhieren a los lineamientos y verifican el cumplimiento de los puntos de control</t>
  </si>
  <si>
    <t>Debilidad en la capacidad de los sistemas de información que permitan alterar la información</t>
  </si>
  <si>
    <t>El responsable del mecanismo de operación de CTeI verifica el cumplimiento de los puntos de control establecidos en los procedimientos “M801PR01 Apertura y Cierre de Convocatorias” y “M801PR05 Invitación a presentar propuesta para actividades de CTeI”</t>
  </si>
  <si>
    <t>Baja apropiación del concepto de autogestión asociado al incumplimiento de lineamientos y puntos de control de los procedimiento</t>
  </si>
  <si>
    <t xml:space="preserve">El equipo de registro verifica el cumplimiento de los puntos de control establecidos en el procedimiento “M801PR04 Verificación de Requisitos de mecanismos de operación de CTeI” </t>
  </si>
  <si>
    <t>El responsable del mecanismo de operación de CTeI coordina la evaluación de las propuestas de CTeI, mediante instancias técnicas como pares evaluadores o paneles de expertos de acuerdo al procedimiento  “M801PR02 Evaluación de propuestas, programas y proyectos de CTeI”</t>
  </si>
  <si>
    <t>Direccionamiento Institucional</t>
  </si>
  <si>
    <t>Afectación Económica y Reputacional</t>
  </si>
  <si>
    <t>Toma de decisiones unilaterales y no participativas</t>
  </si>
  <si>
    <t>Uso indebido del poder para la obtención de un beneficio en favor de un tercero que no refleja el interés institucional y puede generar un detrimento patrimonial.</t>
  </si>
  <si>
    <t>Modernización del Ministerio y Fortalecimiento Institucional
Generar lineamientos a nivel nacional y regional para el fortalecimiento de la institucionalidad y la implementación de procesos de innovación que generen valor público</t>
  </si>
  <si>
    <t>Ejecución y administración de procesos</t>
  </si>
  <si>
    <t>La alta dirección ha creado instancias de decisión colegiadas y  participativas para la toma de decisiones (Comités, mesas de trabajo, talleres de diseño y seguimiento a políticas de CTeI) con el propósito de que la decisión no se concentre en una sola persona.</t>
  </si>
  <si>
    <t>Si se presenta la materialización del riesgo, se deben ejecutar las siguiente acciones cuyo objetivo principal es reducir los daños que se puedan producir (impacto): 
1.  Corregir la decisión tomada  bajo el uso indebido del poder, informando a las partes interesadas que correspondan.
2. Denunciar ante la instancia que corresponda la situación presentada.
3. Iniciar las investigaciones a que haya lugar para individualizar responsabilidades.</t>
  </si>
  <si>
    <r>
      <rPr>
        <b/>
        <sz val="11"/>
        <rFont val="Arial Narrow"/>
        <family val="2"/>
      </rPr>
      <t xml:space="preserve">Programa Estratégico: </t>
    </r>
    <r>
      <rPr>
        <sz val="11"/>
        <rFont val="Arial Narrow"/>
        <family val="2"/>
      </rPr>
      <t xml:space="preserve">Pacto por un Direccionamiento Estratégico que genere valor público
</t>
    </r>
    <r>
      <rPr>
        <b/>
        <sz val="11"/>
        <rFont val="Arial Narrow"/>
        <family val="2"/>
      </rPr>
      <t xml:space="preserve">Iniciativa estratégica: </t>
    </r>
    <r>
      <rPr>
        <sz val="11"/>
        <rFont val="Arial Narrow"/>
        <family val="2"/>
      </rPr>
      <t xml:space="preserve">
- Contribuir a un Minciencias más transparente 
</t>
    </r>
    <r>
      <rPr>
        <b/>
        <sz val="11"/>
        <rFont val="Arial Narrow"/>
        <family val="2"/>
      </rPr>
      <t>Programa Estratégico:</t>
    </r>
    <r>
      <rPr>
        <sz val="11"/>
        <rFont val="Arial Narrow"/>
        <family val="2"/>
      </rPr>
      <t xml:space="preserve"> Por una gestión administrativa y financiera moderna e innovadora
</t>
    </r>
    <r>
      <rPr>
        <b/>
        <sz val="11"/>
        <rFont val="Arial Narrow"/>
        <family val="2"/>
      </rPr>
      <t xml:space="preserve">Iniciativa estratégica: 
</t>
    </r>
    <r>
      <rPr>
        <sz val="11"/>
        <rFont val="Arial Narrow"/>
        <family val="2"/>
      </rPr>
      <t xml:space="preserve">- Contribuir a un Minciencias más transparente 
</t>
    </r>
    <r>
      <rPr>
        <b/>
        <sz val="11"/>
        <rFont val="Arial Narrow"/>
        <family val="2"/>
      </rPr>
      <t>Programa Estratégico:</t>
    </r>
    <r>
      <rPr>
        <sz val="11"/>
        <rFont val="Arial Narrow"/>
        <family val="2"/>
      </rPr>
      <t xml:space="preserve">  Gobierno y Gestión de TIC para la CTeI
</t>
    </r>
    <r>
      <rPr>
        <b/>
        <sz val="11"/>
        <rFont val="Arial Narrow"/>
        <family val="2"/>
      </rPr>
      <t xml:space="preserve">Iniciativa estratégica: 
</t>
    </r>
    <r>
      <rPr>
        <sz val="11"/>
        <rFont val="Arial Narrow"/>
        <family val="2"/>
      </rPr>
      <t xml:space="preserve">- Contribuir a un Minciencias más transparente 
</t>
    </r>
    <r>
      <rPr>
        <b/>
        <sz val="11"/>
        <rFont val="Arial Narrow"/>
        <family val="2"/>
      </rPr>
      <t>Programa Estratégico:</t>
    </r>
    <r>
      <rPr>
        <sz val="11"/>
        <rFont val="Arial Narrow"/>
        <family val="2"/>
      </rPr>
      <t xml:space="preserve"> Comunicación Estratégica.
</t>
    </r>
    <r>
      <rPr>
        <b/>
        <sz val="11"/>
        <rFont val="Arial Narrow"/>
        <family val="2"/>
      </rPr>
      <t xml:space="preserve">Iniciativa estratégica: 
</t>
    </r>
    <r>
      <rPr>
        <sz val="11"/>
        <rFont val="Arial Narrow"/>
        <family val="2"/>
      </rPr>
      <t xml:space="preserve">- Contribuir a un Minciencias más transparente 
</t>
    </r>
    <r>
      <rPr>
        <b/>
        <sz val="11"/>
        <rFont val="Arial Narrow"/>
        <family val="2"/>
      </rPr>
      <t>Programa Estratégico</t>
    </r>
    <r>
      <rPr>
        <sz val="11"/>
        <rFont val="Arial Narrow"/>
        <family val="2"/>
      </rPr>
      <t xml:space="preserve">: Cultura y comunicación de cara al ciudadano
</t>
    </r>
    <r>
      <rPr>
        <b/>
        <sz val="11"/>
        <rFont val="Arial Narrow"/>
        <family val="2"/>
      </rPr>
      <t xml:space="preserve">Iniciativa estratégica: </t>
    </r>
    <r>
      <rPr>
        <sz val="11"/>
        <rFont val="Arial Narrow"/>
        <family val="2"/>
      </rPr>
      <t xml:space="preserve">
- Contribuir a un Minciencias más transparente 
</t>
    </r>
    <r>
      <rPr>
        <b/>
        <sz val="11"/>
        <rFont val="Arial Narrow"/>
        <family val="2"/>
      </rPr>
      <t>Programa Estratégico:</t>
    </r>
    <r>
      <rPr>
        <sz val="11"/>
        <rFont val="Arial Narrow"/>
        <family val="2"/>
      </rPr>
      <t xml:space="preserve"> Apoyo contractual y de direccionamiento y control administrativo eficiente
</t>
    </r>
    <r>
      <rPr>
        <b/>
        <sz val="11"/>
        <rFont val="Arial Narrow"/>
        <family val="2"/>
      </rPr>
      <t xml:space="preserve">Iniciativa estratégica: </t>
    </r>
    <r>
      <rPr>
        <sz val="11"/>
        <rFont val="Arial Narrow"/>
        <family val="2"/>
      </rPr>
      <t xml:space="preserve">
- Contribuir a un Minciencias más transparente 
</t>
    </r>
    <r>
      <rPr>
        <b/>
        <sz val="11"/>
        <rFont val="Arial Narrow"/>
        <family val="2"/>
      </rPr>
      <t xml:space="preserve">Programa Estratégico: </t>
    </r>
    <r>
      <rPr>
        <sz val="11"/>
        <rFont val="Arial Narrow"/>
        <family val="2"/>
      </rPr>
      <t xml:space="preserve">Apoyo Jurídico Eficiente
</t>
    </r>
    <r>
      <rPr>
        <b/>
        <sz val="11"/>
        <rFont val="Arial Narrow"/>
        <family val="2"/>
      </rPr>
      <t xml:space="preserve">Iniciativa estratégica: 
</t>
    </r>
    <r>
      <rPr>
        <sz val="11"/>
        <rFont val="Arial Narrow"/>
        <family val="2"/>
      </rPr>
      <t xml:space="preserve">- Contribuir a un Minciencias más transparente 
-Gestión de transparencia, integridad y control a la existencia de conﬂictos de intereses
</t>
    </r>
    <r>
      <rPr>
        <b/>
        <sz val="11"/>
        <rFont val="Arial Narrow"/>
        <family val="2"/>
      </rPr>
      <t xml:space="preserve">Programa Estratégico: </t>
    </r>
    <r>
      <rPr>
        <sz val="11"/>
        <rFont val="Arial Narrow"/>
        <family val="2"/>
      </rPr>
      <t xml:space="preserve">Gestión para un talento humano integro efectivo e innovador
</t>
    </r>
    <r>
      <rPr>
        <b/>
        <sz val="11"/>
        <rFont val="Arial Narrow"/>
        <family val="2"/>
      </rPr>
      <t xml:space="preserve">Iniciativa estratégica: </t>
    </r>
    <r>
      <rPr>
        <sz val="11"/>
        <rFont val="Arial Narrow"/>
        <family val="2"/>
      </rPr>
      <t xml:space="preserve">
- Contribuir a un Minciencias más transparente 
</t>
    </r>
    <r>
      <rPr>
        <b/>
        <sz val="11"/>
        <rFont val="Arial Narrow"/>
        <family val="2"/>
      </rPr>
      <t>Programa Estratégico:</t>
    </r>
    <r>
      <rPr>
        <sz val="11"/>
        <rFont val="Arial Narrow"/>
        <family val="2"/>
      </rPr>
      <t xml:space="preserve"> Fortalecimiento del enfoque hacia la prevención y el autocontrol.
</t>
    </r>
    <r>
      <rPr>
        <b/>
        <sz val="11"/>
        <rFont val="Arial Narrow"/>
        <family val="2"/>
      </rPr>
      <t xml:space="preserve">Iniciativa estratégica: </t>
    </r>
    <r>
      <rPr>
        <sz val="11"/>
        <rFont val="Arial Narrow"/>
        <family val="2"/>
      </rPr>
      <t xml:space="preserve">
-  Ejecución de auditorias, seguimientos y evaluaciones
-  Seguimiento y evaluación a la gestión del riesgo</t>
    </r>
  </si>
  <si>
    <t>Direccionamiento Estratégico</t>
  </si>
  <si>
    <t xml:space="preserve">Cumplimiento de los requisitos priorizados de transparencia en Minciencias - ATM </t>
  </si>
  <si>
    <t>Talento Humano</t>
  </si>
  <si>
    <t xml:space="preserve">Desconocimiento o interpretación errónea  de la norma o políticas aplicables </t>
  </si>
  <si>
    <t>La alta dirección selecciona el talento humano de manejo y confianza de nivel directivo, cuyo perfil es validado por la Dirección de Talento Humano</t>
  </si>
  <si>
    <t>La alta dirección promueve el cumplimiento de las normas, políticas, los lineamientos y procedimientos definidos para cumplir la misionalidad y funciones a cargo del Ministerio.</t>
  </si>
  <si>
    <t>Automático</t>
  </si>
  <si>
    <t>Gestión Talento Humano
A201</t>
  </si>
  <si>
    <t>Afectación reputacional</t>
  </si>
  <si>
    <t>Omisión o deficiencias en la verificación de requisitos legales</t>
  </si>
  <si>
    <r>
      <rPr>
        <b/>
        <sz val="11"/>
        <rFont val="Arial Narrow"/>
        <family val="2"/>
      </rPr>
      <t xml:space="preserve">Modernización del Ministerio y Fortalecimiento Institucional
</t>
    </r>
    <r>
      <rPr>
        <sz val="11"/>
        <rFont val="Arial Narrow"/>
        <family val="2"/>
      </rPr>
      <t xml:space="preserve">
Generar lineamientos a nivel nacional y regional para el fortalecimiento de la institucionalidad y la implementación de procesos de innovación que generen valor público</t>
    </r>
  </si>
  <si>
    <t>El servidor público/contratista de la Dirección de Talento Humano verifica los requisitos y perfil de cargo del contratista por parte del supervisor y del área de contratación, de acuerdo  a puntos de control definidos en el Procedimiento de  Selección y vinculación de personal A201PR01</t>
  </si>
  <si>
    <t xml:space="preserve"> En caso que el riesgo se materialice:
El Director de Talento Humano  deberá informar por escrito la situación ante el o  la Secretario@ General, con el fin de  iniciar procesos de auditorias internas específicas o iniciar procesos disciplinarios según corresponda.</t>
  </si>
  <si>
    <t>PROGRAMA ESTRATÉGICO
Gestión para un Talento Humano Íntegro, Efectivo e Innovador
INCIATIVA ESTRATÉGICA
La cultura de hacer las cosas bien
Contribuir a un Minciencias más transparente</t>
  </si>
  <si>
    <t>Dirección de Talento Humano</t>
  </si>
  <si>
    <t>Porcentaje de la Gestión estratégica para un talento humano integro, efectivo e innovador.
 Porcentaje de cumplimiento de los requisitos de transparencia en Minciencias -  Dirección de Talento Humano</t>
  </si>
  <si>
    <t>Asignar personas que no tienen el conocimiento o experiencia en este tipo de funciones</t>
  </si>
  <si>
    <t>El servidor público/contratista de la Dirección de Talento Humano publica la hoja de vida en pagina web tanto de Presidencia como de la Entidad para el caso de los cargos de libre nombramiento y remoción a través de los lineamientos definidos para tal fin</t>
  </si>
  <si>
    <t>Evento Externo</t>
  </si>
  <si>
    <t>Altos niveles de corrupción en el país.</t>
  </si>
  <si>
    <t>El servidor público/contratista de la Dirección de Talento Humano verifica los perfiles de los cargos definidos en el manual específico de funciones y competencias laborales a través de inspección visual del documento con el fin de corroborar la información que se debe tener en cuenta para cada caso particular</t>
  </si>
  <si>
    <t>Tráfico de influencias, favorecimiento a un tercero</t>
  </si>
  <si>
    <t>El servidor público/contratista de la Dirección de Talento Humano verifica los Puntos de control definidos en el procedimiento Selección y vinculación de personal A201PR01  a través de inspección visual del documento con el fin de corroborar la información que se debe tener en cuenta para cada caso particular</t>
  </si>
  <si>
    <t>Gestión Financiera
 A202</t>
  </si>
  <si>
    <t>Afectación económica</t>
  </si>
  <si>
    <t>Direccionamiento y/o presiones de agentes internos que pueden incidir en realizar pagos sin el cumplimiento de requisitos para favorecer un tercero</t>
  </si>
  <si>
    <t>Falta de personal en el proceso de Gestión Financiera  encargado de registrar las diferentes transacciones de la cadena presupuestal o vinculación de personal sin experiencia</t>
  </si>
  <si>
    <r>
      <rPr>
        <b/>
        <sz val="11"/>
        <rFont val="Arial Narrow"/>
        <family val="2"/>
      </rPr>
      <t>Modernización del Ministerio y Fortalecimiento Institucional</t>
    </r>
    <r>
      <rPr>
        <sz val="11"/>
        <rFont val="Arial Narrow"/>
        <family val="2"/>
      </rPr>
      <t xml:space="preserve">
Generar lineamientos a nivel nacional y regional para el fortalecimiento de la institucionalidad y la implementación de procesos de innovación que generen valor público</t>
    </r>
  </si>
  <si>
    <t>El servidor público/contratista del grupo interno de trabajo de apoyo financiero y presupuestal verifica el Sistema Integrado de Información Financiera definidos por el administrador del sistema a través del SIIF Nación</t>
  </si>
  <si>
    <t xml:space="preserve">En caso de materialización del riesgo:
El líder del proceso Gestión Financiera deberá informar al  Director(a) Administrativa y Financiera, para que este a su vez  realice lo pertinente con la Secretaria General y la Oficina Jurídica respecto de la situación presentada.
Iniciar la investigación disciplinaria en los casos que corresponda y documentar un plan de mejora enfocado a fortalecer los controles existentes que prevengan nuevamente la materialización del riesgo.
</t>
  </si>
  <si>
    <t>PLAN DE MANEJO DE RIESGOS
Ficha manejo del riesgo R7-2021
Reporte del informe de las actividades realizadas para el cumplimiento de requisitos exigidos en los pagos</t>
  </si>
  <si>
    <t>Grupo Interno de Trabajo de Apoyo Financiero y Presupuestal</t>
  </si>
  <si>
    <t>Oportunidad en el pago de compromisos del Ministerio
Cumplimiento en la ejecución de obligaciones del Ministerio de acuerdo con el PAC programado</t>
  </si>
  <si>
    <t>Baja adherencia de los lineamientos normativos y documentales (Procedimiento de ejecución presupuestal)</t>
  </si>
  <si>
    <t>El servidor público/contratista del grupo interno de trabajo de apoyo financiero y presupuestal verifica los puntos de control del procedimiento de ejecución presupuestal A202PR01 a través de inspección visual del documento con el fin de corroborar la información que se debe tener en cuenta para cada caso particular</t>
  </si>
  <si>
    <t>Debilidades o incumplimiento de las revisiones en los pagos por parte Grupo Interno de Trabajo de Apoyo Financiero y Presupuestal y la Dirección Administrativa y Financiera</t>
  </si>
  <si>
    <t>El servidor público/contratista del grupo interno de trabajo de apoyo financiero y presupuestal y la Dirección Administrativa y Financiera realizan revisiones permanentes con el fin de garantizar  el cumplimiento de requisitos exigidos en los pagos</t>
  </si>
  <si>
    <t>Baja adherencia de los lineamientos normativos y documentales (Gestión de Cartera, solicitudes de reintegro y otras cuentas)</t>
  </si>
  <si>
    <t>En caso de materialización del riesgo:
Se debe efectuar el registro del acta de liquidación, resolución de liquidación, incapacidad o resoluciones de condonación en la contabilidad una vez se ponga en conocimiento la situación.
Expedir la correspondiente certificación de recursos y enviar al área encarga de la gestión de cobro de la entidad</t>
  </si>
  <si>
    <t>PLAN DE MANEJO DE RIESGOS
Ficha manejo del riesgo R8-2021
Presentar informes de seguimiento al registro de las actas de liquidación y solicitudes de reintegro en la contabilidad de la entidad</t>
  </si>
  <si>
    <t>Seguimiento y control actividades presupuestales, contables y de tesorería Ministerio</t>
  </si>
  <si>
    <t>Desactualización de la base de datos de gestión de cartera unificada de la Entidad por falta de información por parte de las dependencias de la Entidad</t>
  </si>
  <si>
    <t>El servidor público/contratista del grupo interno de trabajo de apoyo financiero y presupuestal verifican en la base de datos de gestión de cartera unificada de la Entidad a través de inspección visual</t>
  </si>
  <si>
    <t>Falta de estabilización del software para el registro de la cartera</t>
  </si>
  <si>
    <t xml:space="preserve">El servidor público/contratista del grupo interno de trabajo de apoyo financiero y presupuestal verifica el registro de la cartera de la Entidad a través del Software para el registro de la cartera </t>
  </si>
  <si>
    <t>Las dependencias no remitan las actas de liquidación y/o resoluciones de liquidación de contratos y convenios</t>
  </si>
  <si>
    <t>Direccionamiento y/o presiones de agentes internos pueden incidir en que se utilicen los recursos de las cuentas bancarias o el efectivo de la caja menor para un beneficio propio o de un tercero</t>
  </si>
  <si>
    <t>Baja adherencia de los lineamientos normativos y documentales (Procedimiento cajas menores)</t>
  </si>
  <si>
    <t>El servidor público/contratista del grupo interno de trabajo de apoyo financiero y presupuestal verifica los recibos de caja provisionales a través de inspección visual con el fin de corroborar que la información cumple requisitos</t>
  </si>
  <si>
    <t>PLAN DE MANEJO DE RIESGOS
Ficha manejo del riesgo R9-2021
Realizar el reporte de los arqueos periódicos a las cajas menores</t>
  </si>
  <si>
    <t>El servidor público/contratista del grupo interno de trabajo de apoyo financiero y presupuestal realiza el control dual para la realización de pagos a través del portal bancario con el fin de garantizar que se encuentre debidamente soportada</t>
  </si>
  <si>
    <t>El servidor público/contratista del grupo interno de trabajo de apoyo financiero y presupuestal verifica los puntos de control en los procedimiento manejo de cajas menores A202PR03, gestión de tesorería A202PR02 y procedimiento viáticos, gastos de viaje y gastos de desplazamiento A202PR06, a través de inspección visual con el fin de cumplir los criterios definidos</t>
  </si>
  <si>
    <t>El servidor público/contratista del grupo interno de trabajo de apoyo financiero y presupuestal realiza arqueos periódicos a la caja menor con el fin de controlar el manejo de recursos</t>
  </si>
  <si>
    <t>Gestión Administrativa A203</t>
  </si>
  <si>
    <t xml:space="preserve"> Falta de cultura por parte los usuarios en los controles implementados para el adecuado uso de los bienes de la Entidad</t>
  </si>
  <si>
    <t>Manejo y/ controles inadecuados en los documentos asociados al proceso</t>
  </si>
  <si>
    <t>De 500 veces al año y máximo 5000 veces por año</t>
  </si>
  <si>
    <t>El servidor público/contratista del grupo interno de trabajo de apoyo logístico y documental  verifica los puntos de control definidos en el procedimiento administración de bienes e inventarios A203PR01 a través de inspección visual con el fin de corroborar la información consignada</t>
  </si>
  <si>
    <t>PLAN DE MANEJO DE RIESGOS
Ficha manejo del riesgo R10-2021
Control de los bienes de la Entidad para prevenir el beneficio propio o favorecer un tercero</t>
  </si>
  <si>
    <t>Grupo Interno de Trabajo de Apoyo Logístico y Documental</t>
  </si>
  <si>
    <t>Trimestralmente</t>
  </si>
  <si>
    <t>Sobrantes o faltantes en el inventario del Ministerio
Legalización del inventario del Ministerio</t>
  </si>
  <si>
    <t>Infraestructura</t>
  </si>
  <si>
    <t xml:space="preserve">Insuficiencia en la infraestructura y recursos  para realizar satisfactoriamente las actividades de la Entidad. </t>
  </si>
  <si>
    <t xml:space="preserve">Insuficiencia en la infraestructura tecnológica para realizar satisfactoriamente las actividades de la Entidad. </t>
  </si>
  <si>
    <t>El servidor público/contratista del grupo interno de trabajo de apoyo logístico y documental  verifica las órdenes de salida de elementos A203PR01F02, con el fin de garantizar que cada elemento que se retire de la Entidad tiene debidamente diligenciado el respectivo formato, en caso contrario no es posible retirar elementos de la Entidad</t>
  </si>
  <si>
    <t>No implementar los documentos definidos por la Entidad para el control del uso de vehículos</t>
  </si>
  <si>
    <t>El servidor público/contratista del grupo interno de trabajo de apoyo logístico y documental  verifica el compendio de modelos para el control de vehículos	A203M03MO1 (Autorización salida de vehículos fines de semana), a través de inspección visual con el fin de corroborar la información registrada, en caso de presentarse alguna situación se reporta al Coordinador del grupo</t>
  </si>
  <si>
    <t>No implementar los documentos definidos por la Entidad para el control de combustibles</t>
  </si>
  <si>
    <t>El servidor público/contratista del grupo interno de trabajo de apoyo logístico y documental  verifica el compendio de modelos para el control de vehículos	A203M03MO1 (Informe de consumo de combustible), a través de inspección visual con el fin de corroborar la información registrada, en caso de presentarse alguna situación se reporta al Coordinador del grupo</t>
  </si>
  <si>
    <t>Desarticulación de la normatividad interna respecto de los lineamientos de la propiedad horizontal</t>
  </si>
  <si>
    <t xml:space="preserve">Todos los servidores públicos y contratistas tienen la posibilidad de revisar la información contenida en el Reglamento Interno del Ingreso Peatonal y Vehicular A203PR01AN01, a través de la plataforma GINA, con el fin de conocer los lineamientos que se deben cumplir dentro de la propiedad horizontal	 </t>
  </si>
  <si>
    <t>Gestión Documental</t>
  </si>
  <si>
    <t>Alterar o manipular los documentos de la Entidad</t>
  </si>
  <si>
    <t>Inadecuado manejo y control de la información del Ministerio</t>
  </si>
  <si>
    <t>Todos los servidores públicos y contratistas tienen la posibilidad de revisar  la guía de comunicaciones oficiales A204PR01G01, a través de la plataforma GINA, con el fin de conocer y aplicar los lineamientos definidos en el respectivo documento</t>
  </si>
  <si>
    <t>PROGRAMA ESTRATÉGICO
Por una gestión administrativa y financiera moderna e innovadora
INICIATIVA ESTRATÉGICA
Transformando la gestión documental</t>
  </si>
  <si>
    <t>Oportunidad de respuesta en la solicitud de expedientes Ministerio
Porcentaje de cumplimiento del Programa de Gestión Documental - Ministerio</t>
  </si>
  <si>
    <t>Baja apropiación de lineamientos para la creación, uso y administración de las comunicaciones oficiales</t>
  </si>
  <si>
    <t>El servidor público/contratista del grupo interno de trabajo de apoyo logístico y documental  verifica el procedimiento de gestión y tramite de las comunicaciones oficiales (Oficios y Memorandos) A204PR03, a través de la plataforma GINA, con el fin de corroborar y cumplir los lineamientos dispuestos para tal fin</t>
  </si>
  <si>
    <t>Baja adherencia a los lineamientos de los procedimientos asociados al préstamo y consulta de documentos y expedientes de archivo</t>
  </si>
  <si>
    <t>El servidor público/contratista del grupo interno de trabajo de apoyo logístico y documental  verifica el procedimiento de préstamo y consulta de documentos y expedientes de archivo 	A204PR02, a través de la plataforma GINA, con el fin de corroborar y cumplir los lineamientos dispuestos para tal fin</t>
  </si>
  <si>
    <t>Gestión Jurídica
A205</t>
  </si>
  <si>
    <t>Favorecimiento a terceros para generar beneficios propios o terceros por conciliaciones que adelanta la Entidad en los procesos judiciales</t>
  </si>
  <si>
    <t>Debilidad en los lineamientos que permitan la adecuada implementación de la guía para la conformación y administración de los expedientes de archivo.</t>
  </si>
  <si>
    <t>De 3 a 24 veces por año</t>
  </si>
  <si>
    <t>Todos los servidores públicos y contratista tienen la posibilidad de acceder a la guía para la conformación y administración de los expedientes de archivo 	A204PR01G01, a través de la plataforma GINA, con el fin de corroborar y aplicar los lineamientos dispuestos para tal fin</t>
  </si>
  <si>
    <t>En caso de materializarse el riesgo:
Se debe iniciar un proceso disciplinario y eventualmente remitir a la Fiscalía o, a la Contraloría con el fin de iniciar los procesos correspondientes.</t>
  </si>
  <si>
    <t>PROGRAMA ESTRATÉGICO:
Apoyo jurídico eficiente
INICIATIVA ESTRATÉGICA
Gestión de transparencia, integridad y control a la existencia de conﬂictos de intereses</t>
  </si>
  <si>
    <t>Oficina Asesora Jurídica</t>
  </si>
  <si>
    <t>Cumplimiento de requisitos priorizados de transparencia en Minciencias- Oficina Asesora Jurídica</t>
  </si>
  <si>
    <t>La Entidad cuenta con el Programa RITA de la vicepresidencia para el trámite de las denuncias que tengan que ver con temas de corrupción y de igual forma cuenta con Auditorias tanto internas como externas, con el fin de cumplir los lineamientos dispuestos para tal fin</t>
  </si>
  <si>
    <t>Debilidad en la aplicación de lineamientos que permitan la adecuada implementación del procedimiento de procesos judiciales y extrajudiciales</t>
  </si>
  <si>
    <t>El servidor público/contratista de la Oficina Asesora Jurídica dispone del procedimiento de procesos judiciales y extrajudiciales A205PR01, a través de la plataforma GINA, con el fin de corroborar e implementar los lineamientos dispuestos en el respectivo documento</t>
  </si>
  <si>
    <t>Por acción u omisión no se realizan controles adecuados que pueden conllevar a la prescripción en el cobro coactivo de la Entidad</t>
  </si>
  <si>
    <t>Debilidad en la aplicación de lineamientos que permitan la implementación del Procedimiento Gestión de cobro coactivo</t>
  </si>
  <si>
    <t xml:space="preserve">El servidor público/contratista de la Oficina Asesora Jurídica dispone del procedimiento gestión de cobro coactivo A206PR04, a través de la plataforma GINA, con el fin de corroborar y aplicar los lineamientos dispuestos para tal fin </t>
  </si>
  <si>
    <t>PLAN DE MANEJO DE RIESGO:
R14-2021 Prevenir que se prescriban las acciones coactivas</t>
  </si>
  <si>
    <t>Porcentaje de cumplimiento de la acción coactiva del Ministerio</t>
  </si>
  <si>
    <t xml:space="preserve">Inadecuado seguimiento y control de la base de gestión de cobro - OAJ </t>
  </si>
  <si>
    <t>El servidor público/contratista de la Oficina Asesora Jurídica dispone de la base de gestión de cobro - OAJ - A205PR04MO1, a través de la plataforma GINA, con el fin de realizar el respectivo seguimiento y control a la gestión de cobro coactivo de la Entidad</t>
  </si>
  <si>
    <t>Gestión Contractual 
A206</t>
  </si>
  <si>
    <t xml:space="preserve">Direccionamiento o presiones de un agente interno o externo que puede llegar a orientar  la contratación de la Entidad para el beneficio propio o de un tercero </t>
  </si>
  <si>
    <t>El servidor público/contratista de la Secretaria General dispone de los puntos de control establecidos en los procedimientos de Gestión Contractual A206, el cual puede ser consultado a través de la plataforma GINA, con el fin de corroborar y aplicar los lineamientos establecidos para tal fin en el citado documento</t>
  </si>
  <si>
    <t>En el caso que se tenga claramente evidenciado que se están  direccionando los procesos contractuales, la Secretaría General  deberá iniciar la investigación disciplinaria en los casos que corresponda y documentar un plan de mejora enfocado a fortalecer los controles existentes que prevengan nuevamente la materialización del riesgo.
De igual forma, se deberá reportar al Oficial de Transparencia de la Entidad y/o a la Oficina de Control Interno y/o Entes de Control en los casos que corresponda.</t>
  </si>
  <si>
    <t>PROGRAMA ESTRATÉGICO:
Apoyo contractual y de direccionamiento y control administrativo eficiente
INICIATIVA ESTRATÉGICA:
Fortalecer los procesos del cambio asociados a la contratación
Contribuir a un Minciencias más transparente</t>
  </si>
  <si>
    <t xml:space="preserve">Secretaría General </t>
  </si>
  <si>
    <t>Porcentaje de cumplimiento de requisitos priorizados de transparencia en Minciencias Secretaría General</t>
  </si>
  <si>
    <t>Debilidad en la aplicación de lineamientos que permitan la implementación de documentos asociados a los procesos contractuales</t>
  </si>
  <si>
    <t>El servidor público/contratista de la Secretaria General dispone del manual de contratación A206M01 y sus documentos conexos a través de los cuales se realiza seguimiento a requisitos y puntos de control, el cual puede ser consultado a través de la plataforma GINA, con el fin de corroborar y aplicar los lineamientos establecidos para tal fin en el citado documento</t>
  </si>
  <si>
    <t>Debilidad en la adherencia  de los lineamientos que permitan ejercer la adecuada supervisión de contratos y convenios</t>
  </si>
  <si>
    <t>El servidor público/contratista de la Secretaria General dispone de la guía para la supervisión e interventoría de contratos y convenios A206MO1G01,  el cual puede ser consultado a través de la plataforma GINA, con el fin de corroborar y aplicar los lineamientos establecidos para tal fin en el citado documento</t>
  </si>
  <si>
    <t>Desconocimiento del marco normativo relacionado con la contratación pública</t>
  </si>
  <si>
    <t xml:space="preserve">Mediante la elaboración de estudios previos y pliegos de condiciones se garantiza que los requisitos de selección del contratista se ajusten a las necesidades propias de la entidad los cuales permiten la pluralidad de oferentes. </t>
  </si>
  <si>
    <t xml:space="preserve">Debilidades en factores de transparencia, honestidad,  e imparcialidad </t>
  </si>
  <si>
    <t>Mediante la presentación del resultado de los procesos de selección y/o evaluación ante comités, se mitiga la posibilidad de materialización del riesgo</t>
  </si>
  <si>
    <t xml:space="preserve">Desconocimiento y/o falta de controles que pueden llegar a incidir que se emitan avales sin el debido cumplimiento de las obligaciones contractuales </t>
  </si>
  <si>
    <t>El servidor público/contratista de la Secretaria General dispone de los puntos de control descritos en los procedimientos de Gestión Contractual A206, a través de la plataforma GINA, con el fin de realizar el respectivo seguimiento y aplicación de los lineamientos dispuestos para tal fin en cada uno de los documentos que se encuentran asociados al proceso</t>
  </si>
  <si>
    <t>En el caso que se tenga claramente evidenciado que se están  autorizando pagos o emitiendo avales sin el debido cumplimiento de las obligaciones contractuales, Secretaría General  deberá iniciar la investigación disciplinaria en los casos que corresponda y documentar un plan de mejora enfocado a fortalecer los controles existentes que prevengan nuevamente la materialización del riesgo.</t>
  </si>
  <si>
    <t xml:space="preserve">PLAN DE MANEJO DE RIESGOS
Ficha manejo del riesgo R12-2021
Seguimiento y reporte oportuno por parte de los supervisores de los contratos y convenios </t>
  </si>
  <si>
    <t>Desconocimiento y/o falta de controles que pueden llegar a incidir que se celebren contratos o convenios sin el cumplimiento de los requisitos legales</t>
  </si>
  <si>
    <t>En el caso que se evidencie que se celebraron contratos o convenios sin el debido cumplimiento de los requisitos legales, la Secretaría General  deberá iniciar la investigación disciplinaria en los casos que corresponda y documentar un plan de mejora enfocado a fortalecer los controles existentes que prevengan nuevamente la materialización del riesgo.</t>
  </si>
  <si>
    <t>PROGRAMA ESTRRATÉGICO:
Apoyo contractual y de direccionamiento y control administrativo eficiente
INICIATIVA ESTRATÉGICA:
Fortalecer los procesos del cambio asociados a la contratación
Contribuir a un Minciencias más transparente</t>
  </si>
  <si>
    <t>Cumplimiento de requisitos priorizados de transparencia en Minciencias Secretaría General</t>
  </si>
  <si>
    <t>Mediante la elaboración de estudios previos y pliegos de condiciones con requisitos objetivos de selección del contratista que se ajusten a las necesidades propias de la entidad se mitiga la materialización del riesgo</t>
  </si>
  <si>
    <t>Desconocimiento del adecuado manejo de las plataformas relacionadas con la contratación pública</t>
  </si>
  <si>
    <t>Mediante el cumplimiento de las exigencias definidas en SECOP II, se estable un filtro de aceptación o rechazo de acuerdo a la información reportada referente a la información exigida en dicha plataforma</t>
  </si>
  <si>
    <t>Desconocimiento y/o falta de controles que pueden conllevar a dar inicio la ejecución de contratos y convenios</t>
  </si>
  <si>
    <t>En el caso que se evidencie una suscripción de actas de inicio sin el debido cumplimiento de los requisitos legales necesarios para la ejecución del contrato o convenio, la Secretaría General deberá iniciar las acciones contractuales y administrativas para los responsables de la supervisión en los casos que corresponda y documentar un plan de mejora enfocado a fortalecer los controles existentes que prevengan nuevamente la materialización del riesgo.</t>
  </si>
  <si>
    <t>Secretaría General y supervisores</t>
  </si>
  <si>
    <t>Gestión de la asignación de CTeI del SGR M802</t>
  </si>
  <si>
    <t xml:space="preserve">Desconocimiento del marco normativo del proceso y/o presiones internas o externas que pueden incidir en la viabilización de proyectos que no cumplen con los requisitos requeridos  </t>
  </si>
  <si>
    <t>Debilidades en la verificación de requisitos de viabilización de los proyectos de CTeI a ser financiados con los recursos del FCTeI del SGR</t>
  </si>
  <si>
    <r>
      <rPr>
        <b/>
        <sz val="11"/>
        <rFont val="Arial Narrow"/>
        <family val="2"/>
      </rPr>
      <t xml:space="preserve">Fortalecer las Capacidades Regionales
</t>
    </r>
    <r>
      <rPr>
        <sz val="11"/>
        <rFont val="Arial Narrow"/>
        <family val="2"/>
      </rPr>
      <t xml:space="preserve">
Potenciar las capacidades regionales de CTeI que promuevan el desarrollo social  y productivo hacia una Colombia Científica</t>
    </r>
  </si>
  <si>
    <t xml:space="preserve">El servidor público/contratista de la Secretaria Técnica del OCAD cuenta con el procedimiento  de recepción y verificación de requisitos de programas y proyectos a financiar con recursos del FCTeI del SGR - M802PR03, a través de la plataforma GINA, con el fin de implementar los lineamientos y directrices definidos 
</t>
  </si>
  <si>
    <t>Programa Estratégico:
Gestión de la Secretaria Técnica del OCAD de la CTeI del SGR
Iniciativa estratégica:
Puesta en marcha de las Convocatorias Públicas, Abiertas y Competitivas</t>
  </si>
  <si>
    <t>Secretaria Técnica del OCAD</t>
  </si>
  <si>
    <t>Porcentaje de avance en el Plan Bienal de Convocatorias 2021</t>
  </si>
  <si>
    <t>Presión externa para la aprobación de proyectos ejecutados con los recursos del FCTeI del SGR, por intereses regionales</t>
  </si>
  <si>
    <t xml:space="preserve">A través de las sesiones del OCAD del FCTeI, se verifica la viabilización de proyectos con el fin de garantizar se se cumplen los requisitos requeridos  </t>
  </si>
  <si>
    <t>Gestión de Comunicación 
D104</t>
  </si>
  <si>
    <t>Afectación Reputacional</t>
  </si>
  <si>
    <t>Manipulación de la información de la Entidad de forma inapropiada</t>
  </si>
  <si>
    <t>Ocultar datos que son  relevantes para los grupos de valor y grupos de interés de la Entidad, con el fin de obtener un beneficio directo o indirecto a  quien la manipuló.</t>
  </si>
  <si>
    <t>Los integrantes de la Oficina Asesora de Comunicaciones desarrollan los puntos de control definidos en los procedimientos  Comunicación Organizacional (D104PR01) y Comunicación institucional  (D104PR02)</t>
  </si>
  <si>
    <t>1. Verificar que beneficios indebidos se obtuvo del manejo inapropiado de la información, a fin de identificar en que casos se puede reversar el beneficio otorgado bajo condiciones fraudulentas.
2. El supervisor del contrato / Jefe de Oficina / Director Técnico, deberá informar por escrito a su inmediato, a cerca de la situación presentada,  enviando copia a la Oficina Asesora Jurídica
a Secretaria General u Oficina de Control Interno, según corresponda, con el fin que tomen las acciones disciplinarias a que haya lugar.
3. Se deberá generar un plan de manejo enfocado a generar nuevos controles que prevengan una nueva materialización</t>
  </si>
  <si>
    <t>Programa Estratégico:  Comunicación estratégica
Iniciativa Estratégica: 
Comunicación Externa
Comunicación Interna</t>
  </si>
  <si>
    <t>Jefe de Oficina Asesora de Comunicaciones</t>
  </si>
  <si>
    <t>Porcentaje de iniciativas y programas comunicados
Cumplimiento de los requisitos de transparencia en Minciencias - Comunicaciones
Cumplimiento de los requisitos de Gobierno Digital Minciencias - Comunicaciones</t>
  </si>
  <si>
    <t xml:space="preserve">Los integrantes de la Oficina Asesora de Comunicaciones garantizan la ejecución de los lineamientos establecidos en el Plan Estratégico de Comunicaciones (D104M02) </t>
  </si>
  <si>
    <t>Debilidades en la política de comunicación estratégica interna y externa que permita posicionar y comunicar con claridad el quehacer de la entidad en los diferentes públicos objetivo y favoreciendo intereses particulares de diferentes</t>
  </si>
  <si>
    <t>Los integrantes de la Oficina Asesora de Comunicaciones implementan los controles establecidos en el manual "Políticas de Seguridad y Privacidad de la Información" (D103M01)</t>
  </si>
  <si>
    <t>Los integrantes de la Oficina Asesora de Comunicaciones aseguran la ejecución de las actividades determinadas en el anexo Relacionamiento con medios (D104PR02AN04) y los lineamientos establecidos en el Protocolo Crisis (D104PR02AN06)</t>
  </si>
  <si>
    <t xml:space="preserve">Gestión Documental
A204
Trámites y Servicios
E202
</t>
  </si>
  <si>
    <t>Recepción indebida de las solicitudes de carácter general que ingresan en la entidad.</t>
  </si>
  <si>
    <t>Debilidad en la articulación entre las áreas encargadas de dar respuesta a las solicitudes presentadas en los diferentes canales de recepción.</t>
  </si>
  <si>
    <r>
      <rPr>
        <b/>
        <sz val="11"/>
        <rFont val="Arial Narrow"/>
        <family val="2"/>
      </rPr>
      <t>Modernización del Ministerio y Fortalecimiento Institucional</t>
    </r>
    <r>
      <rPr>
        <sz val="11"/>
        <rFont val="Arial Narrow"/>
        <family val="2"/>
      </rPr>
      <t xml:space="preserve">
Generar lineamientos a nivel nacional y regional para el fortalecimiento de la institucionalidad y la implementación de procesos de innovación que generen valor público.</t>
    </r>
  </si>
  <si>
    <t>Si se presenta la materialización del riesgo, se deben ejecutar las siguiente acciones cuyo objetivo principal es reducir los daños que se puedan producir (impacto): 
1. Asegurar la adecuada recepción de la solicitud.
2. Identificar la causa que genero la inadecuada recepción de la solicitud.</t>
  </si>
  <si>
    <t>Programa Estratégico: 
Cultura y comunicación de cara al ciudadano
Iniciativa Estratégica: 
Afianzar la cultura de servicio al ciudadano al interior de la entidad y la relación con los ciudadanos, haciendo un efectivo monitoreo y seguimiento a PQRDS.
Programa Estratégico: 
Por una gestión administrativa y financiera moderna e innovadora
Iniciativa Estratégica: 
Transformando la Gestión Documental</t>
  </si>
  <si>
    <t>Secretaría General - Atención al Ciudadano
Dirección Administrativa y Financiera - Gestión Documental</t>
  </si>
  <si>
    <t>Cumplimiento a la respuesta de requerimientos a los ciudadanos del Ministerio
Oportunidad en la respuesta de requerimientos del Ministerio
Porcentaje de cumplimiento del Programa de Gestión Documental - Ministerio</t>
  </si>
  <si>
    <t>Las áreas responsables de la recepción y radicación de las solicitudes, garantizan la ejecución de los lineamientos y directrices planteados en el Manual de Atención al Ciudadano E202M01 y la Guía de comunicaciones oficiales A204PR01G01</t>
  </si>
  <si>
    <t>Debilidades en la identificación y validación de requisitos.</t>
  </si>
  <si>
    <t>La Entidad tiene dispuesta la ventanilla única de correspondencia con el fin de realizar la radicación de comunicaciones oficiales físicas y electrónicas, de forma que se pueda gestionar y controlar adecuadamente la información que ingresa y sale del Ministerio.</t>
  </si>
  <si>
    <t>Baja adherencia a los lineamientos de los procedimientos asociados a la gestión y trámite de las comunicaciones oficiales</t>
  </si>
  <si>
    <t>Baja adherencia a los lineamientos de la guía para la conformación y administración de los expedientes de archivo asociados a la gestión y trámite de las comunicaciones oficiales</t>
  </si>
  <si>
    <t>El servidor público/contratista del grupo interno de trabajo de apoyo logístico y documental  verifica la guía para la conformación y administración de los expedientes de archivo A204PR01G01, a través de la plataforma GINA, con el fin de corroborar y cumplir los lineamientos dispuestos para tal fin</t>
  </si>
  <si>
    <t>Fortalecer las Capacidades Regionales
Potenciar las capacidades regionales de CTeI que promuevan el desarrollo social  y productivo hacia una Colombia Científica
Apropiación Social y Reconocimiento De Saberes
Ampliar las dinámicas de generación, circulación y uso de conocimiento y los saberes ancestrales propiciando sinergias entre actores del SCNTI que permitan cerrar las brechas históricas de inequidad en CTeI
Mundialización del Conocimiento
Aumentar la producción de conocimiento científico y tecnológico de alto impacto en articulación con aliados estratégicos nacionales e internacionales, promoviendo también el posicionamiento y   la participación de los actores del SNCTeI en redes e iniciativas de cooperación e internacionalización de la CTI.  
Economía Bioproductiva
Diseñar el implementar la misión de bioeconomía  para promover el  aprovechamiento sostenible de la biodiversidad
Sofisticación del Sector Productivo
Impulsar el desarrollo tecnológico y la innovación para la sofisticación del sector productivo 
Modernización del Ministerio y Fortalecimiento Institucional
Generar lineamientos a nivel nacional y regional para el fortalecimiento de la institucionalidad y la implementación de procesos de innovación que generen valor público</t>
  </si>
  <si>
    <t xml:space="preserve">Los integrantes de la Secretaría General - Atención al Ciudadano garantizan la ejecución de los lineamientos y directrices planteados en el Manual de Atención al Ciudadano E202M01 </t>
  </si>
  <si>
    <t>Presiones o dádivas para beneficiar a terceros</t>
  </si>
  <si>
    <r>
      <rPr>
        <b/>
        <sz val="11"/>
        <rFont val="Arial Narrow"/>
        <family val="2"/>
      </rPr>
      <t>Fortalecer las capacidades regionales</t>
    </r>
    <r>
      <rPr>
        <sz val="11"/>
        <rFont val="Arial Narrow"/>
        <family val="2"/>
      </rPr>
      <t xml:space="preserve">
 Potenciar las capacidades regionales de CTeI que promuevan el desarrollo social  y productivo hacia una Colombia Científica
</t>
    </r>
    <r>
      <rPr>
        <b/>
        <sz val="11"/>
        <rFont val="Arial Narrow"/>
        <family val="2"/>
      </rPr>
      <t>Apropiación Social y Reconocimiento De Saberes</t>
    </r>
    <r>
      <rPr>
        <sz val="11"/>
        <rFont val="Arial Narrow"/>
        <family val="2"/>
      </rPr>
      <t xml:space="preserve">
Ampliar las dinámicas de generación, circulación y uso de conocimiento y los saberes ancestrales propiciando sinergias entre actores del SCNTI que permitan cerrar las brechas históricas de inequidad en CTeI</t>
    </r>
  </si>
  <si>
    <t xml:space="preserve">El responsable del trámite de reconocimiento de actores verifica la información remitida por el interesado de acuerdo con los requisitos establecidos en las Guías para el reconocimiento de actores del SNCTI </t>
  </si>
  <si>
    <t>Déficit de información para la entrega de resultados a cargo del proceso</t>
  </si>
  <si>
    <t>Fortalecer las capacidades regionales
 Potenciar las capacidades regionales de CTeI que promuevan el desarrollo social  y productivo hacia una Colombia Científica
Apropiación Social y Reconocimiento De Saberes
Ampliar las dinámicas de generación, circulación y uso de conocimiento y los saberes ancestrales propiciando sinergias entre actores del SCNTI que permitan cerrar las brechas históricas de inequidad en CTeI
Mundialización del Conocimiento
Aumentar la producción de conocimiento científico y tecnológico de alto impacto en articulación con aliados estratégicos nacionales e internacionales, promoviendo también el posicionamiento y   la participación de los actores del SNCTeI en redes e iniciativas de cooperación e internacionalización de la CTI.
Economía Bioproductiva
Diseñar el implementar la misión de bioeconomía  para promover el  aprovechamiento sostenible de la biodiversidad
Sofisticación del Sector Productivo
Impulsar el desarrollo tecnológico y la innovación para la sofisticación del sector productivo 
Modernización del Ministerio y Fortalecimiento Institucional
Generar lineamientos a nivel nacional y regional para el fortalecimiento de la institucionalidad y la implementación de procesos de innovación que generen valor público</t>
  </si>
  <si>
    <t>Direccionamiento por parte de niveles superiores de la Entidad o de agentes políticos externos, los cuales pueden incidir directa o indirectamente en el favoreciendo de nombramientos</t>
  </si>
  <si>
    <t>El candidato realiza la presentación de pruebas de competencias ante el DAFP de acuerdo los criterios y requisitos definidos por esta Entidad</t>
  </si>
  <si>
    <t>El servidor público/contratista de la Dirección de Talento Humano verifica los puntos de control definidos en el procedimiento Selección y vinculación de personal A201PR01 a través de inspección visual del documento con el fin de cumplir los lineamientos establecidos</t>
  </si>
  <si>
    <t xml:space="preserve">Desconocimiento del marco normativo contable o la falta de insumo por parte de las dependencias generadoras de los actos administrativos  que puede conllevar a que no se registre en la contabilidad las actas de liquidación, incapacidades o resoluciones de condonación y demás actos administrativos que generen una cuenta por cobrar </t>
  </si>
  <si>
    <t>El servidor público/contratista del grupo interno de trabajo de apoyo financiero y presupuestal verifican los puntos de control del  Procedimiento de Gestión de Cartera, solicitudes de reintegro y otras cuentas, a través inspección visual con el fin de corroborar la información consignada en el documento</t>
  </si>
  <si>
    <t xml:space="preserve">El servidor público/contratista les verifica la conciliación mensual de los valores registrados en la Contabilidad por concepto de cartera e  incapacidades y la conciliación trimestral de los créditos educativos condonables </t>
  </si>
  <si>
    <t>En caso de materialización del riesgo:
El riesgo el líder del proceso Gestión Financiera o Gestión Administrativa deberá informar al  Director(a) Administrativa y Financiera, para que este a su vez  realice lo pertinente con la Secretaria General y la Oficina Jurídica respecto de la situación presentada.
Iniciar la investigación disciplinaria en los casos que corresponda y documentar un plan de mejora enfocado a fortalecer los controles existentes que prevengan nuevamente la materialización del riesgo.
(El plan de contingencia aplica solamente para los casos que se materializó el riesgo y mitiga las consecuencias del riesgo)</t>
  </si>
  <si>
    <t xml:space="preserve">Los usuarios (Preparador  - Aprobador), realicen una transacción en el portal bancario sin estar soportada </t>
  </si>
  <si>
    <t>Desconocimiento, incumplimiento o exceso de carga laboral   que no permita realizar el arqueo durante el periodo de reporte</t>
  </si>
  <si>
    <t>En caso de materialización del riesgo:
En el caso que se tenga claramente evidenciado que se están  utilizando los bienes de la Entidad en beneficio propio o en favor de un tercero, la Directora Administrativa y Financiera, informará a Secretaria General - Jurídica con copia a  la Oficina de Control  interno la situación presentada, con el fin de iniciar la investigación disciplinaria en los casos que corresponda y documentar un plan de mejora enfocado a fortalecer los controles existentes que prevengan nuevamente la materialización del riesgo.
(El plan de contingencia aplica solamente para los casos que se materializó el riesgo y mitiga las consecuencias del riesgo)</t>
  </si>
  <si>
    <t>El servidor público/contratista del grupo interno de trabajo de apoyo logístico y documenta realiza la toma física de inventario anualmente con el fin de garantizar que la información física del inventario de la Entidad corresponda a la información registrada en el reporte documental, en caso contrario realiza los reportes correspondientes a los faltantes que se puedan llegar a presentar</t>
  </si>
  <si>
    <t>Desconocimiento de los lineamientos de la Entidad por parte de subcontratistas</t>
  </si>
  <si>
    <t>Los guardas del Servicio de Seguridad y Vigilancia Privada realizan controles visuales e inspecciones físicas a toda persona que ingresa o egresa de la Entidad, como un mecanismo disuasivo de seguimiento y control, en caso de presentarse novedades se registran en el libro de novedades</t>
  </si>
  <si>
    <t>En caso de materialización del riesgo:
En el caso que se materialice el riesgo por alteración y manipulación indebida de los documentos de la entidad para el beneficio de terceros, la Dirección Administrativa y Financiera reportará la situación presentada a la Oficina Asesora Jurídica y a la Oficina de Control Interno.
(El plan de contingencia aplica solamente para los casos que se materializó el riesgo y mitiga las consecuencias del riesgo)</t>
  </si>
  <si>
    <t>La Entidad tiene dispuesta la ventanilla única de correspondencia con el fin de realizar la radicación de comunicaciones oficiales recibidas, de forma que se pueda gestionar y controlar adecuadamente la información de la Entidad</t>
  </si>
  <si>
    <t xml:space="preserve">Desconocimiento del programa RITA y la baja priorización en la página del Ministerio respecto al fácil acceso  de los grupos de valor y grupos de interés al correo del programa RITA, </t>
  </si>
  <si>
    <t>Baja priorización en los canales de atención al ciudadano del Ministerio respecto al fácil acceso para interponer peticiones, quejas, reclamos denuncias, etc.</t>
  </si>
  <si>
    <t>Los grupos de interés y valor de la Entidad tienen la posibilidad de Presentar las quejas, informes, y/o denuncias, a través de los canales de atención dispuestos por parte de la Entidad</t>
  </si>
  <si>
    <t>Debilidad en los planteamientos y mejoras propuestas en los comités que lleva a cabo la entidad</t>
  </si>
  <si>
    <t>La Entidad cuenta con instancias administrativa a través del comité de conciliación, como una herramienta que actúa como sede de estudio, análisis y formulación de políticas sobre prevención del daño antijurídico y defensa de los intereses de la Entidad</t>
  </si>
  <si>
    <t>En el caso que el riesgo se materialice:
Suspender cualquier proceso de verificación de requisitos el proyecto hasta que se subsanen las condiciones requeridas para poder ser financiado con recursos de la Asignación para la CTeI  (Únicamente se suspende el proceso respecto del proyecto que generó de materialización)
(El plan de contingencia aplica solamente para los casos que se materializó el riesgo y mitiga las consecuencias del riesgo)</t>
  </si>
  <si>
    <r>
      <rPr>
        <b/>
        <sz val="11"/>
        <rFont val="Arial Narrow"/>
        <family val="2"/>
      </rPr>
      <t xml:space="preserve">R5-2022 </t>
    </r>
    <r>
      <rPr>
        <sz val="11"/>
        <rFont val="Arial Narrow"/>
        <family val="2"/>
      </rPr>
      <t>Posibilidad de afectación reputacional por el reconocimiento de un actor del SNCTI que no cumpla los requisitos requeridos debido al la no adherencia a las las Guías para el reconocimiento de Actores del SNCTI</t>
    </r>
  </si>
  <si>
    <r>
      <rPr>
        <b/>
        <sz val="11"/>
        <rFont val="Arial Narrow"/>
        <family val="2"/>
      </rPr>
      <t xml:space="preserve">R4-2022 </t>
    </r>
    <r>
      <rPr>
        <sz val="11"/>
        <rFont val="Arial Narrow"/>
        <family val="2"/>
      </rPr>
      <t>Posibilidad de afectar la reputación del Ministerio por otorgar a nombre propio o de terceros cualquier dádiva o beneficio derivado de omisiones en el proceso de Gestión para la  ejecución de política para la CTeI</t>
    </r>
  </si>
  <si>
    <r>
      <rPr>
        <b/>
        <sz val="11"/>
        <rFont val="Arial Narrow"/>
        <family val="2"/>
      </rPr>
      <t>R59-2022</t>
    </r>
    <r>
      <rPr>
        <sz val="11"/>
        <rFont val="Arial Narrow"/>
        <family val="2"/>
      </rPr>
      <t xml:space="preserve"> Posibilidad de afectación económica y reputacional debido a la toma de decisiones unilaterales y no participativa para la obtención de un beneficio en favor de un tercero que no refleja el interés institucional y puede generar un detrimento patrimonial.</t>
    </r>
  </si>
  <si>
    <r>
      <rPr>
        <b/>
        <sz val="11"/>
        <rFont val="Arial Narrow"/>
        <family val="2"/>
      </rPr>
      <t xml:space="preserve">R6-2022 </t>
    </r>
    <r>
      <rPr>
        <sz val="11"/>
        <rFont val="Arial Narrow"/>
        <family val="2"/>
      </rPr>
      <t>Posibilidad de afectación reputacional por vincular personal sin cumplimiento de los requisitos  del Empleo debido a agentes internos o externos que pueden incidir en el favorecimiento de nombramientos</t>
    </r>
  </si>
  <si>
    <r>
      <rPr>
        <b/>
        <sz val="11"/>
        <color theme="1"/>
        <rFont val="Arial Narrow"/>
        <family val="2"/>
      </rPr>
      <t xml:space="preserve">R7-2022 </t>
    </r>
    <r>
      <rPr>
        <sz val="11"/>
        <color theme="1"/>
        <rFont val="Arial Narrow"/>
        <family val="2"/>
      </rPr>
      <t>Posibilidad de afectación económica en caso que algún perfil de la cadena presupuestal cambie un tercero o cambie el valor y se realice un pago no autorizado en beneficio propio o de terceros o se realicen sin el cumplimiento de requisitos</t>
    </r>
  </si>
  <si>
    <r>
      <rPr>
        <b/>
        <sz val="11"/>
        <rFont val="Arial Narrow"/>
        <family val="2"/>
      </rPr>
      <t xml:space="preserve">R8-2022 </t>
    </r>
    <r>
      <rPr>
        <sz val="11"/>
        <rFont val="Arial Narrow"/>
        <family val="2"/>
      </rPr>
      <t>Posibilidad de afectación económica por registrar en la contabilidad las actas de liquidación, incapacidades o resoluciones de condonación y demás actos administrativos que generen una cuenta por cobrar de forma indebida debido a que no se recibe el insumo por parte de la dependencia  o se omite su registro</t>
    </r>
  </si>
  <si>
    <r>
      <rPr>
        <b/>
        <sz val="11"/>
        <rFont val="Arial Narrow"/>
        <family val="2"/>
      </rPr>
      <t xml:space="preserve">R9-2022  </t>
    </r>
    <r>
      <rPr>
        <sz val="11"/>
        <rFont val="Arial Narrow"/>
        <family val="2"/>
      </rPr>
      <t>Posibilidad de afectación  económica por utilizar los recursos de las cuentas bancarias de la entidad y el efectivo de las cajas menores para beneficio propio o favorecimiento de terceros debido a la falta de lineamientos y controles para el manejo de los recursos</t>
    </r>
  </si>
  <si>
    <r>
      <rPr>
        <b/>
        <sz val="11"/>
        <rFont val="Arial Narrow"/>
        <family val="2"/>
      </rPr>
      <t xml:space="preserve">R10-2022 </t>
    </r>
    <r>
      <rPr>
        <sz val="11"/>
        <rFont val="Arial Narrow"/>
        <family val="2"/>
      </rPr>
      <t>Posibilidad de afectación económica por utilizar los bienes de la Entidad en beneficio propio o en favor de un tercero debido a manejos y/o controles inadecuados</t>
    </r>
  </si>
  <si>
    <r>
      <rPr>
        <b/>
        <sz val="11"/>
        <rFont val="Arial Narrow"/>
        <family val="2"/>
      </rPr>
      <t>R2-2022</t>
    </r>
    <r>
      <rPr>
        <sz val="11"/>
        <rFont val="Arial Narrow"/>
        <family val="2"/>
      </rPr>
      <t xml:space="preserve"> Posibilidad de afectación reputacional por alterar o manipular los documentos de la entidad para el beneficio de terceros debido al inadecuado manejo y control de la información del Ministerio</t>
    </r>
  </si>
  <si>
    <r>
      <rPr>
        <b/>
        <sz val="11"/>
        <rFont val="Arial Narrow"/>
        <family val="2"/>
      </rPr>
      <t xml:space="preserve">R13-2022 </t>
    </r>
    <r>
      <rPr>
        <sz val="11"/>
        <rFont val="Arial Narrow"/>
        <family val="2"/>
      </rPr>
      <t>Posibilidad de afectación económica por multa o sanción del ente de control debido a  procesos judiciales y/o conciliaciones en la que se evidencia beneficios a particulares o terceros</t>
    </r>
  </si>
  <si>
    <r>
      <rPr>
        <b/>
        <sz val="11"/>
        <rFont val="Arial Narrow"/>
        <family val="2"/>
      </rPr>
      <t xml:space="preserve">R14-2022 </t>
    </r>
    <r>
      <rPr>
        <sz val="11"/>
        <rFont val="Arial Narrow"/>
        <family val="2"/>
      </rPr>
      <t>Posibilidad de afectación económica por multa y sanción de los entes de control debido a la prescripción de la acción coactiva</t>
    </r>
  </si>
  <si>
    <r>
      <rPr>
        <b/>
        <sz val="11"/>
        <rFont val="Arial Narrow"/>
        <family val="2"/>
      </rPr>
      <t xml:space="preserve">R11-2022 </t>
    </r>
    <r>
      <rPr>
        <sz val="11"/>
        <rFont val="Arial Narrow"/>
        <family val="2"/>
      </rPr>
      <t xml:space="preserve">Posibilidad de afectación reputacional por orientar en beneficio propio o de un tercero la contratación debido al direccionamiento en la contratación de la Entidad </t>
    </r>
  </si>
  <si>
    <r>
      <rPr>
        <b/>
        <sz val="11"/>
        <rFont val="Arial Narrow"/>
        <family val="2"/>
      </rPr>
      <t>R52-2022</t>
    </r>
    <r>
      <rPr>
        <sz val="11"/>
        <rFont val="Arial Narrow"/>
        <family val="2"/>
      </rPr>
      <t xml:space="preserve"> Posibilidad de afectación económica por celebrar contratos o convenios debido al incumplimiento de los requisitos legales</t>
    </r>
  </si>
  <si>
    <r>
      <rPr>
        <b/>
        <sz val="11"/>
        <rFont val="Arial Narrow"/>
        <family val="2"/>
      </rPr>
      <t xml:space="preserve">R30-2022 </t>
    </r>
    <r>
      <rPr>
        <sz val="11"/>
        <rFont val="Arial Narrow"/>
        <family val="2"/>
      </rPr>
      <t>Posibilidad de afectación económica  por iniciar la ejecución de contratos o convenios sin cumplir  los requisitos legales</t>
    </r>
  </si>
  <si>
    <r>
      <rPr>
        <b/>
        <sz val="11"/>
        <rFont val="Arial Narrow"/>
        <family val="2"/>
      </rPr>
      <t xml:space="preserve">R27-2022 </t>
    </r>
    <r>
      <rPr>
        <sz val="11"/>
        <rFont val="Arial Narrow"/>
        <family val="2"/>
      </rPr>
      <t>Posibilidad de afectación reputacional por favorecer entidades a través de proyectos que no cumplan con los requisitos de viabilización requeridos para ser financiados con recursos de la Asignación para la Ciencia, Tecnología e Innovación del Sistema General de Regalías -SGR</t>
    </r>
  </si>
  <si>
    <r>
      <rPr>
        <b/>
        <sz val="11"/>
        <rFont val="Arial Narrow"/>
        <family val="2"/>
      </rPr>
      <t xml:space="preserve">R3-2022 </t>
    </r>
    <r>
      <rPr>
        <sz val="11"/>
        <rFont val="Arial Narrow"/>
        <family val="2"/>
      </rPr>
      <t>Posibilidad de afectación reputacional por manipular la información de la Entidad de forma inapropiada revelando u ocultando datos que son relevantes hacia los grupos de valor y grupos de interés de la Entidad, con el fin de obtener un beneficio directo o indirecto a  quien la manipuló</t>
    </r>
  </si>
  <si>
    <r>
      <rPr>
        <b/>
        <sz val="11"/>
        <rFont val="Arial Narrow"/>
        <family val="2"/>
      </rPr>
      <t>R66-2022</t>
    </r>
    <r>
      <rPr>
        <sz val="11"/>
        <rFont val="Arial Narrow"/>
        <family val="2"/>
      </rPr>
      <t xml:space="preserve"> Posibilidad de afectación reputacional y económica por indebida recepción de solicitudes de carácter general que ingresan a la entidad, a causa de la no identificación y validación de requisitos establecidos en la normatividad vigente y en la baja adherencia de los lineamientos definidos.</t>
    </r>
  </si>
  <si>
    <r>
      <rPr>
        <b/>
        <sz val="11"/>
        <rFont val="Arial Narrow"/>
        <family val="2"/>
      </rPr>
      <t>R1-2022</t>
    </r>
    <r>
      <rPr>
        <sz val="11"/>
        <rFont val="Arial Narrow"/>
        <family val="2"/>
      </rPr>
      <t xml:space="preserve"> Posibilidad de afectación reputacional y económica en la que puede incurrir la entidad a respuestas de PQRDS que no cumplan con los atributos de pertinencia, calidad y oportunidad y que incumplan con los tiempos establecidos en  la normatividad vigente para su contestación. </t>
    </r>
  </si>
  <si>
    <r>
      <t xml:space="preserve">MINISTERIO DE CIENCIA, TECNOLOGÍA E INNOVACIÓN - MINCIENCIAS
</t>
    </r>
    <r>
      <rPr>
        <b/>
        <sz val="22"/>
        <color rgb="FF0070C0"/>
        <rFont val="Arial Narrow"/>
        <family val="2"/>
      </rPr>
      <t xml:space="preserve">
MAPA DE RIESGOS DE CORRUPCIÓN VIGENCIA 2022</t>
    </r>
  </si>
  <si>
    <r>
      <rPr>
        <b/>
        <sz val="11"/>
        <rFont val="Arial Narrow"/>
        <family val="2"/>
      </rPr>
      <t xml:space="preserve">R12-2022 </t>
    </r>
    <r>
      <rPr>
        <sz val="11"/>
        <rFont val="Arial Narrow"/>
        <family val="2"/>
      </rPr>
      <t>Posibilidad de afectación reputacional y/o económica por autorizar pagos o emitir avales sin debido al incumplimiento de las obligaciones contractuales</t>
    </r>
  </si>
  <si>
    <t>31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</si>
</sst>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7" x14ac:knownFonts="1">
    <font>
      <sz val="11"/>
      <color theme="1"/>
      <name val="Calibri"/>
      <family val="2"/>
      <scheme val="minor"/>
    </font>
    <font>
      <sz val="11"/>
      <color theme="1"/>
      <name val="Calibri"/>
      <family val="2"/>
      <scheme val="minor"/>
    </font>
    <font>
      <sz val="11"/>
      <name val="Arial Narrow"/>
      <family val="2"/>
    </font>
    <font>
      <b/>
      <sz val="16"/>
      <name val="Arial Narrow"/>
      <family val="2"/>
    </font>
    <font>
      <sz val="12"/>
      <name val="Arial Narrow"/>
      <family val="2"/>
    </font>
    <font>
      <b/>
      <sz val="14"/>
      <color theme="0"/>
      <name val="Arial Narrow"/>
      <family val="2"/>
    </font>
    <font>
      <b/>
      <sz val="11"/>
      <color theme="0"/>
      <name val="Arial Narrow"/>
      <family val="2"/>
    </font>
    <font>
      <sz val="11"/>
      <color rgb="FF000000"/>
      <name val="Calibri"/>
      <family val="2"/>
    </font>
    <font>
      <sz val="9"/>
      <name val="Arial Narrow"/>
      <family val="2"/>
    </font>
    <font>
      <b/>
      <sz val="11"/>
      <name val="Arial Narrow"/>
      <family val="2"/>
    </font>
    <font>
      <sz val="10"/>
      <name val="Arial Narrow"/>
      <family val="2"/>
    </font>
    <font>
      <sz val="11"/>
      <color theme="1"/>
      <name val="Arial Narrow"/>
      <family val="2"/>
    </font>
    <font>
      <b/>
      <sz val="11"/>
      <color theme="1"/>
      <name val="Arial Narrow"/>
      <family val="2"/>
    </font>
    <font>
      <sz val="10"/>
      <color theme="1"/>
      <name val="Arial Narrow"/>
      <family val="2"/>
    </font>
    <font>
      <sz val="11"/>
      <color rgb="FFFF0000"/>
      <name val="Arial Narrow"/>
      <family val="2"/>
    </font>
    <font>
      <sz val="9"/>
      <color indexed="81"/>
      <name val="Tahoma"/>
      <family val="2"/>
    </font>
    <font>
      <b/>
      <sz val="22"/>
      <color rgb="FF0070C0"/>
      <name val="Arial Narrow"/>
      <family val="2"/>
    </font>
  </fonts>
  <fills count="12">
    <fill>
      <patternFill patternType="none"/>
    </fill>
    <fill>
      <patternFill patternType="gray125"/>
    </fill>
    <fill>
      <patternFill patternType="solid">
        <fgColor indexed="65"/>
        <bgColor theme="0"/>
      </patternFill>
    </fill>
    <fill>
      <patternFill patternType="solid">
        <fgColor rgb="FFFFFFFF"/>
        <bgColor rgb="FFFFFFFF"/>
      </patternFill>
    </fill>
    <fill>
      <patternFill patternType="solid">
        <fgColor rgb="FF3366CC"/>
        <bgColor indexed="64"/>
      </patternFill>
    </fill>
    <fill>
      <patternFill patternType="solid">
        <fgColor rgb="FF3366CC"/>
        <bgColor rgb="FFC2D69B"/>
      </patternFill>
    </fill>
    <fill>
      <patternFill patternType="solid">
        <fgColor theme="0"/>
        <bgColor rgb="FFC2D69B"/>
      </patternFill>
    </fill>
    <fill>
      <patternFill patternType="solid">
        <fgColor theme="0"/>
        <bgColor indexed="64"/>
      </patternFill>
    </fill>
    <fill>
      <patternFill patternType="solid">
        <fgColor theme="0"/>
        <bgColor theme="0"/>
      </patternFill>
    </fill>
    <fill>
      <patternFill patternType="solid">
        <fgColor rgb="FFE2ECFD"/>
        <bgColor indexed="64"/>
      </patternFill>
    </fill>
    <fill>
      <patternFill patternType="solid">
        <fgColor theme="6" tint="0.79998168889431442"/>
        <bgColor indexed="64"/>
      </patternFill>
    </fill>
    <fill>
      <patternFill patternType="solid">
        <fgColor rgb="FFD7EBF7"/>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7" fillId="0" borderId="0"/>
  </cellStyleXfs>
  <cellXfs count="173">
    <xf numFmtId="0" fontId="0" fillId="0" borderId="0" xfId="0"/>
    <xf numFmtId="0" fontId="4" fillId="3" borderId="3" xfId="0" applyFont="1" applyFill="1" applyBorder="1" applyAlignment="1">
      <alignment horizontal="center" vertical="center" wrapText="1"/>
    </xf>
    <xf numFmtId="0" fontId="2" fillId="0" borderId="0" xfId="0" applyFont="1"/>
    <xf numFmtId="0" fontId="6" fillId="5" borderId="3" xfId="2"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3" xfId="0" applyFont="1" applyFill="1" applyBorder="1" applyAlignment="1">
      <alignment horizontal="center" vertical="center" textRotation="90" wrapText="1"/>
    </xf>
    <xf numFmtId="0" fontId="8" fillId="0" borderId="0" xfId="0" applyFont="1"/>
    <xf numFmtId="0" fontId="9"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2" fillId="9" borderId="3" xfId="0" applyFont="1" applyFill="1" applyBorder="1" applyAlignment="1">
      <alignment horizontal="center" vertical="center" wrapText="1"/>
    </xf>
    <xf numFmtId="0" fontId="2" fillId="0" borderId="3" xfId="0" applyFont="1" applyBorder="1" applyAlignment="1">
      <alignment horizontal="center" vertical="center" textRotation="90" wrapText="1"/>
    </xf>
    <xf numFmtId="9" fontId="2" fillId="11" borderId="3" xfId="0" applyNumberFormat="1" applyFont="1" applyFill="1" applyBorder="1" applyAlignment="1">
      <alignment horizontal="center" vertical="center" wrapText="1"/>
    </xf>
    <xf numFmtId="9" fontId="2" fillId="9" borderId="3" xfId="0" applyNumberFormat="1" applyFont="1" applyFill="1" applyBorder="1" applyAlignment="1">
      <alignment horizontal="center" vertical="center" wrapText="1"/>
    </xf>
    <xf numFmtId="0" fontId="9" fillId="9" borderId="3" xfId="0" applyFont="1" applyFill="1" applyBorder="1" applyAlignment="1">
      <alignment horizontal="center" vertical="center" textRotation="90" wrapText="1"/>
    </xf>
    <xf numFmtId="0" fontId="2" fillId="0" borderId="13" xfId="0" applyFont="1" applyBorder="1" applyAlignment="1">
      <alignment horizontal="center" vertical="center" textRotation="90" wrapText="1"/>
    </xf>
    <xf numFmtId="0" fontId="9" fillId="11" borderId="3" xfId="0" applyFont="1" applyFill="1" applyBorder="1" applyAlignment="1">
      <alignment horizontal="center" vertical="center" textRotation="90" wrapText="1"/>
    </xf>
    <xf numFmtId="0" fontId="2" fillId="7" borderId="12" xfId="2" applyFont="1" applyFill="1" applyBorder="1" applyAlignment="1">
      <alignment horizontal="center" vertical="center" wrapText="1"/>
    </xf>
    <xf numFmtId="0" fontId="2" fillId="7" borderId="3" xfId="2" applyFont="1" applyFill="1" applyBorder="1" applyAlignment="1">
      <alignment horizontal="justify" vertical="center" wrapText="1"/>
    </xf>
    <xf numFmtId="0" fontId="2" fillId="7" borderId="3" xfId="2" applyFont="1" applyFill="1" applyBorder="1" applyAlignment="1">
      <alignment horizontal="center" vertical="center" wrapText="1"/>
    </xf>
    <xf numFmtId="0" fontId="2" fillId="7" borderId="14" xfId="0" applyFont="1" applyFill="1" applyBorder="1" applyAlignment="1">
      <alignment horizontal="justify" vertical="center" wrapText="1"/>
    </xf>
    <xf numFmtId="0" fontId="2" fillId="7" borderId="14" xfId="2" applyFont="1" applyFill="1" applyBorder="1" applyAlignment="1">
      <alignment horizontal="center" vertical="center" wrapText="1"/>
    </xf>
    <xf numFmtId="0" fontId="8" fillId="0" borderId="3" xfId="0" applyFont="1" applyBorder="1" applyAlignment="1">
      <alignment horizontal="justify" vertical="center" wrapText="1"/>
    </xf>
    <xf numFmtId="0" fontId="2" fillId="0" borderId="3" xfId="0" applyFont="1" applyBorder="1"/>
    <xf numFmtId="0" fontId="2" fillId="7" borderId="3" xfId="0" applyFont="1" applyFill="1" applyBorder="1" applyAlignment="1">
      <alignment horizontal="center" vertical="center" wrapText="1"/>
    </xf>
    <xf numFmtId="0" fontId="10" fillId="0" borderId="3" xfId="0" applyFont="1" applyBorder="1" applyAlignment="1">
      <alignment horizontal="justify" vertical="center" wrapText="1"/>
    </xf>
    <xf numFmtId="0" fontId="10" fillId="7" borderId="3" xfId="0" applyFont="1" applyFill="1" applyBorder="1" applyAlignment="1">
      <alignment horizontal="center" vertical="center" wrapText="1"/>
    </xf>
    <xf numFmtId="0" fontId="2" fillId="7" borderId="13" xfId="2" applyFont="1" applyFill="1" applyBorder="1" applyAlignment="1">
      <alignment horizontal="center" vertical="center" wrapText="1"/>
    </xf>
    <xf numFmtId="0" fontId="2" fillId="0" borderId="3" xfId="0" applyFont="1" applyBorder="1" applyAlignment="1">
      <alignment horizontal="center" vertical="center" wrapText="1"/>
    </xf>
    <xf numFmtId="0" fontId="11" fillId="0" borderId="3" xfId="0" applyFont="1" applyBorder="1" applyAlignment="1">
      <alignment horizontal="justify" vertical="center" wrapText="1"/>
    </xf>
    <xf numFmtId="0" fontId="11" fillId="0" borderId="3" xfId="0" applyFont="1" applyBorder="1" applyAlignment="1" applyProtection="1">
      <alignment horizontal="justify" vertical="center" wrapText="1"/>
      <protection locked="0"/>
    </xf>
    <xf numFmtId="0" fontId="11" fillId="0" borderId="3" xfId="0" applyFont="1" applyBorder="1" applyAlignment="1" applyProtection="1">
      <alignment horizontal="center" vertical="center" wrapText="1"/>
      <protection locked="0"/>
    </xf>
    <xf numFmtId="0" fontId="11" fillId="8" borderId="3" xfId="0" applyFont="1" applyFill="1" applyBorder="1" applyAlignment="1" applyProtection="1">
      <alignment horizontal="justify" vertical="center" wrapText="1"/>
      <protection locked="0"/>
    </xf>
    <xf numFmtId="0" fontId="2" fillId="0" borderId="3" xfId="0" applyFont="1" applyBorder="1" applyAlignment="1">
      <alignment horizontal="center" vertical="center" textRotation="90" wrapText="1"/>
    </xf>
    <xf numFmtId="0" fontId="13" fillId="0" borderId="3" xfId="0" applyFont="1" applyBorder="1" applyAlignment="1" applyProtection="1">
      <alignment horizontal="center" vertical="center" wrapText="1"/>
      <protection locked="0"/>
    </xf>
    <xf numFmtId="0" fontId="13" fillId="0" borderId="3" xfId="0" applyFont="1" applyBorder="1" applyAlignment="1" applyProtection="1">
      <alignment horizontal="justify" vertical="center" wrapText="1"/>
      <protection locked="0"/>
    </xf>
    <xf numFmtId="0" fontId="11" fillId="0" borderId="13" xfId="0" applyFont="1" applyBorder="1" applyAlignment="1">
      <alignment horizontal="justify" vertical="center" wrapText="1"/>
    </xf>
    <xf numFmtId="0" fontId="11" fillId="3" borderId="3" xfId="0" applyFont="1" applyFill="1" applyBorder="1" applyAlignment="1">
      <alignment horizontal="justify" vertical="center" wrapText="1"/>
    </xf>
    <xf numFmtId="0" fontId="11" fillId="7" borderId="3" xfId="0" applyFont="1" applyFill="1" applyBorder="1" applyAlignment="1">
      <alignment horizontal="justify" vertical="center" wrapText="1"/>
    </xf>
    <xf numFmtId="0" fontId="11" fillId="0" borderId="14" xfId="0" applyFont="1" applyBorder="1" applyAlignment="1" applyProtection="1">
      <alignment horizontal="justify" vertical="center" wrapText="1"/>
      <protection locked="0"/>
    </xf>
    <xf numFmtId="0" fontId="2" fillId="3" borderId="3" xfId="0" applyFont="1" applyFill="1" applyBorder="1" applyAlignment="1">
      <alignment horizontal="center" vertical="center" wrapText="1"/>
    </xf>
    <xf numFmtId="0" fontId="2" fillId="0" borderId="3" xfId="0" applyFont="1" applyBorder="1" applyAlignment="1" applyProtection="1">
      <alignment horizontal="justify" vertical="center" wrapText="1"/>
      <protection locked="0"/>
    </xf>
    <xf numFmtId="0" fontId="2" fillId="0" borderId="3" xfId="0" applyFont="1" applyBorder="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wrapText="1"/>
    </xf>
    <xf numFmtId="0" fontId="14" fillId="0" borderId="0" xfId="0" applyFont="1"/>
    <xf numFmtId="0" fontId="2" fillId="0" borderId="0" xfId="0" applyFont="1" applyAlignment="1">
      <alignment vertical="center"/>
    </xf>
    <xf numFmtId="9" fontId="2" fillId="11" borderId="11"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2" fillId="0" borderId="14" xfId="0" applyFont="1" applyBorder="1" applyAlignment="1">
      <alignment horizontal="justify" vertical="center" wrapText="1"/>
    </xf>
    <xf numFmtId="0" fontId="2" fillId="9" borderId="14" xfId="0" applyFont="1" applyFill="1" applyBorder="1" applyAlignment="1">
      <alignment horizontal="center" vertical="center" wrapText="1"/>
    </xf>
    <xf numFmtId="0" fontId="2" fillId="0" borderId="14" xfId="0" applyFont="1" applyBorder="1" applyAlignment="1">
      <alignment horizontal="center" vertical="center" textRotation="90" wrapText="1"/>
    </xf>
    <xf numFmtId="9" fontId="2" fillId="9" borderId="14" xfId="0" applyNumberFormat="1" applyFont="1" applyFill="1" applyBorder="1" applyAlignment="1">
      <alignment horizontal="center" vertical="center" wrapText="1"/>
    </xf>
    <xf numFmtId="0" fontId="9" fillId="9" borderId="14" xfId="0" applyFont="1" applyFill="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6" borderId="13" xfId="2" applyFont="1" applyFill="1" applyBorder="1" applyAlignment="1">
      <alignment horizontal="center" vertical="center" wrapText="1"/>
    </xf>
    <xf numFmtId="0" fontId="2" fillId="6" borderId="12" xfId="2" applyFont="1" applyFill="1" applyBorder="1" applyAlignment="1">
      <alignment horizontal="center" vertical="center" wrapText="1"/>
    </xf>
    <xf numFmtId="0" fontId="2" fillId="6" borderId="14" xfId="2" applyFont="1" applyFill="1" applyBorder="1" applyAlignment="1">
      <alignment horizontal="center" vertical="center" wrapText="1"/>
    </xf>
    <xf numFmtId="0" fontId="2" fillId="7" borderId="13" xfId="2" applyFont="1" applyFill="1" applyBorder="1" applyAlignment="1">
      <alignment horizontal="center" vertical="center" wrapText="1"/>
    </xf>
    <xf numFmtId="0" fontId="2" fillId="7" borderId="12" xfId="2" applyFont="1" applyFill="1" applyBorder="1" applyAlignment="1">
      <alignment horizontal="center" vertical="center" wrapText="1"/>
    </xf>
    <xf numFmtId="0" fontId="2" fillId="7" borderId="14" xfId="2" applyFont="1" applyFill="1" applyBorder="1" applyAlignment="1">
      <alignment horizontal="center" vertical="center" wrapText="1"/>
    </xf>
    <xf numFmtId="0" fontId="2" fillId="8" borderId="13" xfId="2" applyFont="1" applyFill="1" applyBorder="1" applyAlignment="1" applyProtection="1">
      <alignment horizontal="center" vertical="center" wrapText="1"/>
      <protection locked="0"/>
    </xf>
    <xf numFmtId="0" fontId="2" fillId="8" borderId="12" xfId="2" applyFont="1" applyFill="1" applyBorder="1" applyAlignment="1" applyProtection="1">
      <alignment horizontal="center" vertical="center" wrapText="1"/>
      <protection locked="0"/>
    </xf>
    <xf numFmtId="0" fontId="2" fillId="8" borderId="14" xfId="2" applyFont="1" applyFill="1" applyBorder="1" applyAlignment="1" applyProtection="1">
      <alignment horizontal="center" vertical="center" wrapText="1"/>
      <protection locked="0"/>
    </xf>
    <xf numFmtId="0" fontId="6" fillId="4" borderId="3"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2" fillId="7" borderId="13" xfId="2" applyFont="1" applyFill="1" applyBorder="1" applyAlignment="1">
      <alignment horizontal="justify" vertical="center" wrapText="1"/>
    </xf>
    <xf numFmtId="0" fontId="2" fillId="7" borderId="12" xfId="2" applyFont="1" applyFill="1" applyBorder="1" applyAlignment="1">
      <alignment horizontal="justify" vertical="center" wrapText="1"/>
    </xf>
    <xf numFmtId="0" fontId="2" fillId="7" borderId="14" xfId="2" applyFont="1" applyFill="1" applyBorder="1" applyAlignment="1">
      <alignment horizontal="justify" vertical="center" wrapText="1"/>
    </xf>
    <xf numFmtId="0" fontId="2" fillId="7" borderId="3" xfId="2" applyFont="1" applyFill="1" applyBorder="1" applyAlignment="1">
      <alignment horizontal="center" vertical="center" wrapText="1"/>
    </xf>
    <xf numFmtId="0" fontId="6" fillId="4" borderId="12" xfId="0" applyFont="1" applyFill="1" applyBorder="1" applyAlignment="1">
      <alignment horizontal="center" vertical="center" textRotation="90" wrapText="1"/>
    </xf>
    <xf numFmtId="0" fontId="6" fillId="4" borderId="14" xfId="0" applyFont="1" applyFill="1" applyBorder="1" applyAlignment="1">
      <alignment horizontal="center" vertical="center" textRotation="90" wrapText="1"/>
    </xf>
    <xf numFmtId="0" fontId="6" fillId="4" borderId="4" xfId="0" applyFont="1" applyFill="1" applyBorder="1" applyAlignment="1">
      <alignment horizontal="center" vertical="center" textRotation="90" wrapText="1"/>
    </xf>
    <xf numFmtId="0" fontId="6" fillId="4" borderId="5" xfId="0" applyFont="1" applyFill="1" applyBorder="1" applyAlignment="1">
      <alignment horizontal="center" vertical="center" textRotation="90" wrapText="1"/>
    </xf>
    <xf numFmtId="0" fontId="2" fillId="8" borderId="13" xfId="2" applyFont="1" applyFill="1" applyBorder="1" applyAlignment="1" applyProtection="1">
      <alignment horizontal="justify" vertical="center" wrapText="1"/>
      <protection locked="0"/>
    </xf>
    <xf numFmtId="0" fontId="2" fillId="8" borderId="12" xfId="2" applyFont="1" applyFill="1" applyBorder="1" applyAlignment="1" applyProtection="1">
      <alignment horizontal="justify" vertical="center" wrapText="1"/>
      <protection locked="0"/>
    </xf>
    <xf numFmtId="0" fontId="2" fillId="8" borderId="14" xfId="2" applyFont="1" applyFill="1" applyBorder="1" applyAlignment="1" applyProtection="1">
      <alignment horizontal="justify" vertical="center" wrapText="1"/>
      <protection locked="0"/>
    </xf>
    <xf numFmtId="0" fontId="2" fillId="7" borderId="13"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4" xfId="0" applyFont="1" applyFill="1" applyBorder="1" applyAlignment="1">
      <alignment horizontal="center" vertical="center" wrapText="1"/>
    </xf>
    <xf numFmtId="9" fontId="2" fillId="9" borderId="13" xfId="1" applyFont="1" applyFill="1" applyBorder="1" applyAlignment="1">
      <alignment horizontal="center" vertical="center"/>
    </xf>
    <xf numFmtId="9" fontId="2" fillId="9" borderId="12" xfId="1" applyFont="1" applyFill="1" applyBorder="1" applyAlignment="1">
      <alignment horizontal="center" vertical="center"/>
    </xf>
    <xf numFmtId="9" fontId="2" fillId="9" borderId="14" xfId="1"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2" borderId="3"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4" borderId="3" xfId="0" applyFont="1" applyFill="1" applyBorder="1" applyAlignment="1">
      <alignment horizontal="center" vertical="center" textRotation="90" wrapText="1"/>
    </xf>
    <xf numFmtId="0" fontId="2" fillId="8" borderId="13" xfId="0" applyFont="1" applyFill="1" applyBorder="1" applyAlignment="1" applyProtection="1">
      <alignment horizontal="justify" vertical="center" wrapText="1"/>
      <protection locked="0"/>
    </xf>
    <xf numFmtId="0" fontId="2" fillId="8" borderId="12" xfId="0" applyFont="1" applyFill="1" applyBorder="1" applyAlignment="1" applyProtection="1">
      <alignment horizontal="justify" vertical="center" wrapText="1"/>
      <protection locked="0"/>
    </xf>
    <xf numFmtId="0" fontId="2" fillId="8" borderId="14" xfId="0" applyFont="1" applyFill="1" applyBorder="1" applyAlignment="1" applyProtection="1">
      <alignment horizontal="justify" vertical="center" wrapText="1"/>
      <protection locked="0"/>
    </xf>
    <xf numFmtId="0" fontId="2" fillId="8" borderId="13"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164" fontId="2" fillId="8" borderId="13" xfId="0" applyNumberFormat="1" applyFont="1" applyFill="1" applyBorder="1" applyAlignment="1" applyProtection="1">
      <alignment horizontal="center" vertical="center" wrapText="1"/>
      <protection locked="0"/>
    </xf>
    <xf numFmtId="164" fontId="2" fillId="8" borderId="12" xfId="0" applyNumberFormat="1" applyFont="1" applyFill="1" applyBorder="1" applyAlignment="1" applyProtection="1">
      <alignment horizontal="center" vertical="center" wrapText="1"/>
      <protection locked="0"/>
    </xf>
    <xf numFmtId="164" fontId="2" fillId="8" borderId="14" xfId="0" applyNumberFormat="1" applyFont="1" applyFill="1" applyBorder="1" applyAlignment="1" applyProtection="1">
      <alignment horizontal="center" vertical="center" wrapText="1"/>
      <protection locked="0"/>
    </xf>
    <xf numFmtId="0" fontId="2" fillId="10" borderId="13"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4" xfId="0" applyFont="1" applyFill="1" applyBorder="1" applyAlignment="1">
      <alignment horizontal="center" vertical="center" wrapText="1"/>
    </xf>
    <xf numFmtId="9" fontId="2" fillId="11" borderId="13" xfId="0" applyNumberFormat="1" applyFont="1" applyFill="1" applyBorder="1" applyAlignment="1">
      <alignment horizontal="center" vertical="center" wrapText="1"/>
    </xf>
    <xf numFmtId="9" fontId="2" fillId="11" borderId="12" xfId="0" applyNumberFormat="1" applyFont="1" applyFill="1" applyBorder="1" applyAlignment="1">
      <alignment horizontal="center" vertical="center" wrapText="1"/>
    </xf>
    <xf numFmtId="9" fontId="2" fillId="11" borderId="14" xfId="0" applyNumberFormat="1" applyFont="1" applyFill="1" applyBorder="1" applyAlignment="1">
      <alignment horizontal="center" vertical="center" wrapText="1"/>
    </xf>
    <xf numFmtId="0" fontId="2" fillId="6" borderId="3" xfId="2"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8" borderId="13" xfId="2" applyFont="1" applyFill="1" applyBorder="1" applyAlignment="1" applyProtection="1">
      <alignment horizontal="center" vertical="center" wrapText="1"/>
      <protection locked="0"/>
    </xf>
    <xf numFmtId="0" fontId="2" fillId="0" borderId="3" xfId="2" applyFont="1" applyBorder="1" applyAlignment="1">
      <alignment horizontal="center" vertical="center" wrapText="1"/>
    </xf>
    <xf numFmtId="0" fontId="2" fillId="0" borderId="14" xfId="2" applyFont="1" applyBorder="1" applyAlignment="1">
      <alignment horizontal="center" vertical="center" wrapText="1"/>
    </xf>
    <xf numFmtId="0" fontId="2" fillId="7" borderId="7" xfId="2" applyFont="1" applyFill="1" applyBorder="1" applyAlignment="1">
      <alignment horizontal="center" vertical="center" wrapText="1"/>
    </xf>
    <xf numFmtId="0" fontId="2" fillId="8" borderId="3" xfId="2" applyFont="1" applyFill="1" applyBorder="1" applyAlignment="1" applyProtection="1">
      <alignment horizontal="justify" vertical="center" wrapText="1"/>
      <protection locked="0"/>
    </xf>
    <xf numFmtId="0" fontId="2" fillId="0" borderId="3" xfId="0" applyFont="1" applyBorder="1" applyAlignment="1">
      <alignment horizontal="center" vertical="center" wrapText="1"/>
    </xf>
    <xf numFmtId="0" fontId="9" fillId="8" borderId="13" xfId="0" applyFont="1" applyFill="1" applyBorder="1" applyAlignment="1" applyProtection="1">
      <alignment horizontal="center" vertical="center" wrapText="1"/>
      <protection locked="0"/>
    </xf>
    <xf numFmtId="0" fontId="9" fillId="8" borderId="12" xfId="0" applyFont="1" applyFill="1" applyBorder="1" applyAlignment="1" applyProtection="1">
      <alignment horizontal="center" vertical="center" wrapText="1"/>
      <protection locked="0"/>
    </xf>
    <xf numFmtId="164" fontId="2" fillId="0" borderId="13"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9" fontId="2" fillId="9" borderId="3" xfId="1" applyFont="1" applyFill="1" applyBorder="1" applyAlignment="1">
      <alignment horizontal="center" vertical="center"/>
    </xf>
    <xf numFmtId="164" fontId="2" fillId="8" borderId="3" xfId="0" applyNumberFormat="1" applyFont="1" applyFill="1" applyBorder="1" applyAlignment="1" applyProtection="1">
      <alignment horizontal="center" vertical="center" wrapText="1"/>
      <protection locked="0"/>
    </xf>
    <xf numFmtId="0" fontId="2" fillId="8" borderId="3" xfId="0" applyFont="1" applyFill="1" applyBorder="1" applyAlignment="1" applyProtection="1">
      <alignment horizontal="justify" vertical="center" wrapText="1"/>
      <protection locked="0"/>
    </xf>
    <xf numFmtId="0" fontId="2" fillId="0" borderId="3" xfId="0" applyFont="1" applyBorder="1" applyAlignment="1">
      <alignment horizontal="center" vertical="center" textRotation="90" wrapText="1"/>
    </xf>
    <xf numFmtId="0" fontId="2" fillId="8" borderId="3" xfId="0" applyFont="1" applyFill="1" applyBorder="1" applyAlignment="1" applyProtection="1">
      <alignment horizontal="center" vertical="center" wrapText="1"/>
      <protection locked="0"/>
    </xf>
    <xf numFmtId="0" fontId="2" fillId="10"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9" fontId="2" fillId="11" borderId="3" xfId="0" applyNumberFormat="1" applyFont="1" applyFill="1" applyBorder="1" applyAlignment="1">
      <alignment horizontal="center" vertical="center" wrapText="1"/>
    </xf>
    <xf numFmtId="0" fontId="11" fillId="0" borderId="3" xfId="0" applyFont="1" applyBorder="1" applyAlignment="1" applyProtection="1">
      <alignment horizontal="center" vertical="center" wrapText="1"/>
      <protection locked="0"/>
    </xf>
    <xf numFmtId="0" fontId="11" fillId="8" borderId="3" xfId="2" applyFont="1" applyFill="1" applyBorder="1" applyAlignment="1" applyProtection="1">
      <alignment horizontal="center" vertical="center" wrapText="1"/>
      <protection locked="0"/>
    </xf>
    <xf numFmtId="0" fontId="2" fillId="8" borderId="3" xfId="2" applyFont="1" applyFill="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2" fillId="0" borderId="13" xfId="2" applyFont="1" applyBorder="1" applyAlignment="1" applyProtection="1">
      <alignment horizontal="center" vertical="center" wrapText="1"/>
      <protection locked="0"/>
    </xf>
    <xf numFmtId="0" fontId="2" fillId="0" borderId="12" xfId="2" applyFont="1" applyBorder="1" applyAlignment="1" applyProtection="1">
      <alignment horizontal="center" vertical="center" wrapText="1"/>
      <protection locked="0"/>
    </xf>
    <xf numFmtId="0" fontId="2" fillId="0" borderId="14" xfId="2" applyFont="1" applyBorder="1" applyAlignment="1" applyProtection="1">
      <alignment horizontal="center" vertical="center" wrapText="1"/>
      <protection locked="0"/>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cellXfs>
  <cellStyles count="3">
    <cellStyle name="Normal" xfId="0" builtinId="0"/>
    <cellStyle name="Normal 4" xfId="2" xr:uid="{00000000-0005-0000-0000-000001000000}"/>
    <cellStyle name="Porcentaje" xfId="1" builtinId="5"/>
  </cellStyles>
  <dxfs count="336">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25401</xdr:colOff>
      <xdr:row>0</xdr:row>
      <xdr:rowOff>63500</xdr:rowOff>
    </xdr:from>
    <xdr:to>
      <xdr:col>7</xdr:col>
      <xdr:colOff>3479801</xdr:colOff>
      <xdr:row>2</xdr:row>
      <xdr:rowOff>366059</xdr:rowOff>
    </xdr:to>
    <xdr:pic>
      <xdr:nvPicPr>
        <xdr:cNvPr id="2" name="Imagen 1">
          <a:extLst>
            <a:ext uri="{FF2B5EF4-FFF2-40B4-BE49-F238E27FC236}">
              <a16:creationId xmlns:a16="http://schemas.microsoft.com/office/drawing/2014/main" id="{810BBCEC-5D82-4FE4-BACD-C20AE5B791F3}"/>
            </a:ext>
          </a:extLst>
        </xdr:cNvPr>
        <xdr:cNvPicPr/>
      </xdr:nvPicPr>
      <xdr:blipFill>
        <a:blip xmlns:r="http://schemas.openxmlformats.org/officeDocument/2006/relationships" r:embed="rId1"/>
        <a:stretch>
          <a:fillRect/>
        </a:stretch>
      </xdr:blipFill>
      <xdr:spPr>
        <a:xfrm>
          <a:off x="25401" y="63500"/>
          <a:ext cx="8369300" cy="13439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jcuellar\Laura%20Jimena%20Cu&#233;llar%20Sabogal\1.%20Minciencias\2.%20Riesgos\2021\3.%20Construcci&#243;n%20de%20riesgos\Mapa%20de%20riesgos%20Minciencias%202021%20V3%20(13-08-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Gestión"/>
      <sheetName val="Seguridad Información"/>
      <sheetName val="Matriz de calificación"/>
      <sheetName val="No Eliminar"/>
      <sheetName val="Control de Cambios"/>
    </sheetNames>
    <sheetDataSet>
      <sheetData sheetId="0"/>
      <sheetData sheetId="1"/>
      <sheetData sheetId="2"/>
      <sheetData sheetId="3"/>
      <sheetData sheetId="4">
        <row r="3">
          <cell r="N3" t="str">
            <v>Muy BajaLeve</v>
          </cell>
          <cell r="O3" t="str">
            <v>Baja</v>
          </cell>
        </row>
        <row r="4">
          <cell r="N4" t="str">
            <v>Muy BajaMenor</v>
          </cell>
          <cell r="O4" t="str">
            <v>Baja</v>
          </cell>
        </row>
        <row r="5">
          <cell r="N5" t="str">
            <v>Muy BajaModerado</v>
          </cell>
          <cell r="O5" t="str">
            <v>Moderada</v>
          </cell>
        </row>
        <row r="6">
          <cell r="N6" t="str">
            <v>Muy BajaMayor</v>
          </cell>
          <cell r="O6" t="str">
            <v>Alta</v>
          </cell>
        </row>
        <row r="7">
          <cell r="N7" t="str">
            <v>Muy BajaCatastrófico</v>
          </cell>
          <cell r="O7" t="str">
            <v>Extrema</v>
          </cell>
        </row>
        <row r="8">
          <cell r="N8" t="str">
            <v>BajaLeve</v>
          </cell>
          <cell r="O8" t="str">
            <v>Baja</v>
          </cell>
        </row>
        <row r="9">
          <cell r="N9" t="str">
            <v>BajaMenor</v>
          </cell>
          <cell r="O9" t="str">
            <v>Moderada</v>
          </cell>
        </row>
        <row r="10">
          <cell r="N10" t="str">
            <v>BajaModerado</v>
          </cell>
          <cell r="O10" t="str">
            <v>Moderada</v>
          </cell>
        </row>
        <row r="11">
          <cell r="N11" t="str">
            <v>BajaMayor</v>
          </cell>
          <cell r="O11" t="str">
            <v>Alta</v>
          </cell>
        </row>
        <row r="12">
          <cell r="N12" t="str">
            <v>BajaCatastrófico</v>
          </cell>
          <cell r="O12" t="str">
            <v>Extrema</v>
          </cell>
        </row>
        <row r="13">
          <cell r="N13" t="str">
            <v>MediaLeve</v>
          </cell>
          <cell r="O13" t="str">
            <v>Moderada</v>
          </cell>
        </row>
        <row r="14">
          <cell r="N14" t="str">
            <v>MediaMenor</v>
          </cell>
          <cell r="O14" t="str">
            <v>Moderada</v>
          </cell>
        </row>
        <row r="15">
          <cell r="N15" t="str">
            <v>MediaModerado</v>
          </cell>
          <cell r="O15" t="str">
            <v>Moderada</v>
          </cell>
        </row>
        <row r="16">
          <cell r="N16" t="str">
            <v>MediaMayor</v>
          </cell>
          <cell r="O16" t="str">
            <v>Alta</v>
          </cell>
        </row>
        <row r="17">
          <cell r="N17" t="str">
            <v>MediaCatastrófico</v>
          </cell>
          <cell r="O17" t="str">
            <v>Extrema</v>
          </cell>
        </row>
        <row r="18">
          <cell r="N18" t="str">
            <v>AltaLeve</v>
          </cell>
          <cell r="O18" t="str">
            <v>Moderada</v>
          </cell>
        </row>
        <row r="19">
          <cell r="N19" t="str">
            <v>AltaMenor</v>
          </cell>
          <cell r="O19" t="str">
            <v>Moderada</v>
          </cell>
        </row>
        <row r="20">
          <cell r="N20" t="str">
            <v>AltaModerado</v>
          </cell>
          <cell r="O20" t="str">
            <v>Alta</v>
          </cell>
        </row>
        <row r="21">
          <cell r="N21" t="str">
            <v>AltaMayor</v>
          </cell>
          <cell r="O21" t="str">
            <v>Alta</v>
          </cell>
        </row>
        <row r="22">
          <cell r="N22" t="str">
            <v>AltaCatastrófico</v>
          </cell>
          <cell r="O22" t="str">
            <v>Extrema</v>
          </cell>
        </row>
        <row r="23">
          <cell r="N23" t="str">
            <v>Muy AltaLeve</v>
          </cell>
          <cell r="O23" t="str">
            <v>Alta</v>
          </cell>
        </row>
        <row r="24">
          <cell r="N24" t="str">
            <v>Muy AltaMenor</v>
          </cell>
          <cell r="O24" t="str">
            <v>Alta</v>
          </cell>
        </row>
        <row r="25">
          <cell r="N25" t="str">
            <v>Muy AltaModerado</v>
          </cell>
          <cell r="O25" t="str">
            <v>Alta</v>
          </cell>
        </row>
        <row r="26">
          <cell r="N26" t="str">
            <v>Muy AltaMayor</v>
          </cell>
          <cell r="O26" t="str">
            <v>Alta</v>
          </cell>
        </row>
        <row r="27">
          <cell r="N27" t="str">
            <v>Muy AltaCatastrófico</v>
          </cell>
          <cell r="O27" t="str">
            <v>Extrema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94"/>
  <sheetViews>
    <sheetView showGridLines="0" tabSelected="1" topLeftCell="L8" zoomScale="50" zoomScaleNormal="50" zoomScaleSheetLayoutView="70" workbookViewId="0">
      <selection activeCell="AK10" sqref="AK10"/>
    </sheetView>
  </sheetViews>
  <sheetFormatPr baseColWidth="10" defaultColWidth="11.42578125" defaultRowHeight="16.5" x14ac:dyDescent="0.3"/>
  <cols>
    <col min="1" max="1" width="8" style="43" customWidth="1"/>
    <col min="2" max="2" width="28" style="2" customWidth="1"/>
    <col min="3" max="4" width="25.28515625" style="2" hidden="1" customWidth="1"/>
    <col min="5" max="5" width="25.28515625" style="42" hidden="1" customWidth="1"/>
    <col min="6" max="6" width="36" style="2" hidden="1" customWidth="1"/>
    <col min="7" max="7" width="35.7109375" style="42" customWidth="1"/>
    <col min="8" max="8" width="51.5703125" style="42" customWidth="1"/>
    <col min="9" max="9" width="29.42578125" style="42" customWidth="1"/>
    <col min="10" max="10" width="20.140625" style="42" customWidth="1"/>
    <col min="11" max="11" width="22.28515625" style="42" customWidth="1"/>
    <col min="12" max="12" width="7.7109375" style="42" customWidth="1"/>
    <col min="13" max="13" width="16.140625" style="2" customWidth="1"/>
    <col min="14" max="14" width="17" style="2" customWidth="1"/>
    <col min="15" max="15" width="15.5703125" style="2" customWidth="1"/>
    <col min="16" max="16" width="17.28515625" style="2" customWidth="1"/>
    <col min="17" max="17" width="16.7109375" style="2" customWidth="1"/>
    <col min="18" max="18" width="17.28515625" style="2" customWidth="1"/>
    <col min="19" max="19" width="15" style="2" customWidth="1"/>
    <col min="20" max="20" width="18.42578125" style="2" customWidth="1"/>
    <col min="21" max="21" width="13.7109375" style="2" customWidth="1"/>
    <col min="22" max="22" width="15.140625" style="2" customWidth="1"/>
    <col min="23" max="23" width="14.85546875" style="2" customWidth="1"/>
    <col min="24" max="24" width="11.5703125" style="2" customWidth="1"/>
    <col min="25" max="25" width="13" style="2" customWidth="1"/>
    <col min="26" max="26" width="13.28515625" style="2" customWidth="1"/>
    <col min="27" max="27" width="16" style="2" customWidth="1"/>
    <col min="28" max="28" width="14.42578125" style="2" customWidth="1"/>
    <col min="29" max="29" width="10.42578125" style="2" customWidth="1"/>
    <col min="30" max="30" width="8.85546875" style="2" customWidth="1"/>
    <col min="31" max="31" width="10.85546875" style="2" customWidth="1"/>
    <col min="32" max="32" width="12.28515625" style="2" customWidth="1"/>
    <col min="33" max="33" width="14.28515625" style="44" customWidth="1"/>
    <col min="34" max="34" width="10.42578125" style="44" customWidth="1"/>
    <col min="35" max="35" width="18.42578125" style="44" customWidth="1"/>
    <col min="36" max="36" width="7.42578125" style="44" customWidth="1"/>
    <col min="37" max="37" width="66.28515625" style="2" customWidth="1"/>
    <col min="38" max="38" width="29.7109375" style="2" customWidth="1"/>
    <col min="39" max="39" width="7" style="43" customWidth="1"/>
    <col min="40" max="40" width="13.5703125" style="2" hidden="1" customWidth="1"/>
    <col min="41" max="41" width="8.28515625" style="2" customWidth="1"/>
    <col min="42" max="42" width="9.7109375" style="2" hidden="1" customWidth="1"/>
    <col min="43" max="43" width="15.7109375" style="2" customWidth="1"/>
    <col min="44" max="46" width="3.5703125" style="2" customWidth="1"/>
    <col min="47" max="49" width="7.140625" style="2" customWidth="1"/>
    <col min="50" max="50" width="7.140625" style="45" customWidth="1"/>
    <col min="51" max="52" width="7.140625" style="2" customWidth="1"/>
    <col min="53" max="53" width="35.85546875" style="2" customWidth="1"/>
    <col min="54" max="54" width="35.42578125" style="2" customWidth="1"/>
    <col min="55" max="56" width="20.42578125" style="2" customWidth="1"/>
    <col min="57" max="57" width="12.28515625" style="2" customWidth="1"/>
    <col min="58" max="58" width="13" style="2" customWidth="1"/>
    <col min="59" max="59" width="22.42578125" style="46" customWidth="1"/>
    <col min="60" max="16384" width="11.42578125" style="2"/>
  </cols>
  <sheetData>
    <row r="1" spans="1:59" ht="46.5" customHeight="1" x14ac:dyDescent="0.3">
      <c r="A1" s="93"/>
      <c r="B1" s="94"/>
      <c r="C1" s="94"/>
      <c r="D1" s="94"/>
      <c r="E1" s="94"/>
      <c r="F1" s="94"/>
      <c r="G1" s="94"/>
      <c r="H1" s="94"/>
      <c r="I1" s="99" t="s">
        <v>362</v>
      </c>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1" t="s">
        <v>0</v>
      </c>
    </row>
    <row r="2" spans="1:59" ht="36" customHeight="1" x14ac:dyDescent="0.3">
      <c r="A2" s="95"/>
      <c r="B2" s="96"/>
      <c r="C2" s="96"/>
      <c r="D2" s="96"/>
      <c r="E2" s="96"/>
      <c r="F2" s="96"/>
      <c r="G2" s="96"/>
      <c r="H2" s="96"/>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1" t="s">
        <v>1</v>
      </c>
    </row>
    <row r="3" spans="1:59" ht="41.25" customHeight="1" x14ac:dyDescent="0.3">
      <c r="A3" s="97"/>
      <c r="B3" s="98"/>
      <c r="C3" s="98"/>
      <c r="D3" s="98"/>
      <c r="E3" s="98"/>
      <c r="F3" s="98"/>
      <c r="G3" s="98"/>
      <c r="H3" s="98"/>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1" t="s">
        <v>2</v>
      </c>
    </row>
    <row r="4" spans="1:59" ht="36.75" customHeight="1" x14ac:dyDescent="0.3">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row>
    <row r="5" spans="1:59" ht="55.5" customHeight="1" x14ac:dyDescent="0.3">
      <c r="A5" s="100" t="s">
        <v>3</v>
      </c>
      <c r="B5" s="101"/>
      <c r="C5" s="101"/>
      <c r="D5" s="101"/>
      <c r="E5" s="101"/>
      <c r="F5" s="101"/>
      <c r="G5" s="101"/>
      <c r="H5" s="101"/>
      <c r="I5" s="101"/>
      <c r="J5" s="102"/>
      <c r="K5" s="106" t="s">
        <v>4</v>
      </c>
      <c r="L5" s="107"/>
      <c r="M5" s="107"/>
      <c r="N5" s="107"/>
      <c r="O5" s="107"/>
      <c r="P5" s="107"/>
      <c r="Q5" s="107"/>
      <c r="R5" s="107"/>
      <c r="S5" s="107"/>
      <c r="T5" s="107"/>
      <c r="U5" s="107"/>
      <c r="V5" s="107"/>
      <c r="W5" s="107"/>
      <c r="X5" s="107"/>
      <c r="Y5" s="107"/>
      <c r="Z5" s="107"/>
      <c r="AA5" s="107"/>
      <c r="AB5" s="107"/>
      <c r="AC5" s="107"/>
      <c r="AD5" s="107"/>
      <c r="AE5" s="107"/>
      <c r="AF5" s="107"/>
      <c r="AG5" s="107"/>
      <c r="AH5" s="107"/>
      <c r="AI5" s="108"/>
      <c r="AJ5" s="106" t="s">
        <v>5</v>
      </c>
      <c r="AK5" s="107"/>
      <c r="AL5" s="107"/>
      <c r="AM5" s="107"/>
      <c r="AN5" s="107"/>
      <c r="AO5" s="107"/>
      <c r="AP5" s="107"/>
      <c r="AQ5" s="107"/>
      <c r="AR5" s="107"/>
      <c r="AS5" s="107"/>
      <c r="AT5" s="108"/>
      <c r="AU5" s="112" t="s">
        <v>6</v>
      </c>
      <c r="AV5" s="112"/>
      <c r="AW5" s="112"/>
      <c r="AX5" s="112"/>
      <c r="AY5" s="112"/>
      <c r="AZ5" s="112"/>
      <c r="BA5" s="103" t="s">
        <v>7</v>
      </c>
      <c r="BB5" s="104"/>
      <c r="BC5" s="104"/>
      <c r="BD5" s="104"/>
      <c r="BE5" s="104"/>
      <c r="BF5" s="104"/>
      <c r="BG5" s="104"/>
    </row>
    <row r="6" spans="1:59" ht="30.75" customHeight="1" x14ac:dyDescent="0.3">
      <c r="A6" s="103"/>
      <c r="B6" s="104"/>
      <c r="C6" s="104"/>
      <c r="D6" s="104"/>
      <c r="E6" s="104"/>
      <c r="F6" s="104"/>
      <c r="G6" s="104"/>
      <c r="H6" s="104"/>
      <c r="I6" s="104"/>
      <c r="J6" s="105"/>
      <c r="K6" s="109"/>
      <c r="L6" s="110"/>
      <c r="M6" s="110"/>
      <c r="N6" s="110"/>
      <c r="O6" s="110"/>
      <c r="P6" s="110"/>
      <c r="Q6" s="110"/>
      <c r="R6" s="110"/>
      <c r="S6" s="110"/>
      <c r="T6" s="110"/>
      <c r="U6" s="110"/>
      <c r="V6" s="110"/>
      <c r="W6" s="110"/>
      <c r="X6" s="110"/>
      <c r="Y6" s="110"/>
      <c r="Z6" s="110"/>
      <c r="AA6" s="110"/>
      <c r="AB6" s="110"/>
      <c r="AC6" s="110"/>
      <c r="AD6" s="110"/>
      <c r="AE6" s="110"/>
      <c r="AF6" s="110"/>
      <c r="AG6" s="110"/>
      <c r="AH6" s="110"/>
      <c r="AI6" s="111"/>
      <c r="AJ6" s="113" t="s">
        <v>8</v>
      </c>
      <c r="AK6" s="70" t="s">
        <v>9</v>
      </c>
      <c r="AL6" s="70" t="s">
        <v>10</v>
      </c>
      <c r="AM6" s="71" t="s">
        <v>11</v>
      </c>
      <c r="AN6" s="72"/>
      <c r="AO6" s="72"/>
      <c r="AP6" s="72"/>
      <c r="AQ6" s="72"/>
      <c r="AR6" s="72"/>
      <c r="AS6" s="72"/>
      <c r="AT6" s="73"/>
      <c r="AU6" s="80" t="s">
        <v>12</v>
      </c>
      <c r="AV6" s="80" t="s">
        <v>13</v>
      </c>
      <c r="AW6" s="80" t="s">
        <v>14</v>
      </c>
      <c r="AX6" s="80" t="s">
        <v>15</v>
      </c>
      <c r="AY6" s="80" t="s">
        <v>16</v>
      </c>
      <c r="AZ6" s="82" t="s">
        <v>17</v>
      </c>
      <c r="BA6" s="74" t="s">
        <v>18</v>
      </c>
      <c r="BB6" s="74" t="s">
        <v>7</v>
      </c>
      <c r="BC6" s="74" t="s">
        <v>19</v>
      </c>
      <c r="BD6" s="74" t="s">
        <v>20</v>
      </c>
      <c r="BE6" s="74" t="s">
        <v>21</v>
      </c>
      <c r="BF6" s="74" t="s">
        <v>22</v>
      </c>
      <c r="BG6" s="74" t="s">
        <v>23</v>
      </c>
    </row>
    <row r="7" spans="1:59" s="6" customFormat="1" ht="144" customHeight="1" x14ac:dyDescent="0.25">
      <c r="A7" s="3" t="s">
        <v>24</v>
      </c>
      <c r="B7" s="3" t="s">
        <v>25</v>
      </c>
      <c r="C7" s="4" t="s">
        <v>26</v>
      </c>
      <c r="D7" s="4" t="s">
        <v>27</v>
      </c>
      <c r="E7" s="4" t="s">
        <v>28</v>
      </c>
      <c r="F7" s="4" t="s">
        <v>29</v>
      </c>
      <c r="G7" s="3" t="s">
        <v>30</v>
      </c>
      <c r="H7" s="3" t="s">
        <v>31</v>
      </c>
      <c r="I7" s="4" t="s">
        <v>32</v>
      </c>
      <c r="J7" s="4" t="s">
        <v>33</v>
      </c>
      <c r="K7" s="4" t="s">
        <v>34</v>
      </c>
      <c r="L7" s="4" t="s">
        <v>35</v>
      </c>
      <c r="M7" s="4" t="s">
        <v>36</v>
      </c>
      <c r="N7" s="4" t="s">
        <v>37</v>
      </c>
      <c r="O7" s="4" t="s">
        <v>38</v>
      </c>
      <c r="P7" s="4" t="s">
        <v>39</v>
      </c>
      <c r="Q7" s="4" t="s">
        <v>40</v>
      </c>
      <c r="R7" s="4" t="s">
        <v>41</v>
      </c>
      <c r="S7" s="4" t="s">
        <v>42</v>
      </c>
      <c r="T7" s="4" t="s">
        <v>43</v>
      </c>
      <c r="U7" s="4" t="s">
        <v>44</v>
      </c>
      <c r="V7" s="4" t="s">
        <v>45</v>
      </c>
      <c r="W7" s="4" t="s">
        <v>46</v>
      </c>
      <c r="X7" s="4" t="s">
        <v>47</v>
      </c>
      <c r="Y7" s="4" t="s">
        <v>48</v>
      </c>
      <c r="Z7" s="4" t="s">
        <v>49</v>
      </c>
      <c r="AA7" s="4" t="s">
        <v>50</v>
      </c>
      <c r="AB7" s="4" t="s">
        <v>51</v>
      </c>
      <c r="AC7" s="4" t="s">
        <v>52</v>
      </c>
      <c r="AD7" s="4" t="s">
        <v>53</v>
      </c>
      <c r="AE7" s="4" t="s">
        <v>54</v>
      </c>
      <c r="AF7" s="4" t="s">
        <v>55</v>
      </c>
      <c r="AG7" s="4" t="s">
        <v>26</v>
      </c>
      <c r="AH7" s="4" t="s">
        <v>35</v>
      </c>
      <c r="AI7" s="4" t="s">
        <v>56</v>
      </c>
      <c r="AJ7" s="113"/>
      <c r="AK7" s="70"/>
      <c r="AL7" s="70"/>
      <c r="AM7" s="5" t="s">
        <v>57</v>
      </c>
      <c r="AN7" s="4" t="s">
        <v>58</v>
      </c>
      <c r="AO7" s="5" t="s">
        <v>59</v>
      </c>
      <c r="AP7" s="4" t="s">
        <v>58</v>
      </c>
      <c r="AQ7" s="5" t="s">
        <v>58</v>
      </c>
      <c r="AR7" s="5" t="s">
        <v>60</v>
      </c>
      <c r="AS7" s="5" t="s">
        <v>61</v>
      </c>
      <c r="AT7" s="5" t="s">
        <v>62</v>
      </c>
      <c r="AU7" s="81"/>
      <c r="AV7" s="81"/>
      <c r="AW7" s="81"/>
      <c r="AX7" s="81"/>
      <c r="AY7" s="81"/>
      <c r="AZ7" s="83"/>
      <c r="BA7" s="75"/>
      <c r="BB7" s="75"/>
      <c r="BC7" s="75"/>
      <c r="BD7" s="75"/>
      <c r="BE7" s="75"/>
      <c r="BF7" s="75"/>
      <c r="BG7" s="75"/>
    </row>
    <row r="8" spans="1:59" ht="204" customHeight="1" x14ac:dyDescent="0.3">
      <c r="A8" s="61">
        <v>1</v>
      </c>
      <c r="B8" s="64" t="s">
        <v>63</v>
      </c>
      <c r="C8" s="64" t="s">
        <v>64</v>
      </c>
      <c r="D8" s="76" t="s">
        <v>65</v>
      </c>
      <c r="E8" s="79" t="s">
        <v>66</v>
      </c>
      <c r="F8" s="76" t="s">
        <v>67</v>
      </c>
      <c r="G8" s="84" t="s">
        <v>361</v>
      </c>
      <c r="H8" s="84" t="s">
        <v>316</v>
      </c>
      <c r="I8" s="58" t="s">
        <v>68</v>
      </c>
      <c r="J8" s="87" t="s">
        <v>69</v>
      </c>
      <c r="K8" s="87" t="str">
        <f>IF(J8="Máximo 2 veces por año","Muy Baja", IF(J8="De 3 a 24 veces por año","Baja", IF(J8="De 24 a 500 veces por año","Media", IF(J8="De 500 veces al año y máximo 5000 veces por año","Alta",IF(J8="Más de 5000 veces por año","Muy Alta",";")))))</f>
        <v>Muy Alta</v>
      </c>
      <c r="L8" s="90">
        <f>IF(K8="Muy Baja", 20%, IF(K8="Baja",40%, IF(K8="Media",60%, IF(K8="Alta",80%,IF(K8="Muy Alta",100%,"")))))</f>
        <v>1</v>
      </c>
      <c r="M8" s="58" t="s">
        <v>70</v>
      </c>
      <c r="N8" s="58" t="s">
        <v>70</v>
      </c>
      <c r="O8" s="58" t="s">
        <v>70</v>
      </c>
      <c r="P8" s="58" t="s">
        <v>70</v>
      </c>
      <c r="Q8" s="58" t="s">
        <v>70</v>
      </c>
      <c r="R8" s="58" t="s">
        <v>70</v>
      </c>
      <c r="S8" s="58" t="s">
        <v>70</v>
      </c>
      <c r="T8" s="58" t="s">
        <v>71</v>
      </c>
      <c r="U8" s="58" t="s">
        <v>71</v>
      </c>
      <c r="V8" s="58" t="s">
        <v>70</v>
      </c>
      <c r="W8" s="58" t="s">
        <v>70</v>
      </c>
      <c r="X8" s="58" t="s">
        <v>70</v>
      </c>
      <c r="Y8" s="58" t="s">
        <v>70</v>
      </c>
      <c r="Z8" s="58" t="s">
        <v>70</v>
      </c>
      <c r="AA8" s="58" t="s">
        <v>70</v>
      </c>
      <c r="AB8" s="58" t="s">
        <v>71</v>
      </c>
      <c r="AC8" s="58" t="s">
        <v>70</v>
      </c>
      <c r="AD8" s="58" t="s">
        <v>70</v>
      </c>
      <c r="AE8" s="58" t="s">
        <v>71</v>
      </c>
      <c r="AF8" s="123">
        <f>COUNTIF(M8:AE8, "SI")</f>
        <v>15</v>
      </c>
      <c r="AG8" s="126" t="str">
        <f>IF(AF8&lt;=5, "Moderado", IF(AF8&lt;=11,"Mayor","Catastrófico"))</f>
        <v>Catastrófico</v>
      </c>
      <c r="AH8" s="129">
        <f>IF(AG8="Leve", 20%, IF(AG8="Menor",40%, IF(AG8="Moderado",60%, IF(AG8="Mayor",80%,IF(AG8="Catastrófico",100%,"")))))</f>
        <v>1</v>
      </c>
      <c r="AI8" s="58" t="str">
        <f>IF(AND(K8&lt;&gt;"",AG8&lt;&gt;""),VLOOKUP(K8&amp;AG8,'[2]No Eliminar'!$N$3:$O$27,2,FALSE),"")</f>
        <v>Extrema</v>
      </c>
      <c r="AJ8" s="7">
        <v>1</v>
      </c>
      <c r="AK8" s="8" t="s">
        <v>72</v>
      </c>
      <c r="AL8" s="9" t="str">
        <f>IF(AM8="Preventivo","Probabilidad",IF(AM8="Detectivo","Probabilidad","Impacto"))</f>
        <v>Impacto</v>
      </c>
      <c r="AM8" s="10" t="s">
        <v>73</v>
      </c>
      <c r="AN8" s="11">
        <f>IF(AM8="Preventivo", 25%, IF(AM8="Detectivo",15%, IF(AM8="Correctivo",10%,IF(AM8="No se tienen controles para aplicar al impacto","No Aplica",""))))</f>
        <v>0.1</v>
      </c>
      <c r="AO8" s="10" t="s">
        <v>74</v>
      </c>
      <c r="AP8" s="11">
        <f>IF(AO8="Automático", 25%, IF(AO8="Manual",15%,IF(AO8="No Aplica", "No Aplica","")))</f>
        <v>0.15</v>
      </c>
      <c r="AQ8" s="12">
        <f>AN8+AP8</f>
        <v>0.25</v>
      </c>
      <c r="AR8" s="10" t="s">
        <v>75</v>
      </c>
      <c r="AS8" s="10" t="s">
        <v>76</v>
      </c>
      <c r="AT8" s="10" t="s">
        <v>77</v>
      </c>
      <c r="AU8" s="12">
        <f>IFERROR(IF(AL8="Probabilidad",(L8-(+L8*AQ8)),IF(AL8="Impacto",L8,"")),"")</f>
        <v>1</v>
      </c>
      <c r="AV8" s="13" t="str">
        <f>IF(AU8&lt;=20%, "Muy Baja", IF(AU8&lt;=40%,"Baja", IF(AU8&lt;=60%,"Media",IF(AU8&lt;=80%,"Alta","Muy Alta"))))</f>
        <v>Muy Alta</v>
      </c>
      <c r="AW8" s="12">
        <f>IF(AL8="Impacto",(AH8-(+AH8*AQ8)),AH8)</f>
        <v>0.75</v>
      </c>
      <c r="AX8" s="13" t="str">
        <f>IF(AW8&lt;=20%, "Leve", IF(AW8&lt;=40%,"Menor", IF(AW8&lt;=60%,"Moderado",IF(AW8&lt;=80%,"Mayor","Catastrófico"))))</f>
        <v>Mayor</v>
      </c>
      <c r="AY8" s="14" t="str">
        <f>IF(AND(AV8&lt;&gt;"",AX8&lt;&gt;""),VLOOKUP(AV8&amp;AX8,'[2]No Eliminar'!$N$3:$O$27,2,FALSE),"")</f>
        <v>Alta</v>
      </c>
      <c r="AZ8" s="55" t="s">
        <v>78</v>
      </c>
      <c r="BA8" s="114" t="s">
        <v>79</v>
      </c>
      <c r="BB8" s="114" t="s">
        <v>80</v>
      </c>
      <c r="BC8" s="117" t="s">
        <v>81</v>
      </c>
      <c r="BD8" s="58" t="s">
        <v>82</v>
      </c>
      <c r="BE8" s="120">
        <v>44593</v>
      </c>
      <c r="BF8" s="120">
        <v>44926</v>
      </c>
      <c r="BG8" s="114" t="s">
        <v>83</v>
      </c>
    </row>
    <row r="9" spans="1:59" ht="204" customHeight="1" x14ac:dyDescent="0.3">
      <c r="A9" s="62"/>
      <c r="B9" s="65"/>
      <c r="C9" s="65"/>
      <c r="D9" s="77"/>
      <c r="E9" s="79"/>
      <c r="F9" s="78"/>
      <c r="G9" s="85"/>
      <c r="H9" s="85"/>
      <c r="I9" s="59"/>
      <c r="J9" s="88"/>
      <c r="K9" s="88"/>
      <c r="L9" s="91"/>
      <c r="M9" s="59"/>
      <c r="N9" s="59"/>
      <c r="O9" s="59"/>
      <c r="P9" s="59"/>
      <c r="Q9" s="59"/>
      <c r="R9" s="59"/>
      <c r="S9" s="59"/>
      <c r="T9" s="59"/>
      <c r="U9" s="59"/>
      <c r="V9" s="59"/>
      <c r="W9" s="59"/>
      <c r="X9" s="59"/>
      <c r="Y9" s="59"/>
      <c r="Z9" s="59"/>
      <c r="AA9" s="59"/>
      <c r="AB9" s="59"/>
      <c r="AC9" s="59"/>
      <c r="AD9" s="59"/>
      <c r="AE9" s="59"/>
      <c r="AF9" s="124"/>
      <c r="AG9" s="127"/>
      <c r="AH9" s="130"/>
      <c r="AI9" s="59"/>
      <c r="AJ9" s="7">
        <v>2</v>
      </c>
      <c r="AK9" s="8" t="s">
        <v>84</v>
      </c>
      <c r="AL9" s="9" t="str">
        <f>IF(AM9="Preventivo","Probabilidad",IF(AM9="Detectivo","Probabilidad","Impacto"))</f>
        <v>Probabilidad</v>
      </c>
      <c r="AM9" s="10" t="s">
        <v>85</v>
      </c>
      <c r="AN9" s="11">
        <f>IF(AM9="Preventivo", 25%, IF(AM9="Detectivo",15%, IF(AM9="Correctivo",10%,IF(AM9="No se tienen controles para aplicar al impacto","No Aplica",""))))</f>
        <v>0.25</v>
      </c>
      <c r="AO9" s="10" t="s">
        <v>74</v>
      </c>
      <c r="AP9" s="11">
        <f>IF(AO9="Automático", 25%, IF(AO9="Manual",15%,IF(AO9="No Aplica", "No Aplica","")))</f>
        <v>0.15</v>
      </c>
      <c r="AQ9" s="12">
        <f>AN9+AP9</f>
        <v>0.4</v>
      </c>
      <c r="AR9" s="10" t="s">
        <v>75</v>
      </c>
      <c r="AS9" s="10" t="s">
        <v>76</v>
      </c>
      <c r="AT9" s="10" t="s">
        <v>77</v>
      </c>
      <c r="AU9" s="12">
        <f>IFERROR(IF(AND(AL8="Probabilidad",AL9="Probabilidad"),(AU8-(+AU8*AQ9)),IF(AL9="Probabilidad",(L8-(+L8*AQ9)),IF(AL9="Impacto",AU8,""))),"")</f>
        <v>0.6</v>
      </c>
      <c r="AV9" s="13" t="str">
        <f>IF(AU9&lt;=20%, "Muy Baja", IF(AU9&lt;=40%,"Baja", IF(AU9&lt;=60%,"Media",IF(AU9&lt;=80%,"Alta","Muy Alta"))))</f>
        <v>Media</v>
      </c>
      <c r="AW9" s="12">
        <f>IF(AL9="Impacto",(AW8-(+AW8*AQ9)),AW8)</f>
        <v>0.75</v>
      </c>
      <c r="AX9" s="13" t="str">
        <f t="shared" ref="AX9:AX14" si="0">IF(AW9&lt;=20%, "Leve", IF(AW9&lt;=40%,"Menor", IF(AW9&lt;=60%,"Moderado",IF(AW9&lt;=80%,"Mayor","Catastrófico"))))</f>
        <v>Mayor</v>
      </c>
      <c r="AY9" s="14" t="str">
        <f>IF(AND(AV9&lt;&gt;"",AX9&lt;&gt;""),VLOOKUP(AV9&amp;AX9,'[2]No Eliminar'!$N$3:$O$27,2,FALSE),"")</f>
        <v>Alta</v>
      </c>
      <c r="AZ9" s="56"/>
      <c r="BA9" s="115"/>
      <c r="BB9" s="115"/>
      <c r="BC9" s="118"/>
      <c r="BD9" s="59"/>
      <c r="BE9" s="121"/>
      <c r="BF9" s="121"/>
      <c r="BG9" s="115"/>
    </row>
    <row r="10" spans="1:59" ht="204" customHeight="1" x14ac:dyDescent="0.3">
      <c r="A10" s="62"/>
      <c r="B10" s="65"/>
      <c r="C10" s="65"/>
      <c r="D10" s="78"/>
      <c r="E10" s="64" t="s">
        <v>86</v>
      </c>
      <c r="F10" s="76" t="s">
        <v>87</v>
      </c>
      <c r="G10" s="85"/>
      <c r="H10" s="85"/>
      <c r="I10" s="59"/>
      <c r="J10" s="88"/>
      <c r="K10" s="88"/>
      <c r="L10" s="91"/>
      <c r="M10" s="59"/>
      <c r="N10" s="59"/>
      <c r="O10" s="59"/>
      <c r="P10" s="59"/>
      <c r="Q10" s="59"/>
      <c r="R10" s="59"/>
      <c r="S10" s="59"/>
      <c r="T10" s="59"/>
      <c r="U10" s="59"/>
      <c r="V10" s="59"/>
      <c r="W10" s="59"/>
      <c r="X10" s="59"/>
      <c r="Y10" s="59"/>
      <c r="Z10" s="59"/>
      <c r="AA10" s="59"/>
      <c r="AB10" s="59"/>
      <c r="AC10" s="59"/>
      <c r="AD10" s="59"/>
      <c r="AE10" s="59"/>
      <c r="AF10" s="124"/>
      <c r="AG10" s="127"/>
      <c r="AH10" s="130"/>
      <c r="AI10" s="59"/>
      <c r="AJ10" s="7">
        <v>3</v>
      </c>
      <c r="AK10" s="8" t="s">
        <v>88</v>
      </c>
      <c r="AL10" s="9" t="str">
        <f t="shared" ref="AL10" si="1">IF(AM10="Preventivo","Probabilidad",IF(AM10="Detectivo","Probabilidad","Impacto"))</f>
        <v>Probabilidad</v>
      </c>
      <c r="AM10" s="10" t="s">
        <v>85</v>
      </c>
      <c r="AN10" s="11">
        <f>IF(AM10="Preventivo", 25%, IF(AM10="Detectivo",15%, IF(AM10="Correctivo",10%,IF(AM10="No se tienen controles para aplicar al impacto","No Aplica",""))))</f>
        <v>0.25</v>
      </c>
      <c r="AO10" s="10" t="s">
        <v>74</v>
      </c>
      <c r="AP10" s="11">
        <f t="shared" ref="AP10:AP11" si="2">IF(AO10="Automático", 25%, IF(AO10="Manual",15%,IF(AO10="No Aplica", "No Aplica","")))</f>
        <v>0.15</v>
      </c>
      <c r="AQ10" s="12">
        <f>AN10+AP10</f>
        <v>0.4</v>
      </c>
      <c r="AR10" s="10" t="s">
        <v>75</v>
      </c>
      <c r="AS10" s="10" t="s">
        <v>76</v>
      </c>
      <c r="AT10" s="10" t="s">
        <v>77</v>
      </c>
      <c r="AU10" s="12">
        <f>IFERROR(IF(AND(AL9="Probabilidad",AL10="Probabilidad"),(AU9-(+AU9*AQ10)),IF(AND(AL9="Impacto",AL10="Probabilidad"),(AU8-(+AU8*AQ10)),IF(AL10="Impacto",AU9,""))),"")</f>
        <v>0.36</v>
      </c>
      <c r="AV10" s="15" t="str">
        <f>IF(AU10&lt;=20%, "Muy Baja", IF(AU10&lt;=40%,"Baja", IF(AU10&lt;=60%,"Media",IF(AU10&lt;=80%,"Alta","Muy Alta"))))</f>
        <v>Baja</v>
      </c>
      <c r="AW10" s="12">
        <f>IFERROR(IF(AND(AL9="Impacto",AL10="Impacto"),(AW9-(+AW9*AQ10)),IF(AND(AL9="Impacto",AL10="Probabilidad"),(AW8-(+AW8*AQ10)),IF(AL10="Probabilidad",AW9,""))),"")</f>
        <v>0.75</v>
      </c>
      <c r="AX10" s="13" t="str">
        <f t="shared" si="0"/>
        <v>Mayor</v>
      </c>
      <c r="AY10" s="14" t="str">
        <f>IF(AND(AV10&lt;&gt;"",AX10&lt;&gt;""),VLOOKUP(AV10&amp;AX10,'[2]No Eliminar'!$N$3:$O$27,2,FALSE),"")</f>
        <v>Alta</v>
      </c>
      <c r="AZ10" s="56"/>
      <c r="BA10" s="115"/>
      <c r="BB10" s="115"/>
      <c r="BC10" s="118"/>
      <c r="BD10" s="59"/>
      <c r="BE10" s="121"/>
      <c r="BF10" s="121"/>
      <c r="BG10" s="115"/>
    </row>
    <row r="11" spans="1:59" ht="204" customHeight="1" x14ac:dyDescent="0.3">
      <c r="A11" s="62"/>
      <c r="B11" s="65"/>
      <c r="C11" s="65"/>
      <c r="D11" s="76" t="s">
        <v>89</v>
      </c>
      <c r="E11" s="66"/>
      <c r="F11" s="78"/>
      <c r="G11" s="85"/>
      <c r="H11" s="85"/>
      <c r="I11" s="59"/>
      <c r="J11" s="88"/>
      <c r="K11" s="88"/>
      <c r="L11" s="91"/>
      <c r="M11" s="59"/>
      <c r="N11" s="59"/>
      <c r="O11" s="59"/>
      <c r="P11" s="59"/>
      <c r="Q11" s="59"/>
      <c r="R11" s="59"/>
      <c r="S11" s="59"/>
      <c r="T11" s="59"/>
      <c r="U11" s="59"/>
      <c r="V11" s="59"/>
      <c r="W11" s="59"/>
      <c r="X11" s="59"/>
      <c r="Y11" s="59"/>
      <c r="Z11" s="59"/>
      <c r="AA11" s="59"/>
      <c r="AB11" s="59"/>
      <c r="AC11" s="59"/>
      <c r="AD11" s="59"/>
      <c r="AE11" s="59"/>
      <c r="AF11" s="124"/>
      <c r="AG11" s="127"/>
      <c r="AH11" s="130"/>
      <c r="AI11" s="59"/>
      <c r="AJ11" s="7">
        <v>4</v>
      </c>
      <c r="AK11" s="8" t="s">
        <v>317</v>
      </c>
      <c r="AL11" s="9" t="str">
        <f>IF(AM11="Preventivo","Probabilidad",IF(AM11="Detectivo","Probabilidad","Impacto"))</f>
        <v>Probabilidad</v>
      </c>
      <c r="AM11" s="10" t="s">
        <v>85</v>
      </c>
      <c r="AN11" s="11">
        <f t="shared" ref="AN11:AN18" si="3">IF(AM11="Preventivo", 25%, IF(AM11="Detectivo",15%, IF(AM11="Correctivo",10%,IF(AM11="No se tienen controles para aplicar al impacto","No Aplica",""))))</f>
        <v>0.25</v>
      </c>
      <c r="AO11" s="10" t="s">
        <v>74</v>
      </c>
      <c r="AP11" s="11">
        <f t="shared" si="2"/>
        <v>0.15</v>
      </c>
      <c r="AQ11" s="12">
        <f t="shared" ref="AQ11:AQ14" si="4">AN11+AP11</f>
        <v>0.4</v>
      </c>
      <c r="AR11" s="10" t="s">
        <v>75</v>
      </c>
      <c r="AS11" s="10" t="s">
        <v>76</v>
      </c>
      <c r="AT11" s="10" t="s">
        <v>77</v>
      </c>
      <c r="AU11" s="12">
        <f t="shared" ref="AU11:AU14" si="5">IFERROR(IF(AND(AL10="Probabilidad",AL11="Probabilidad"),(AU10-(+AU10*AQ11)),IF(AND(AL10="Impacto",AL11="Probabilidad"),(AU9-(+AU9*AQ11)),IF(AL11="Impacto",AU10,""))),"")</f>
        <v>0.216</v>
      </c>
      <c r="AV11" s="15" t="str">
        <f t="shared" ref="AV11:AV14" si="6">IF(AU11&lt;=20%, "Muy Baja", IF(AU11&lt;=40%,"Baja", IF(AU11&lt;=60%,"Media",IF(AU11&lt;=80%,"Alta","Muy Alta"))))</f>
        <v>Baja</v>
      </c>
      <c r="AW11" s="12">
        <f t="shared" ref="AW11:AW14" si="7">IFERROR(IF(AND(AL10="Impacto",AL11="Impacto"),(AW10-(+AW10*AQ11)),IF(AND(AL10="Impacto",AL11="Probabilidad"),(AW9-(+AW9*AQ11)),IF(AL11="Probabilidad",AW10,""))),"")</f>
        <v>0.75</v>
      </c>
      <c r="AX11" s="13" t="str">
        <f t="shared" si="0"/>
        <v>Mayor</v>
      </c>
      <c r="AY11" s="14" t="str">
        <f>IF(AND(AV11&lt;&gt;"",AX11&lt;&gt;""),VLOOKUP(AV11&amp;AX11,'[2]No Eliminar'!$N$3:$O$27,2,FALSE),"")</f>
        <v>Alta</v>
      </c>
      <c r="AZ11" s="56"/>
      <c r="BA11" s="115"/>
      <c r="BB11" s="115"/>
      <c r="BC11" s="118"/>
      <c r="BD11" s="59"/>
      <c r="BE11" s="121"/>
      <c r="BF11" s="121"/>
      <c r="BG11" s="115"/>
    </row>
    <row r="12" spans="1:59" ht="204" customHeight="1" x14ac:dyDescent="0.3">
      <c r="A12" s="62"/>
      <c r="B12" s="65"/>
      <c r="C12" s="16"/>
      <c r="D12" s="77"/>
      <c r="E12" s="16" t="s">
        <v>90</v>
      </c>
      <c r="F12" s="17" t="s">
        <v>91</v>
      </c>
      <c r="G12" s="85"/>
      <c r="H12" s="85"/>
      <c r="I12" s="59"/>
      <c r="J12" s="88"/>
      <c r="K12" s="88"/>
      <c r="L12" s="91"/>
      <c r="M12" s="59"/>
      <c r="N12" s="59"/>
      <c r="O12" s="59"/>
      <c r="P12" s="59"/>
      <c r="Q12" s="59"/>
      <c r="R12" s="59"/>
      <c r="S12" s="59"/>
      <c r="T12" s="59"/>
      <c r="U12" s="59"/>
      <c r="V12" s="59"/>
      <c r="W12" s="59"/>
      <c r="X12" s="59"/>
      <c r="Y12" s="59"/>
      <c r="Z12" s="59"/>
      <c r="AA12" s="59"/>
      <c r="AB12" s="59"/>
      <c r="AC12" s="59"/>
      <c r="AD12" s="59"/>
      <c r="AE12" s="59"/>
      <c r="AF12" s="124"/>
      <c r="AG12" s="127"/>
      <c r="AH12" s="130"/>
      <c r="AI12" s="59"/>
      <c r="AJ12" s="7">
        <v>5</v>
      </c>
      <c r="AK12" s="8" t="s">
        <v>92</v>
      </c>
      <c r="AL12" s="9" t="str">
        <f t="shared" ref="AL12:AL14" si="8">IF(AM12="Preventivo","Probabilidad",IF(AM12="Detectivo","Probabilidad","Impacto"))</f>
        <v>Probabilidad</v>
      </c>
      <c r="AM12" s="10" t="s">
        <v>85</v>
      </c>
      <c r="AN12" s="11">
        <f t="shared" si="3"/>
        <v>0.25</v>
      </c>
      <c r="AO12" s="10" t="s">
        <v>74</v>
      </c>
      <c r="AP12" s="11"/>
      <c r="AQ12" s="12">
        <f t="shared" si="4"/>
        <v>0.25</v>
      </c>
      <c r="AR12" s="10" t="s">
        <v>75</v>
      </c>
      <c r="AS12" s="10" t="s">
        <v>76</v>
      </c>
      <c r="AT12" s="10" t="s">
        <v>77</v>
      </c>
      <c r="AU12" s="12">
        <f t="shared" si="5"/>
        <v>0.16200000000000001</v>
      </c>
      <c r="AV12" s="15" t="str">
        <f t="shared" si="6"/>
        <v>Muy Baja</v>
      </c>
      <c r="AW12" s="12">
        <f t="shared" si="7"/>
        <v>0.75</v>
      </c>
      <c r="AX12" s="13" t="str">
        <f t="shared" si="0"/>
        <v>Mayor</v>
      </c>
      <c r="AY12" s="14" t="str">
        <f>IF(AND(AV12&lt;&gt;"",AX12&lt;&gt;""),VLOOKUP(AV12&amp;AX12,'[2]No Eliminar'!$N$3:$O$27,2,FALSE),"")</f>
        <v>Alta</v>
      </c>
      <c r="AZ12" s="56"/>
      <c r="BA12" s="115"/>
      <c r="BB12" s="115"/>
      <c r="BC12" s="118"/>
      <c r="BD12" s="59"/>
      <c r="BE12" s="121"/>
      <c r="BF12" s="121"/>
      <c r="BG12" s="115"/>
    </row>
    <row r="13" spans="1:59" ht="204" customHeight="1" x14ac:dyDescent="0.3">
      <c r="A13" s="62"/>
      <c r="B13" s="65"/>
      <c r="C13" s="16"/>
      <c r="D13" s="77"/>
      <c r="E13" s="65" t="s">
        <v>66</v>
      </c>
      <c r="F13" s="76" t="s">
        <v>93</v>
      </c>
      <c r="G13" s="85"/>
      <c r="H13" s="85"/>
      <c r="I13" s="59"/>
      <c r="J13" s="88"/>
      <c r="K13" s="88"/>
      <c r="L13" s="91"/>
      <c r="M13" s="59"/>
      <c r="N13" s="59"/>
      <c r="O13" s="59"/>
      <c r="P13" s="59"/>
      <c r="Q13" s="59"/>
      <c r="R13" s="59"/>
      <c r="S13" s="59"/>
      <c r="T13" s="59"/>
      <c r="U13" s="59"/>
      <c r="V13" s="59"/>
      <c r="W13" s="59"/>
      <c r="X13" s="59"/>
      <c r="Y13" s="59"/>
      <c r="Z13" s="59"/>
      <c r="AA13" s="59"/>
      <c r="AB13" s="59"/>
      <c r="AC13" s="59"/>
      <c r="AD13" s="59"/>
      <c r="AE13" s="59"/>
      <c r="AF13" s="124"/>
      <c r="AG13" s="127"/>
      <c r="AH13" s="130"/>
      <c r="AI13" s="59"/>
      <c r="AJ13" s="7">
        <v>6</v>
      </c>
      <c r="AK13" s="8" t="s">
        <v>94</v>
      </c>
      <c r="AL13" s="9" t="str">
        <f t="shared" si="8"/>
        <v>Probabilidad</v>
      </c>
      <c r="AM13" s="10" t="s">
        <v>85</v>
      </c>
      <c r="AN13" s="11">
        <f t="shared" si="3"/>
        <v>0.25</v>
      </c>
      <c r="AO13" s="10" t="s">
        <v>74</v>
      </c>
      <c r="AP13" s="11"/>
      <c r="AQ13" s="12">
        <f t="shared" si="4"/>
        <v>0.25</v>
      </c>
      <c r="AR13" s="10" t="s">
        <v>75</v>
      </c>
      <c r="AS13" s="10" t="s">
        <v>76</v>
      </c>
      <c r="AT13" s="10" t="s">
        <v>77</v>
      </c>
      <c r="AU13" s="12">
        <f t="shared" si="5"/>
        <v>0.1215</v>
      </c>
      <c r="AV13" s="15" t="str">
        <f t="shared" si="6"/>
        <v>Muy Baja</v>
      </c>
      <c r="AW13" s="12">
        <f t="shared" si="7"/>
        <v>0.75</v>
      </c>
      <c r="AX13" s="13" t="str">
        <f t="shared" si="0"/>
        <v>Mayor</v>
      </c>
      <c r="AY13" s="14" t="str">
        <f>IF(AND(AV13&lt;&gt;"",AX13&lt;&gt;""),VLOOKUP(AV13&amp;AX13,'[2]No Eliminar'!$N$3:$O$27,2,FALSE),"")</f>
        <v>Alta</v>
      </c>
      <c r="AZ13" s="56"/>
      <c r="BA13" s="115"/>
      <c r="BB13" s="115"/>
      <c r="BC13" s="118"/>
      <c r="BD13" s="59"/>
      <c r="BE13" s="121"/>
      <c r="BF13" s="121"/>
      <c r="BG13" s="115"/>
    </row>
    <row r="14" spans="1:59" ht="204" customHeight="1" x14ac:dyDescent="0.3">
      <c r="A14" s="63"/>
      <c r="B14" s="66"/>
      <c r="C14" s="16"/>
      <c r="D14" s="78"/>
      <c r="E14" s="66"/>
      <c r="F14" s="78"/>
      <c r="G14" s="86"/>
      <c r="H14" s="86"/>
      <c r="I14" s="60"/>
      <c r="J14" s="89"/>
      <c r="K14" s="89"/>
      <c r="L14" s="92"/>
      <c r="M14" s="60"/>
      <c r="N14" s="60"/>
      <c r="O14" s="60"/>
      <c r="P14" s="60"/>
      <c r="Q14" s="60"/>
      <c r="R14" s="60"/>
      <c r="S14" s="60"/>
      <c r="T14" s="60"/>
      <c r="U14" s="60"/>
      <c r="V14" s="60"/>
      <c r="W14" s="60"/>
      <c r="X14" s="60"/>
      <c r="Y14" s="60"/>
      <c r="Z14" s="60"/>
      <c r="AA14" s="60"/>
      <c r="AB14" s="60"/>
      <c r="AC14" s="60"/>
      <c r="AD14" s="60"/>
      <c r="AE14" s="60"/>
      <c r="AF14" s="125"/>
      <c r="AG14" s="128"/>
      <c r="AH14" s="131"/>
      <c r="AI14" s="60"/>
      <c r="AJ14" s="7">
        <v>7</v>
      </c>
      <c r="AK14" s="8" t="s">
        <v>95</v>
      </c>
      <c r="AL14" s="9" t="str">
        <f t="shared" si="8"/>
        <v>Probabilidad</v>
      </c>
      <c r="AM14" s="10" t="s">
        <v>96</v>
      </c>
      <c r="AN14" s="11">
        <f t="shared" si="3"/>
        <v>0.15</v>
      </c>
      <c r="AO14" s="10" t="s">
        <v>74</v>
      </c>
      <c r="AP14" s="11"/>
      <c r="AQ14" s="12">
        <f t="shared" si="4"/>
        <v>0.15</v>
      </c>
      <c r="AR14" s="10" t="s">
        <v>75</v>
      </c>
      <c r="AS14" s="10" t="s">
        <v>76</v>
      </c>
      <c r="AT14" s="10" t="s">
        <v>77</v>
      </c>
      <c r="AU14" s="12">
        <f t="shared" si="5"/>
        <v>0.10327500000000001</v>
      </c>
      <c r="AV14" s="15" t="str">
        <f t="shared" si="6"/>
        <v>Muy Baja</v>
      </c>
      <c r="AW14" s="12">
        <f t="shared" si="7"/>
        <v>0.75</v>
      </c>
      <c r="AX14" s="13" t="str">
        <f t="shared" si="0"/>
        <v>Mayor</v>
      </c>
      <c r="AY14" s="14" t="str">
        <f>IF(AND(AV14&lt;&gt;"",AX14&lt;&gt;""),VLOOKUP(AV14&amp;AX14,'[2]No Eliminar'!$N$3:$O$27,2,FALSE),"")</f>
        <v>Alta</v>
      </c>
      <c r="AZ14" s="57"/>
      <c r="BA14" s="116"/>
      <c r="BB14" s="116"/>
      <c r="BC14" s="119"/>
      <c r="BD14" s="60"/>
      <c r="BE14" s="122"/>
      <c r="BF14" s="122"/>
      <c r="BG14" s="116"/>
    </row>
    <row r="15" spans="1:59" ht="105.75" customHeight="1" x14ac:dyDescent="0.3">
      <c r="A15" s="61">
        <v>2</v>
      </c>
      <c r="B15" s="64" t="s">
        <v>97</v>
      </c>
      <c r="C15" s="64" t="s">
        <v>98</v>
      </c>
      <c r="D15" s="18" t="s">
        <v>99</v>
      </c>
      <c r="E15" s="18" t="s">
        <v>66</v>
      </c>
      <c r="F15" s="18" t="s">
        <v>318</v>
      </c>
      <c r="G15" s="67" t="s">
        <v>344</v>
      </c>
      <c r="H15" s="67" t="s">
        <v>319</v>
      </c>
      <c r="I15" s="58" t="s">
        <v>100</v>
      </c>
      <c r="J15" s="87" t="s">
        <v>101</v>
      </c>
      <c r="K15" s="87" t="str">
        <f>IF(J15="Máximo 2 veces por año","Muy Baja", IF(J15="De 3 a 24 veces por año","Baja", IF(J15="De 24 a 500 veces por año","Media", IF(J15="De 500 veces al año y máximo 5000 veces por año","Alta",IF(J15="Más de 5000 veces por año","Muy Alta",";")))))</f>
        <v>Media</v>
      </c>
      <c r="L15" s="90">
        <f>IF(K15="Muy Baja", 20%, IF(K15="Baja",40%, IF(K15="Media",60%, IF(K15="Alta",80%,IF(K15="Muy Alta",100%,"")))))</f>
        <v>0.6</v>
      </c>
      <c r="M15" s="58" t="s">
        <v>71</v>
      </c>
      <c r="N15" s="58" t="s">
        <v>71</v>
      </c>
      <c r="O15" s="58" t="s">
        <v>70</v>
      </c>
      <c r="P15" s="58" t="s">
        <v>70</v>
      </c>
      <c r="Q15" s="58" t="s">
        <v>70</v>
      </c>
      <c r="R15" s="58" t="s">
        <v>70</v>
      </c>
      <c r="S15" s="58" t="s">
        <v>70</v>
      </c>
      <c r="T15" s="58" t="s">
        <v>70</v>
      </c>
      <c r="U15" s="58" t="s">
        <v>70</v>
      </c>
      <c r="V15" s="58" t="s">
        <v>70</v>
      </c>
      <c r="W15" s="58" t="s">
        <v>70</v>
      </c>
      <c r="X15" s="58" t="s">
        <v>70</v>
      </c>
      <c r="Y15" s="58" t="s">
        <v>70</v>
      </c>
      <c r="Z15" s="58" t="s">
        <v>71</v>
      </c>
      <c r="AA15" s="58" t="s">
        <v>70</v>
      </c>
      <c r="AB15" s="58" t="s">
        <v>71</v>
      </c>
      <c r="AC15" s="58" t="s">
        <v>70</v>
      </c>
      <c r="AD15" s="58" t="s">
        <v>70</v>
      </c>
      <c r="AE15" s="58" t="s">
        <v>71</v>
      </c>
      <c r="AF15" s="123">
        <f>COUNTIF(M15:AE15, "SI")</f>
        <v>14</v>
      </c>
      <c r="AG15" s="126" t="str">
        <f>IF(AF15&lt;=5, "Moderado", IF(AF15&lt;=11,"Mayor","Catastrófico"))</f>
        <v>Catastrófico</v>
      </c>
      <c r="AH15" s="129">
        <f>IF(AG15="Leve", 20%, IF(AG15="Menor",40%, IF(AG15="Moderado",60%, IF(AG15="Mayor",80%,IF(AG15="Catastrófico",100%,"")))))</f>
        <v>1</v>
      </c>
      <c r="AI15" s="58" t="str">
        <f>IF(AND(K15&lt;&gt;"",AG15&lt;&gt;""),VLOOKUP(K15&amp;AG15,'[2]No Eliminar'!$N$3:$O$27,2,FALSE),"")</f>
        <v>Extrema</v>
      </c>
      <c r="AJ15" s="7">
        <v>1</v>
      </c>
      <c r="AK15" s="8" t="s">
        <v>102</v>
      </c>
      <c r="AL15" s="9" t="str">
        <f>IF(AM15="Preventivo","Probabilidad",IF(AM15="Detectivo","Probabilidad","Impacto"))</f>
        <v>Impacto</v>
      </c>
      <c r="AM15" s="10" t="s">
        <v>73</v>
      </c>
      <c r="AN15" s="11">
        <f t="shared" si="3"/>
        <v>0.1</v>
      </c>
      <c r="AO15" s="10" t="s">
        <v>74</v>
      </c>
      <c r="AP15" s="11">
        <f>IF(AO15="Automático", 25%, IF(AO15="Manual",15%,IF(AO15="No Aplica", "No Aplica","")))</f>
        <v>0.15</v>
      </c>
      <c r="AQ15" s="12">
        <f>AN15+AP15</f>
        <v>0.25</v>
      </c>
      <c r="AR15" s="10" t="s">
        <v>103</v>
      </c>
      <c r="AS15" s="10" t="s">
        <v>104</v>
      </c>
      <c r="AT15" s="10" t="s">
        <v>77</v>
      </c>
      <c r="AU15" s="12">
        <f>IFERROR(IF(AL15="Probabilidad",(L15-(+L15*AQ15)),IF(AL15="Impacto",L15,"")),"")</f>
        <v>0.6</v>
      </c>
      <c r="AV15" s="13" t="str">
        <f>IF(AU15&lt;=20%, "Muy Baja", IF(AU15&lt;=40%,"Baja", IF(AU15&lt;=60%,"Media",IF(AU15&lt;=80%,"Alta","Muy Alta"))))</f>
        <v>Media</v>
      </c>
      <c r="AW15" s="12">
        <f>IF(AL15="Impacto",(AH15-(+AH15*AQ15)),AH15)</f>
        <v>0.75</v>
      </c>
      <c r="AX15" s="13" t="str">
        <f>IF(AW15&lt;=20%, "Leve", IF(AW15&lt;=40%,"Menor", IF(AW15&lt;=60%,"Moderado",IF(AW15&lt;=80%,"Mayor","Catastrófico"))))</f>
        <v>Mayor</v>
      </c>
      <c r="AY15" s="14" t="str">
        <f>IF(AND(AV15&lt;&gt;"",AX15&lt;&gt;""),VLOOKUP(AV15&amp;AX15,'[2]No Eliminar'!$N$3:$O$27,2,FALSE),"")</f>
        <v>Alta</v>
      </c>
      <c r="AZ15" s="55" t="s">
        <v>78</v>
      </c>
      <c r="BA15" s="117" t="s">
        <v>105</v>
      </c>
      <c r="BB15" s="117" t="s">
        <v>106</v>
      </c>
      <c r="BC15" s="117" t="s">
        <v>107</v>
      </c>
      <c r="BD15" s="58" t="s">
        <v>82</v>
      </c>
      <c r="BE15" s="120">
        <v>44593</v>
      </c>
      <c r="BF15" s="120">
        <v>44926</v>
      </c>
      <c r="BG15" s="117" t="s">
        <v>108</v>
      </c>
    </row>
    <row r="16" spans="1:59" ht="105.75" customHeight="1" x14ac:dyDescent="0.3">
      <c r="A16" s="62"/>
      <c r="B16" s="65"/>
      <c r="C16" s="65"/>
      <c r="D16" s="18" t="s">
        <v>109</v>
      </c>
      <c r="E16" s="18" t="s">
        <v>66</v>
      </c>
      <c r="F16" s="18" t="s">
        <v>110</v>
      </c>
      <c r="G16" s="68"/>
      <c r="H16" s="68"/>
      <c r="I16" s="59"/>
      <c r="J16" s="88"/>
      <c r="K16" s="88"/>
      <c r="L16" s="91"/>
      <c r="M16" s="59"/>
      <c r="N16" s="59"/>
      <c r="O16" s="59"/>
      <c r="P16" s="59"/>
      <c r="Q16" s="59"/>
      <c r="R16" s="59"/>
      <c r="S16" s="59"/>
      <c r="T16" s="59"/>
      <c r="U16" s="59"/>
      <c r="V16" s="59"/>
      <c r="W16" s="59"/>
      <c r="X16" s="59"/>
      <c r="Y16" s="59"/>
      <c r="Z16" s="59"/>
      <c r="AA16" s="59"/>
      <c r="AB16" s="59"/>
      <c r="AC16" s="59"/>
      <c r="AD16" s="59"/>
      <c r="AE16" s="59"/>
      <c r="AF16" s="124"/>
      <c r="AG16" s="127"/>
      <c r="AH16" s="130"/>
      <c r="AI16" s="59"/>
      <c r="AJ16" s="7">
        <v>2</v>
      </c>
      <c r="AK16" s="19" t="s">
        <v>111</v>
      </c>
      <c r="AL16" s="9" t="str">
        <f>IF(AM16="Preventivo","Probabilidad",IF(AM16="Detectivo","Probabilidad","Impacto"))</f>
        <v>Probabilidad</v>
      </c>
      <c r="AM16" s="10" t="s">
        <v>85</v>
      </c>
      <c r="AN16" s="11">
        <f t="shared" si="3"/>
        <v>0.25</v>
      </c>
      <c r="AO16" s="10" t="s">
        <v>74</v>
      </c>
      <c r="AP16" s="11">
        <f>IF(AO16="Automático", 25%, IF(AO16="Manual",15%,IF(AO16="No Aplica", "No Aplica","")))</f>
        <v>0.15</v>
      </c>
      <c r="AQ16" s="12">
        <f>AN16+AP16</f>
        <v>0.4</v>
      </c>
      <c r="AR16" s="10" t="s">
        <v>75</v>
      </c>
      <c r="AS16" s="10" t="s">
        <v>76</v>
      </c>
      <c r="AT16" s="10" t="s">
        <v>77</v>
      </c>
      <c r="AU16" s="12">
        <f>IFERROR(IF(AND(AL15="Probabilidad",AL16="Probabilidad"),(AU15-(+AU15*AQ16)),IF(AL16="Probabilidad",(L15-(+L15*AQ16)),IF(AL16="Impacto",AU15,""))),"")</f>
        <v>0.36</v>
      </c>
      <c r="AV16" s="13" t="str">
        <f>IF(AU16&lt;=20%, "Muy Baja", IF(AU16&lt;=40%,"Baja", IF(AU16&lt;=60%,"Media",IF(AU16&lt;=80%,"Alta","Muy Alta"))))</f>
        <v>Baja</v>
      </c>
      <c r="AW16" s="12">
        <f>IF(AL16="Impacto",(AW15-(+AW15*AQ16)),AW15)</f>
        <v>0.75</v>
      </c>
      <c r="AX16" s="13" t="str">
        <f t="shared" ref="AX16:AX18" si="9">IF(AW16&lt;=20%, "Leve", IF(AW16&lt;=40%,"Menor", IF(AW16&lt;=60%,"Moderado",IF(AW16&lt;=80%,"Mayor","Catastrófico"))))</f>
        <v>Mayor</v>
      </c>
      <c r="AY16" s="14" t="str">
        <f>IF(AND(AV16&lt;&gt;"",AX16&lt;&gt;""),VLOOKUP(AV16&amp;AX16,'[2]No Eliminar'!$N$3:$O$27,2,FALSE),"")</f>
        <v>Alta</v>
      </c>
      <c r="AZ16" s="56"/>
      <c r="BA16" s="118"/>
      <c r="BB16" s="118"/>
      <c r="BC16" s="118"/>
      <c r="BD16" s="59"/>
      <c r="BE16" s="121"/>
      <c r="BF16" s="121"/>
      <c r="BG16" s="118"/>
    </row>
    <row r="17" spans="1:59" ht="105.75" customHeight="1" x14ac:dyDescent="0.3">
      <c r="A17" s="62"/>
      <c r="B17" s="65"/>
      <c r="C17" s="65"/>
      <c r="D17" s="18" t="s">
        <v>112</v>
      </c>
      <c r="E17" s="18" t="s">
        <v>113</v>
      </c>
      <c r="F17" s="18" t="s">
        <v>114</v>
      </c>
      <c r="G17" s="68"/>
      <c r="H17" s="68"/>
      <c r="I17" s="59"/>
      <c r="J17" s="88"/>
      <c r="K17" s="88"/>
      <c r="L17" s="91"/>
      <c r="M17" s="59"/>
      <c r="N17" s="59"/>
      <c r="O17" s="59"/>
      <c r="P17" s="59"/>
      <c r="Q17" s="59"/>
      <c r="R17" s="59"/>
      <c r="S17" s="59"/>
      <c r="T17" s="59"/>
      <c r="U17" s="59"/>
      <c r="V17" s="59"/>
      <c r="W17" s="59"/>
      <c r="X17" s="59"/>
      <c r="Y17" s="59"/>
      <c r="Z17" s="59"/>
      <c r="AA17" s="59"/>
      <c r="AB17" s="59"/>
      <c r="AC17" s="59"/>
      <c r="AD17" s="59"/>
      <c r="AE17" s="59"/>
      <c r="AF17" s="124"/>
      <c r="AG17" s="127"/>
      <c r="AH17" s="130"/>
      <c r="AI17" s="59"/>
      <c r="AJ17" s="7">
        <v>3</v>
      </c>
      <c r="AK17" s="8" t="s">
        <v>320</v>
      </c>
      <c r="AL17" s="9" t="str">
        <f t="shared" ref="AL17" si="10">IF(AM17="Preventivo","Probabilidad",IF(AM17="Detectivo","Probabilidad","Impacto"))</f>
        <v>Probabilidad</v>
      </c>
      <c r="AM17" s="10" t="s">
        <v>85</v>
      </c>
      <c r="AN17" s="11">
        <f t="shared" si="3"/>
        <v>0.25</v>
      </c>
      <c r="AO17" s="10" t="s">
        <v>74</v>
      </c>
      <c r="AP17" s="11">
        <f t="shared" ref="AP17:AP18" si="11">IF(AO17="Automático", 25%, IF(AO17="Manual",15%,IF(AO17="No Aplica", "No Aplica","")))</f>
        <v>0.15</v>
      </c>
      <c r="AQ17" s="12">
        <f>AN17+AP17</f>
        <v>0.4</v>
      </c>
      <c r="AR17" s="10" t="s">
        <v>75</v>
      </c>
      <c r="AS17" s="10" t="s">
        <v>76</v>
      </c>
      <c r="AT17" s="10" t="s">
        <v>77</v>
      </c>
      <c r="AU17" s="12">
        <f>IFERROR(IF(AND(AL16="Probabilidad",AL17="Probabilidad"),(AU16-(+AU16*AQ17)),IF(AND(AL16="Impacto",AL17="Probabilidad"),(AU15-(+AU15*AQ17)),IF(AL17="Impacto",AU16,""))),"")</f>
        <v>0.216</v>
      </c>
      <c r="AV17" s="15" t="str">
        <f>IF(AU17&lt;=20%, "Muy Baja", IF(AU17&lt;=40%,"Baja", IF(AU17&lt;=60%,"Media",IF(AU17&lt;=80%,"Alta","Muy Alta"))))</f>
        <v>Baja</v>
      </c>
      <c r="AW17" s="12">
        <f>IFERROR(IF(AND(AL16="Impacto",AL17="Impacto"),(AW16-(+AW16*AQ17)),IF(AND(AL16="Impacto",AL17="Probabilidad"),(AW15-(+AW15*AQ17)),IF(AL17="Probabilidad",AW16,""))),"")</f>
        <v>0.75</v>
      </c>
      <c r="AX17" s="13" t="str">
        <f t="shared" si="9"/>
        <v>Mayor</v>
      </c>
      <c r="AY17" s="14" t="str">
        <f>IF(AND(AV17&lt;&gt;"",AX17&lt;&gt;""),VLOOKUP(AV17&amp;AX17,'[2]No Eliminar'!$N$3:$O$27,2,FALSE),"")</f>
        <v>Alta</v>
      </c>
      <c r="AZ17" s="56"/>
      <c r="BA17" s="118"/>
      <c r="BB17" s="118"/>
      <c r="BC17" s="118"/>
      <c r="BD17" s="59"/>
      <c r="BE17" s="121"/>
      <c r="BF17" s="121"/>
      <c r="BG17" s="118"/>
    </row>
    <row r="18" spans="1:59" ht="105.75" customHeight="1" x14ac:dyDescent="0.3">
      <c r="A18" s="62"/>
      <c r="B18" s="65"/>
      <c r="C18" s="65"/>
      <c r="D18" s="18" t="s">
        <v>115</v>
      </c>
      <c r="E18" s="18" t="s">
        <v>116</v>
      </c>
      <c r="F18" s="18" t="s">
        <v>117</v>
      </c>
      <c r="G18" s="68"/>
      <c r="H18" s="68"/>
      <c r="I18" s="59"/>
      <c r="J18" s="88"/>
      <c r="K18" s="88"/>
      <c r="L18" s="91"/>
      <c r="M18" s="59"/>
      <c r="N18" s="59"/>
      <c r="O18" s="59"/>
      <c r="P18" s="59"/>
      <c r="Q18" s="59"/>
      <c r="R18" s="59"/>
      <c r="S18" s="59"/>
      <c r="T18" s="59"/>
      <c r="U18" s="59"/>
      <c r="V18" s="59"/>
      <c r="W18" s="59"/>
      <c r="X18" s="59"/>
      <c r="Y18" s="59"/>
      <c r="Z18" s="59"/>
      <c r="AA18" s="59"/>
      <c r="AB18" s="59"/>
      <c r="AC18" s="59"/>
      <c r="AD18" s="59"/>
      <c r="AE18" s="59"/>
      <c r="AF18" s="124"/>
      <c r="AG18" s="127"/>
      <c r="AH18" s="130"/>
      <c r="AI18" s="59"/>
      <c r="AJ18" s="7">
        <v>4</v>
      </c>
      <c r="AK18" s="8" t="s">
        <v>118</v>
      </c>
      <c r="AL18" s="9" t="str">
        <f>IF(AM18="Preventivo","Probabilidad",IF(AM18="Detectivo","Probabilidad","Impacto"))</f>
        <v>Probabilidad</v>
      </c>
      <c r="AM18" s="10" t="s">
        <v>96</v>
      </c>
      <c r="AN18" s="11">
        <f t="shared" si="3"/>
        <v>0.15</v>
      </c>
      <c r="AO18" s="10" t="s">
        <v>74</v>
      </c>
      <c r="AP18" s="11">
        <f t="shared" si="11"/>
        <v>0.15</v>
      </c>
      <c r="AQ18" s="12">
        <f t="shared" ref="AQ18" si="12">AN18+AP18</f>
        <v>0.3</v>
      </c>
      <c r="AR18" s="10" t="s">
        <v>75</v>
      </c>
      <c r="AS18" s="10" t="s">
        <v>76</v>
      </c>
      <c r="AT18" s="10" t="s">
        <v>119</v>
      </c>
      <c r="AU18" s="12">
        <f t="shared" ref="AU18" si="13">IFERROR(IF(AND(AL17="Probabilidad",AL18="Probabilidad"),(AU17-(+AU17*AQ18)),IF(AND(AL17="Impacto",AL18="Probabilidad"),(AU16-(+AU16*AQ18)),IF(AL18="Impacto",AU17,""))),"")</f>
        <v>0.1512</v>
      </c>
      <c r="AV18" s="15" t="str">
        <f t="shared" ref="AV18" si="14">IF(AU18&lt;=20%, "Muy Baja", IF(AU18&lt;=40%,"Baja", IF(AU18&lt;=60%,"Media",IF(AU18&lt;=80%,"Alta","Muy Alta"))))</f>
        <v>Muy Baja</v>
      </c>
      <c r="AW18" s="12">
        <f t="shared" ref="AW18" si="15">IFERROR(IF(AND(AL17="Impacto",AL18="Impacto"),(AW17-(+AW17*AQ18)),IF(AND(AL17="Impacto",AL18="Probabilidad"),(AW16-(+AW16*AQ18)),IF(AL18="Probabilidad",AW17,""))),"")</f>
        <v>0.75</v>
      </c>
      <c r="AX18" s="13" t="str">
        <f t="shared" si="9"/>
        <v>Mayor</v>
      </c>
      <c r="AY18" s="14" t="str">
        <f>IF(AND(AV18&lt;&gt;"",AX18&lt;&gt;""),VLOOKUP(AV18&amp;AX18,'[2]No Eliminar'!$N$3:$O$27,2,FALSE),"")</f>
        <v>Alta</v>
      </c>
      <c r="AZ18" s="56"/>
      <c r="BA18" s="118"/>
      <c r="BB18" s="118"/>
      <c r="BC18" s="118"/>
      <c r="BD18" s="59"/>
      <c r="BE18" s="121"/>
      <c r="BF18" s="121"/>
      <c r="BG18" s="118"/>
    </row>
    <row r="19" spans="1:59" ht="105.75" customHeight="1" x14ac:dyDescent="0.3">
      <c r="A19" s="62"/>
      <c r="B19" s="65"/>
      <c r="C19" s="16"/>
      <c r="D19" s="18" t="s">
        <v>112</v>
      </c>
      <c r="E19" s="20"/>
      <c r="F19" s="20" t="s">
        <v>120</v>
      </c>
      <c r="G19" s="68"/>
      <c r="H19" s="68"/>
      <c r="I19" s="59"/>
      <c r="J19" s="88"/>
      <c r="K19" s="88"/>
      <c r="L19" s="91"/>
      <c r="M19" s="59"/>
      <c r="N19" s="59"/>
      <c r="O19" s="59"/>
      <c r="P19" s="59"/>
      <c r="Q19" s="59"/>
      <c r="R19" s="59"/>
      <c r="S19" s="59"/>
      <c r="T19" s="59"/>
      <c r="U19" s="59"/>
      <c r="V19" s="59"/>
      <c r="W19" s="59"/>
      <c r="X19" s="59"/>
      <c r="Y19" s="59"/>
      <c r="Z19" s="59"/>
      <c r="AA19" s="59"/>
      <c r="AB19" s="59"/>
      <c r="AC19" s="59"/>
      <c r="AD19" s="59"/>
      <c r="AE19" s="59"/>
      <c r="AF19" s="124"/>
      <c r="AG19" s="127"/>
      <c r="AH19" s="130"/>
      <c r="AI19" s="59"/>
      <c r="AJ19" s="7">
        <v>5</v>
      </c>
      <c r="AK19" s="21"/>
      <c r="AL19" s="9"/>
      <c r="AM19" s="10"/>
      <c r="AN19" s="11"/>
      <c r="AO19" s="10"/>
      <c r="AP19" s="11"/>
      <c r="AQ19" s="12"/>
      <c r="AR19" s="10"/>
      <c r="AS19" s="10"/>
      <c r="AT19" s="10"/>
      <c r="AU19" s="12"/>
      <c r="AV19" s="15"/>
      <c r="AW19" s="12"/>
      <c r="AX19" s="13"/>
      <c r="AY19" s="14"/>
      <c r="AZ19" s="56"/>
      <c r="BA19" s="118"/>
      <c r="BB19" s="118"/>
      <c r="BC19" s="118"/>
      <c r="BD19" s="59"/>
      <c r="BE19" s="121"/>
      <c r="BF19" s="121"/>
      <c r="BG19" s="118"/>
    </row>
    <row r="20" spans="1:59" ht="105.75" customHeight="1" x14ac:dyDescent="0.3">
      <c r="A20" s="63"/>
      <c r="B20" s="66"/>
      <c r="C20" s="16"/>
      <c r="D20" s="18" t="s">
        <v>321</v>
      </c>
      <c r="E20" s="18"/>
      <c r="F20" s="18" t="s">
        <v>121</v>
      </c>
      <c r="G20" s="69"/>
      <c r="H20" s="69"/>
      <c r="I20" s="60"/>
      <c r="J20" s="89"/>
      <c r="K20" s="89"/>
      <c r="L20" s="92"/>
      <c r="M20" s="60"/>
      <c r="N20" s="60"/>
      <c r="O20" s="60"/>
      <c r="P20" s="60"/>
      <c r="Q20" s="60"/>
      <c r="R20" s="60"/>
      <c r="S20" s="60"/>
      <c r="T20" s="60"/>
      <c r="U20" s="60"/>
      <c r="V20" s="60"/>
      <c r="W20" s="60"/>
      <c r="X20" s="60"/>
      <c r="Y20" s="60"/>
      <c r="Z20" s="60"/>
      <c r="AA20" s="60"/>
      <c r="AB20" s="60"/>
      <c r="AC20" s="60"/>
      <c r="AD20" s="60"/>
      <c r="AE20" s="60"/>
      <c r="AF20" s="125"/>
      <c r="AG20" s="128"/>
      <c r="AH20" s="131"/>
      <c r="AI20" s="60"/>
      <c r="AJ20" s="7">
        <v>6</v>
      </c>
      <c r="AK20" s="22"/>
      <c r="AL20" s="9"/>
      <c r="AM20" s="10"/>
      <c r="AN20" s="11"/>
      <c r="AO20" s="10"/>
      <c r="AP20" s="11"/>
      <c r="AQ20" s="12"/>
      <c r="AR20" s="10"/>
      <c r="AS20" s="10"/>
      <c r="AT20" s="10"/>
      <c r="AU20" s="12"/>
      <c r="AV20" s="15"/>
      <c r="AW20" s="12"/>
      <c r="AX20" s="13"/>
      <c r="AY20" s="14"/>
      <c r="AZ20" s="57"/>
      <c r="BA20" s="119"/>
      <c r="BB20" s="119"/>
      <c r="BC20" s="119"/>
      <c r="BD20" s="60"/>
      <c r="BE20" s="122"/>
      <c r="BF20" s="122"/>
      <c r="BG20" s="119"/>
    </row>
    <row r="21" spans="1:59" ht="105.75" customHeight="1" x14ac:dyDescent="0.3">
      <c r="A21" s="132">
        <v>3</v>
      </c>
      <c r="B21" s="64" t="s">
        <v>122</v>
      </c>
      <c r="C21" s="64" t="s">
        <v>123</v>
      </c>
      <c r="D21" s="133" t="s">
        <v>124</v>
      </c>
      <c r="E21" s="23" t="s">
        <v>66</v>
      </c>
      <c r="F21" s="23" t="s">
        <v>125</v>
      </c>
      <c r="G21" s="67" t="s">
        <v>345</v>
      </c>
      <c r="H21" s="134" t="s">
        <v>322</v>
      </c>
      <c r="I21" s="58" t="s">
        <v>100</v>
      </c>
      <c r="J21" s="87" t="s">
        <v>101</v>
      </c>
      <c r="K21" s="87" t="str">
        <f>IF(J21="Máximo 2 veces por año","Muy Baja", IF(J21="De 3 a 24 veces por año","Baja", IF(J21="De 24 a 500 veces por año","Media", IF(J21="De 500 veces al año y máximo 5000 veces por año","Alta",IF(J21="Más de 5000 veces por año","Muy Alta",";")))))</f>
        <v>Media</v>
      </c>
      <c r="L21" s="90">
        <f>IF(K21="Muy Baja", 20%, IF(K21="Baja",40%, IF(K21="Media",60%, IF(K21="Alta",80%,IF(K21="Muy Alta",100%,"")))))</f>
        <v>0.6</v>
      </c>
      <c r="M21" s="58" t="s">
        <v>70</v>
      </c>
      <c r="N21" s="58" t="s">
        <v>70</v>
      </c>
      <c r="O21" s="58" t="s">
        <v>70</v>
      </c>
      <c r="P21" s="58" t="s">
        <v>70</v>
      </c>
      <c r="Q21" s="58" t="s">
        <v>70</v>
      </c>
      <c r="R21" s="58" t="s">
        <v>70</v>
      </c>
      <c r="S21" s="58" t="s">
        <v>70</v>
      </c>
      <c r="T21" s="58" t="s">
        <v>70</v>
      </c>
      <c r="U21" s="58" t="s">
        <v>70</v>
      </c>
      <c r="V21" s="58" t="s">
        <v>70</v>
      </c>
      <c r="W21" s="58" t="s">
        <v>70</v>
      </c>
      <c r="X21" s="58" t="s">
        <v>70</v>
      </c>
      <c r="Y21" s="58" t="s">
        <v>70</v>
      </c>
      <c r="Z21" s="58" t="s">
        <v>70</v>
      </c>
      <c r="AA21" s="58" t="s">
        <v>70</v>
      </c>
      <c r="AB21" s="58" t="s">
        <v>71</v>
      </c>
      <c r="AC21" s="58" t="s">
        <v>70</v>
      </c>
      <c r="AD21" s="58" t="s">
        <v>70</v>
      </c>
      <c r="AE21" s="58" t="s">
        <v>71</v>
      </c>
      <c r="AF21" s="123">
        <f>COUNTIF(M21:AE21, "SI")</f>
        <v>17</v>
      </c>
      <c r="AG21" s="126" t="str">
        <f>IF(AF21&lt;=5, "Moderado", IF(AF21&lt;=11,"Mayor","Catastrófico"))</f>
        <v>Catastrófico</v>
      </c>
      <c r="AH21" s="129">
        <f>IF(AG21="Leve", 20%, IF(AG21="Menor",40%, IF(AG21="Moderado",60%, IF(AG21="Mayor",80%,IF(AG21="Catastrófico",100%,"")))))</f>
        <v>1</v>
      </c>
      <c r="AI21" s="58" t="str">
        <f>IF(AND(K21&lt;&gt;"",AG21&lt;&gt;""),VLOOKUP(K21&amp;AG21,'[2]No Eliminar'!$N$3:$O$27,2,FALSE),"")</f>
        <v>Extrema</v>
      </c>
      <c r="AJ21" s="7">
        <v>1</v>
      </c>
      <c r="AK21" s="24" t="s">
        <v>126</v>
      </c>
      <c r="AL21" s="9" t="str">
        <f>IF(AM21="Preventivo","Probabilidad",IF(AM21="Detectivo","Probabilidad","Impacto"))</f>
        <v>Impacto</v>
      </c>
      <c r="AM21" s="10" t="s">
        <v>73</v>
      </c>
      <c r="AN21" s="11">
        <f t="shared" ref="AN21:AN25" si="16">IF(AM21="Preventivo", 25%, IF(AM21="Detectivo",15%, IF(AM21="Correctivo",10%,IF(AM21="No se tienen controles para aplicar al impacto","No Aplica",""))))</f>
        <v>0.1</v>
      </c>
      <c r="AO21" s="10" t="s">
        <v>74</v>
      </c>
      <c r="AP21" s="11">
        <f>IF(AO21="Automático", 25%, IF(AO21="Manual",15%,IF(AO21="No Aplica", "No Aplica","")))</f>
        <v>0.15</v>
      </c>
      <c r="AQ21" s="12">
        <f>AN21+AP21</f>
        <v>0.25</v>
      </c>
      <c r="AR21" s="10" t="s">
        <v>103</v>
      </c>
      <c r="AS21" s="10" t="s">
        <v>104</v>
      </c>
      <c r="AT21" s="10" t="s">
        <v>77</v>
      </c>
      <c r="AU21" s="12">
        <f>IFERROR(IF(AL21="Probabilidad",(L21-(+L21*AQ21)),IF(AL21="Impacto",L21,"")),"")</f>
        <v>0.6</v>
      </c>
      <c r="AV21" s="13" t="str">
        <f>IF(AU21&lt;=20%, "Muy Baja", IF(AU21&lt;=40%,"Baja", IF(AU21&lt;=60%,"Media",IF(AU21&lt;=80%,"Alta","Muy Alta"))))</f>
        <v>Media</v>
      </c>
      <c r="AW21" s="12">
        <f>IF(AL21="Impacto",(AH21-(+AH21*AQ21)),AH21)</f>
        <v>0.75</v>
      </c>
      <c r="AX21" s="13" t="str">
        <f>IF(AW21&lt;=20%, "Leve", IF(AW21&lt;=40%,"Menor", IF(AW21&lt;=60%,"Moderado",IF(AW21&lt;=80%,"Mayor","Catastrófico"))))</f>
        <v>Mayor</v>
      </c>
      <c r="AY21" s="14" t="str">
        <f>IF(AND(AV21&lt;&gt;"",AX21&lt;&gt;""),VLOOKUP(AV21&amp;AX21,'[2]No Eliminar'!$N$3:$O$27,2,FALSE),"")</f>
        <v>Alta</v>
      </c>
      <c r="AZ21" s="55" t="s">
        <v>127</v>
      </c>
      <c r="BA21" s="117" t="s">
        <v>128</v>
      </c>
      <c r="BB21" s="140" t="s">
        <v>129</v>
      </c>
      <c r="BC21" s="58" t="s">
        <v>130</v>
      </c>
      <c r="BD21" s="58" t="s">
        <v>131</v>
      </c>
      <c r="BE21" s="142">
        <v>44593</v>
      </c>
      <c r="BF21" s="142">
        <v>44926</v>
      </c>
      <c r="BG21" s="117" t="s">
        <v>132</v>
      </c>
    </row>
    <row r="22" spans="1:59" ht="105.75" customHeight="1" x14ac:dyDescent="0.3">
      <c r="A22" s="132"/>
      <c r="B22" s="65"/>
      <c r="C22" s="65"/>
      <c r="D22" s="133"/>
      <c r="E22" s="23" t="s">
        <v>66</v>
      </c>
      <c r="F22" s="23" t="s">
        <v>133</v>
      </c>
      <c r="G22" s="68"/>
      <c r="H22" s="68"/>
      <c r="I22" s="59"/>
      <c r="J22" s="88"/>
      <c r="K22" s="88"/>
      <c r="L22" s="91"/>
      <c r="M22" s="59"/>
      <c r="N22" s="59"/>
      <c r="O22" s="59"/>
      <c r="P22" s="59"/>
      <c r="Q22" s="59"/>
      <c r="R22" s="59"/>
      <c r="S22" s="59"/>
      <c r="T22" s="59"/>
      <c r="U22" s="59"/>
      <c r="V22" s="59"/>
      <c r="W22" s="59"/>
      <c r="X22" s="59"/>
      <c r="Y22" s="59"/>
      <c r="Z22" s="59"/>
      <c r="AA22" s="59"/>
      <c r="AB22" s="59"/>
      <c r="AC22" s="59"/>
      <c r="AD22" s="59"/>
      <c r="AE22" s="59"/>
      <c r="AF22" s="124"/>
      <c r="AG22" s="127"/>
      <c r="AH22" s="130"/>
      <c r="AI22" s="59"/>
      <c r="AJ22" s="7">
        <v>2</v>
      </c>
      <c r="AK22" s="24" t="s">
        <v>134</v>
      </c>
      <c r="AL22" s="9" t="str">
        <f>IF(AM22="Preventivo","Probabilidad",IF(AM22="Detectivo","Probabilidad","Impacto"))</f>
        <v>Probabilidad</v>
      </c>
      <c r="AM22" s="10" t="s">
        <v>85</v>
      </c>
      <c r="AN22" s="11">
        <f t="shared" si="16"/>
        <v>0.25</v>
      </c>
      <c r="AO22" s="10" t="s">
        <v>74</v>
      </c>
      <c r="AP22" s="11">
        <f>IF(AO22="Automático", 25%, IF(AO22="Manual",15%,IF(AO22="No Aplica", "No Aplica","")))</f>
        <v>0.15</v>
      </c>
      <c r="AQ22" s="12">
        <f>AN22+AP22</f>
        <v>0.4</v>
      </c>
      <c r="AR22" s="10" t="s">
        <v>75</v>
      </c>
      <c r="AS22" s="10" t="s">
        <v>76</v>
      </c>
      <c r="AT22" s="10" t="s">
        <v>77</v>
      </c>
      <c r="AU22" s="12">
        <f>IFERROR(IF(AND(AL8="Probabilidad",AL9="Probabilidad"),(AU8-(+AU8*AQ9)),IF(AL9="Probabilidad",(L8-(+L8*AQ9)),IF(AL9="Impacto",AU8,""))),"")</f>
        <v>0.6</v>
      </c>
      <c r="AV22" s="13" t="str">
        <f>IF(AU22&lt;=20%, "Muy Baja", IF(AU22&lt;=40%,"Baja", IF(AU22&lt;=60%,"Media",IF(AU22&lt;=80%,"Alta","Muy Alta"))))</f>
        <v>Media</v>
      </c>
      <c r="AW22" s="12">
        <f>IF(AL22="Impacto",(AW21-(+AW21*AQ22)),AW21)</f>
        <v>0.75</v>
      </c>
      <c r="AX22" s="13" t="str">
        <f t="shared" ref="AX22:AX25" si="17">IF(AW22&lt;=20%, "Leve", IF(AW22&lt;=40%,"Menor", IF(AW22&lt;=60%,"Moderado",IF(AW22&lt;=80%,"Mayor","Catastrófico"))))</f>
        <v>Mayor</v>
      </c>
      <c r="AY22" s="14" t="str">
        <f>IF(AND(AV22&lt;&gt;"",AX22&lt;&gt;""),VLOOKUP(AV22&amp;AX22,'[2]No Eliminar'!$N$3:$O$27,2,FALSE),"")</f>
        <v>Alta</v>
      </c>
      <c r="AZ22" s="56"/>
      <c r="BA22" s="118"/>
      <c r="BB22" s="141"/>
      <c r="BC22" s="59"/>
      <c r="BD22" s="59"/>
      <c r="BE22" s="143"/>
      <c r="BF22" s="143"/>
      <c r="BG22" s="118"/>
    </row>
    <row r="23" spans="1:59" ht="105.75" customHeight="1" x14ac:dyDescent="0.3">
      <c r="A23" s="132"/>
      <c r="B23" s="65"/>
      <c r="C23" s="65"/>
      <c r="D23" s="133"/>
      <c r="E23" s="23" t="s">
        <v>86</v>
      </c>
      <c r="F23" s="25" t="s">
        <v>135</v>
      </c>
      <c r="G23" s="68"/>
      <c r="H23" s="68"/>
      <c r="I23" s="59"/>
      <c r="J23" s="88"/>
      <c r="K23" s="88"/>
      <c r="L23" s="91"/>
      <c r="M23" s="59"/>
      <c r="N23" s="59"/>
      <c r="O23" s="59"/>
      <c r="P23" s="59"/>
      <c r="Q23" s="59"/>
      <c r="R23" s="59"/>
      <c r="S23" s="59"/>
      <c r="T23" s="59"/>
      <c r="U23" s="59"/>
      <c r="V23" s="59"/>
      <c r="W23" s="59"/>
      <c r="X23" s="59"/>
      <c r="Y23" s="59"/>
      <c r="Z23" s="59"/>
      <c r="AA23" s="59"/>
      <c r="AB23" s="59"/>
      <c r="AC23" s="59"/>
      <c r="AD23" s="59"/>
      <c r="AE23" s="59"/>
      <c r="AF23" s="124"/>
      <c r="AG23" s="127"/>
      <c r="AH23" s="130"/>
      <c r="AI23" s="59"/>
      <c r="AJ23" s="7">
        <v>3</v>
      </c>
      <c r="AK23" s="24" t="s">
        <v>136</v>
      </c>
      <c r="AL23" s="9" t="str">
        <f t="shared" ref="AL23" si="18">IF(AM23="Preventivo","Probabilidad",IF(AM23="Detectivo","Probabilidad","Impacto"))</f>
        <v>Probabilidad</v>
      </c>
      <c r="AM23" s="10" t="s">
        <v>85</v>
      </c>
      <c r="AN23" s="11">
        <f t="shared" si="16"/>
        <v>0.25</v>
      </c>
      <c r="AO23" s="10" t="s">
        <v>74</v>
      </c>
      <c r="AP23" s="11">
        <f t="shared" ref="AP23:AP25" si="19">IF(AO23="Automático", 25%, IF(AO23="Manual",15%,IF(AO23="No Aplica", "No Aplica","")))</f>
        <v>0.15</v>
      </c>
      <c r="AQ23" s="12">
        <f>AN23+AP23</f>
        <v>0.4</v>
      </c>
      <c r="AR23" s="10" t="s">
        <v>75</v>
      </c>
      <c r="AS23" s="10" t="s">
        <v>76</v>
      </c>
      <c r="AT23" s="10" t="s">
        <v>77</v>
      </c>
      <c r="AU23" s="12">
        <f>IFERROR(IF(AND(AL22="Probabilidad",AL23="Probabilidad"),(AU22-(+AU22*AQ23)),IF(AND(AL22="Impacto",AL23="Probabilidad"),(AU21-(+AU21*AQ23)),IF(AL23="Impacto",AU22,""))),"")</f>
        <v>0.36</v>
      </c>
      <c r="AV23" s="15" t="str">
        <f>IF(AU23&lt;=20%, "Muy Baja", IF(AU23&lt;=40%,"Baja", IF(AU23&lt;=60%,"Media",IF(AU23&lt;=80%,"Alta","Muy Alta"))))</f>
        <v>Baja</v>
      </c>
      <c r="AW23" s="12">
        <f>IFERROR(IF(AND(AL22="Impacto",AL23="Impacto"),(AW22-(+AW22*AQ23)),IF(AND(AL22="Impacto",AL23="Probabilidad"),(AW21-(+AW21*AQ23)),IF(AL23="Probabilidad",AW22,""))),"")</f>
        <v>0.75</v>
      </c>
      <c r="AX23" s="13" t="str">
        <f t="shared" si="17"/>
        <v>Mayor</v>
      </c>
      <c r="AY23" s="14" t="str">
        <f>IF(AND(AV23&lt;&gt;"",AX23&lt;&gt;""),VLOOKUP(AV23&amp;AX23,'[2]No Eliminar'!$N$3:$O$27,2,FALSE),"")</f>
        <v>Alta</v>
      </c>
      <c r="AZ23" s="56"/>
      <c r="BA23" s="118"/>
      <c r="BB23" s="141"/>
      <c r="BC23" s="59"/>
      <c r="BD23" s="59"/>
      <c r="BE23" s="143"/>
      <c r="BF23" s="143"/>
      <c r="BG23" s="118"/>
    </row>
    <row r="24" spans="1:59" ht="105.75" customHeight="1" x14ac:dyDescent="0.3">
      <c r="A24" s="132"/>
      <c r="B24" s="65"/>
      <c r="C24" s="65"/>
      <c r="D24" s="133"/>
      <c r="E24" s="133" t="s">
        <v>66</v>
      </c>
      <c r="F24" s="25" t="s">
        <v>137</v>
      </c>
      <c r="G24" s="68"/>
      <c r="H24" s="68"/>
      <c r="I24" s="59"/>
      <c r="J24" s="88"/>
      <c r="K24" s="88"/>
      <c r="L24" s="91"/>
      <c r="M24" s="59"/>
      <c r="N24" s="59"/>
      <c r="O24" s="59"/>
      <c r="P24" s="59"/>
      <c r="Q24" s="59"/>
      <c r="R24" s="59"/>
      <c r="S24" s="59"/>
      <c r="T24" s="59"/>
      <c r="U24" s="59"/>
      <c r="V24" s="59"/>
      <c r="W24" s="59"/>
      <c r="X24" s="59"/>
      <c r="Y24" s="59"/>
      <c r="Z24" s="59"/>
      <c r="AA24" s="59"/>
      <c r="AB24" s="59"/>
      <c r="AC24" s="59"/>
      <c r="AD24" s="59"/>
      <c r="AE24" s="59"/>
      <c r="AF24" s="124"/>
      <c r="AG24" s="127"/>
      <c r="AH24" s="130"/>
      <c r="AI24" s="59"/>
      <c r="AJ24" s="7">
        <v>4</v>
      </c>
      <c r="AK24" s="24" t="s">
        <v>138</v>
      </c>
      <c r="AL24" s="9" t="str">
        <f>IF(AM24="Preventivo","Probabilidad",IF(AM24="Detectivo","Probabilidad","Impacto"))</f>
        <v>Probabilidad</v>
      </c>
      <c r="AM24" s="10" t="s">
        <v>85</v>
      </c>
      <c r="AN24" s="11">
        <f t="shared" si="16"/>
        <v>0.25</v>
      </c>
      <c r="AO24" s="10" t="s">
        <v>74</v>
      </c>
      <c r="AP24" s="11">
        <f t="shared" si="19"/>
        <v>0.15</v>
      </c>
      <c r="AQ24" s="12">
        <f t="shared" ref="AQ24:AQ25" si="20">AN24+AP24</f>
        <v>0.4</v>
      </c>
      <c r="AR24" s="10" t="s">
        <v>75</v>
      </c>
      <c r="AS24" s="10" t="s">
        <v>76</v>
      </c>
      <c r="AT24" s="10" t="s">
        <v>77</v>
      </c>
      <c r="AU24" s="12">
        <f t="shared" ref="AU24:AU25" si="21">IFERROR(IF(AND(AL23="Probabilidad",AL24="Probabilidad"),(AU23-(+AU23*AQ24)),IF(AND(AL23="Impacto",AL24="Probabilidad"),(AU22-(+AU22*AQ24)),IF(AL24="Impacto",AU23,""))),"")</f>
        <v>0.216</v>
      </c>
      <c r="AV24" s="15" t="str">
        <f t="shared" ref="AV24:AV25" si="22">IF(AU24&lt;=20%, "Muy Baja", IF(AU24&lt;=40%,"Baja", IF(AU24&lt;=60%,"Media",IF(AU24&lt;=80%,"Alta","Muy Alta"))))</f>
        <v>Baja</v>
      </c>
      <c r="AW24" s="12">
        <f t="shared" ref="AW24" si="23">IFERROR(IF(AND(AL23="Impacto",AL24="Impacto"),(AW23-(+AW23*AQ24)),IF(AND(AL23="Impacto",AL24="Probabilidad"),(AW22-(+AW22*AQ24)),IF(AL24="Probabilidad",AW23,""))),"")</f>
        <v>0.75</v>
      </c>
      <c r="AX24" s="13" t="str">
        <f t="shared" si="17"/>
        <v>Mayor</v>
      </c>
      <c r="AY24" s="14" t="str">
        <f>IF(AND(AV24&lt;&gt;"",AX24&lt;&gt;""),VLOOKUP(AV24&amp;AX24,'[2]No Eliminar'!$N$3:$O$27,2,FALSE),"")</f>
        <v>Alta</v>
      </c>
      <c r="AZ24" s="56"/>
      <c r="BA24" s="118"/>
      <c r="BB24" s="141"/>
      <c r="BC24" s="59"/>
      <c r="BD24" s="59"/>
      <c r="BE24" s="143"/>
      <c r="BF24" s="143"/>
      <c r="BG24" s="118"/>
    </row>
    <row r="25" spans="1:59" ht="44.25" customHeight="1" x14ac:dyDescent="0.3">
      <c r="A25" s="132"/>
      <c r="B25" s="65"/>
      <c r="C25" s="65"/>
      <c r="D25" s="133"/>
      <c r="E25" s="133"/>
      <c r="F25" s="23" t="s">
        <v>133</v>
      </c>
      <c r="G25" s="68"/>
      <c r="H25" s="68"/>
      <c r="I25" s="59"/>
      <c r="J25" s="88"/>
      <c r="K25" s="88"/>
      <c r="L25" s="91"/>
      <c r="M25" s="59"/>
      <c r="N25" s="59"/>
      <c r="O25" s="59"/>
      <c r="P25" s="59"/>
      <c r="Q25" s="59"/>
      <c r="R25" s="59"/>
      <c r="S25" s="59"/>
      <c r="T25" s="59"/>
      <c r="U25" s="59"/>
      <c r="V25" s="59"/>
      <c r="W25" s="59"/>
      <c r="X25" s="59"/>
      <c r="Y25" s="59"/>
      <c r="Z25" s="59"/>
      <c r="AA25" s="59"/>
      <c r="AB25" s="59"/>
      <c r="AC25" s="59"/>
      <c r="AD25" s="59"/>
      <c r="AE25" s="59"/>
      <c r="AF25" s="124"/>
      <c r="AG25" s="127"/>
      <c r="AH25" s="130"/>
      <c r="AI25" s="59"/>
      <c r="AJ25" s="7">
        <v>5</v>
      </c>
      <c r="AK25" s="24" t="s">
        <v>139</v>
      </c>
      <c r="AL25" s="9" t="str">
        <f t="shared" ref="AL25" si="24">IF(AM25="Preventivo","Probabilidad",IF(AM25="Detectivo","Probabilidad","Impacto"))</f>
        <v>Probabilidad</v>
      </c>
      <c r="AM25" s="10" t="s">
        <v>85</v>
      </c>
      <c r="AN25" s="11">
        <f t="shared" si="16"/>
        <v>0.25</v>
      </c>
      <c r="AO25" s="10" t="s">
        <v>74</v>
      </c>
      <c r="AP25" s="11">
        <f t="shared" si="19"/>
        <v>0.15</v>
      </c>
      <c r="AQ25" s="12">
        <f t="shared" si="20"/>
        <v>0.4</v>
      </c>
      <c r="AR25" s="10" t="s">
        <v>75</v>
      </c>
      <c r="AS25" s="10" t="s">
        <v>76</v>
      </c>
      <c r="AT25" s="10" t="s">
        <v>77</v>
      </c>
      <c r="AU25" s="12">
        <f t="shared" si="21"/>
        <v>0.12959999999999999</v>
      </c>
      <c r="AV25" s="15" t="str">
        <f t="shared" si="22"/>
        <v>Muy Baja</v>
      </c>
      <c r="AW25" s="12">
        <f>IFERROR(IF(AND(AL24="Impacto",AL25="Impacto"),(AW24-(+AW24*AQ25)),IF(AND(AL24="Impacto",AL25="Probabilidad"),(AW23-(+AW23*AQ25)),IF(AL25="Probabilidad",AW24,""))),"")</f>
        <v>0.75</v>
      </c>
      <c r="AX25" s="13" t="str">
        <f t="shared" si="17"/>
        <v>Mayor</v>
      </c>
      <c r="AY25" s="14" t="str">
        <f>IF(AND(AV25&lt;&gt;"",AX25&lt;&gt;""),VLOOKUP(AV25&amp;AX25,'[2]No Eliminar'!$N$3:$O$27,2,FALSE),"")</f>
        <v>Alta</v>
      </c>
      <c r="AZ25" s="56"/>
      <c r="BA25" s="118"/>
      <c r="BB25" s="141"/>
      <c r="BC25" s="59"/>
      <c r="BD25" s="59"/>
      <c r="BE25" s="143"/>
      <c r="BF25" s="143"/>
      <c r="BG25" s="118"/>
    </row>
    <row r="26" spans="1:59" ht="223.5" customHeight="1" x14ac:dyDescent="0.3">
      <c r="A26" s="132">
        <v>4</v>
      </c>
      <c r="B26" s="135" t="s">
        <v>140</v>
      </c>
      <c r="C26" s="137" t="s">
        <v>141</v>
      </c>
      <c r="D26" s="64" t="s">
        <v>142</v>
      </c>
      <c r="E26" s="26" t="s">
        <v>66</v>
      </c>
      <c r="F26" s="17" t="s">
        <v>143</v>
      </c>
      <c r="G26" s="138" t="s">
        <v>346</v>
      </c>
      <c r="H26" s="138" t="s">
        <v>144</v>
      </c>
      <c r="I26" s="139" t="s">
        <v>145</v>
      </c>
      <c r="J26" s="133" t="s">
        <v>69</v>
      </c>
      <c r="K26" s="133" t="str">
        <f>IF(J26="Máximo 2 veces por año","Muy Baja", IF(J26="De 3 a 24 veces por año","Baja", IF(J26="De 24 a 500 veces por año","Media", IF(J26="De 500 veces al año y máximo 5000 veces por año","Alta",IF(J26="Más de 5000 veces por año","Muy Alta",";")))))</f>
        <v>Muy Alta</v>
      </c>
      <c r="L26" s="144">
        <f>IF(K26="Muy Baja", 20%, IF(K26="Baja",40%, IF(K26="Media",60%, IF(K26="Alta",80%,IF(K26="Muy Alta",100%,"")))))</f>
        <v>1</v>
      </c>
      <c r="M26" s="139" t="s">
        <v>70</v>
      </c>
      <c r="N26" s="139" t="s">
        <v>70</v>
      </c>
      <c r="O26" s="139" t="s">
        <v>70</v>
      </c>
      <c r="P26" s="139" t="s">
        <v>70</v>
      </c>
      <c r="Q26" s="139" t="s">
        <v>70</v>
      </c>
      <c r="R26" s="139" t="s">
        <v>70</v>
      </c>
      <c r="S26" s="139" t="s">
        <v>70</v>
      </c>
      <c r="T26" s="139" t="s">
        <v>70</v>
      </c>
      <c r="U26" s="139" t="s">
        <v>70</v>
      </c>
      <c r="V26" s="139" t="s">
        <v>70</v>
      </c>
      <c r="W26" s="139" t="s">
        <v>70</v>
      </c>
      <c r="X26" s="139" t="s">
        <v>70</v>
      </c>
      <c r="Y26" s="139" t="s">
        <v>70</v>
      </c>
      <c r="Z26" s="139" t="s">
        <v>70</v>
      </c>
      <c r="AA26" s="139" t="s">
        <v>70</v>
      </c>
      <c r="AB26" s="139" t="s">
        <v>71</v>
      </c>
      <c r="AC26" s="139" t="s">
        <v>70</v>
      </c>
      <c r="AD26" s="139" t="s">
        <v>70</v>
      </c>
      <c r="AE26" s="139" t="s">
        <v>70</v>
      </c>
      <c r="AF26" s="149">
        <f>COUNTIF(M26:AE26, "SI")</f>
        <v>18</v>
      </c>
      <c r="AG26" s="150" t="str">
        <f>IF(AF26&lt;=5, "Moderado", IF(AF26&lt;=11,"Mayor","Catastrófico"))</f>
        <v>Catastrófico</v>
      </c>
      <c r="AH26" s="151">
        <f>IF(AG26="Leve", 20%, IF(AG26="Menor",40%, IF(AG26="Moderado",60%, IF(AG26="Mayor",80%,IF(AG26="Catastrófico",100%,"")))))</f>
        <v>1</v>
      </c>
      <c r="AI26" s="139" t="str">
        <f>IF(AND(K26&lt;&gt;"",AG26&lt;&gt;""),VLOOKUP(K26&amp;AG26,'[2]No Eliminar'!$N$3:$O$27,2,FALSE),"")</f>
        <v>Extrema</v>
      </c>
      <c r="AJ26" s="7">
        <v>1</v>
      </c>
      <c r="AK26" s="8" t="s">
        <v>146</v>
      </c>
      <c r="AL26" s="9" t="str">
        <f>IF(AM26="Preventivo","Probabilidad",IF(AM26="Detectivo","Probabilidad","Impacto"))</f>
        <v>Probabilidad</v>
      </c>
      <c r="AM26" s="10" t="s">
        <v>85</v>
      </c>
      <c r="AN26" s="47">
        <f>IF(AM26="Preventivo", 25%, IF(AM26="Detectivo",15%, IF(AM26="Correctivo",10%,IF(AM26="No se tienen controles para aplicar al impacto","No Aplica",""))))</f>
        <v>0.25</v>
      </c>
      <c r="AO26" s="10" t="s">
        <v>74</v>
      </c>
      <c r="AP26" s="47">
        <f>IF(AO26="Automático", 25%, IF(AO26="Manual",15%,IF(AO26="No Aplica", "No Aplica","")))</f>
        <v>0.15</v>
      </c>
      <c r="AQ26" s="12">
        <f>AN26+AP26</f>
        <v>0.4</v>
      </c>
      <c r="AR26" s="10" t="s">
        <v>75</v>
      </c>
      <c r="AS26" s="10" t="s">
        <v>76</v>
      </c>
      <c r="AT26" s="10" t="s">
        <v>77</v>
      </c>
      <c r="AU26" s="12">
        <f>IFERROR(IF(AL26="Probabilidad",(L26-(+L26*AQ26)),IF(AL26="Impacto",L26,"")),"")</f>
        <v>0.6</v>
      </c>
      <c r="AV26" s="13" t="str">
        <f>IF(AU26&lt;=20%, "Muy Baja", IF(AU26&lt;=40%,"Baja", IF(AU26&lt;=60%,"Media",IF(AU26&lt;=80%,"Alta","Muy Alta"))))</f>
        <v>Media</v>
      </c>
      <c r="AW26" s="12">
        <f>IF(AL26="Impacto",(AH26-(+AH26*AQ26)),AH26)</f>
        <v>1</v>
      </c>
      <c r="AX26" s="13" t="str">
        <f>IF(AW26&lt;=20%, "Leve", IF(AW26&lt;=40%,"Menor", IF(AW26&lt;=60%,"Moderado",IF(AW26&lt;=80%,"Mayor","Catastrófico"))))</f>
        <v>Catastrófico</v>
      </c>
      <c r="AY26" s="10" t="str">
        <f>IF(AND(AV26&lt;&gt;"",AX26&lt;&gt;""),VLOOKUP(AV26&amp;AX26,'[2]No Eliminar'!$N$3:$O$27,2,FALSE),"")</f>
        <v>Extrema</v>
      </c>
      <c r="AZ26" s="147" t="s">
        <v>78</v>
      </c>
      <c r="BA26" s="146" t="s">
        <v>147</v>
      </c>
      <c r="BB26" s="146" t="s">
        <v>148</v>
      </c>
      <c r="BC26" s="148" t="s">
        <v>149</v>
      </c>
      <c r="BD26" s="148" t="s">
        <v>82</v>
      </c>
      <c r="BE26" s="145">
        <v>44593</v>
      </c>
      <c r="BF26" s="145">
        <v>44926</v>
      </c>
      <c r="BG26" s="146" t="s">
        <v>150</v>
      </c>
    </row>
    <row r="27" spans="1:59" ht="196.5" customHeight="1" x14ac:dyDescent="0.3">
      <c r="A27" s="63"/>
      <c r="B27" s="136"/>
      <c r="C27" s="65"/>
      <c r="D27" s="65"/>
      <c r="E27" s="65" t="s">
        <v>151</v>
      </c>
      <c r="F27" s="76" t="s">
        <v>152</v>
      </c>
      <c r="G27" s="85"/>
      <c r="H27" s="85"/>
      <c r="I27" s="59"/>
      <c r="J27" s="88"/>
      <c r="K27" s="88"/>
      <c r="L27" s="91"/>
      <c r="M27" s="59"/>
      <c r="N27" s="59"/>
      <c r="O27" s="59"/>
      <c r="P27" s="59"/>
      <c r="Q27" s="59"/>
      <c r="R27" s="59"/>
      <c r="S27" s="59"/>
      <c r="T27" s="59"/>
      <c r="U27" s="59"/>
      <c r="V27" s="59"/>
      <c r="W27" s="59"/>
      <c r="X27" s="59"/>
      <c r="Y27" s="59"/>
      <c r="Z27" s="59"/>
      <c r="AA27" s="59"/>
      <c r="AB27" s="59"/>
      <c r="AC27" s="59"/>
      <c r="AD27" s="59"/>
      <c r="AE27" s="59"/>
      <c r="AF27" s="124"/>
      <c r="AG27" s="127"/>
      <c r="AH27" s="130"/>
      <c r="AI27" s="59"/>
      <c r="AJ27" s="48">
        <v>2</v>
      </c>
      <c r="AK27" s="49" t="s">
        <v>153</v>
      </c>
      <c r="AL27" s="50" t="str">
        <f>IF(AM27="Preventivo","Probabilidad",IF(AM27="Detectivo","Probabilidad","Impacto"))</f>
        <v>Probabilidad</v>
      </c>
      <c r="AM27" s="51" t="s">
        <v>85</v>
      </c>
      <c r="AN27" s="11">
        <f>IF(AM27="Preventivo", 25%, IF(AM27="Detectivo",15%, IF(AM27="Correctivo",10%,IF(AM27="No se tienen controles para aplicar al impacto","No Aplica",""))))</f>
        <v>0.25</v>
      </c>
      <c r="AO27" s="51" t="s">
        <v>74</v>
      </c>
      <c r="AP27" s="11">
        <f>IF(AO27="Automático", 25%, IF(AO27="Manual",15%,IF(AO27="No Aplica", "No Aplica","")))</f>
        <v>0.15</v>
      </c>
      <c r="AQ27" s="52">
        <f>AN27+AP27</f>
        <v>0.4</v>
      </c>
      <c r="AR27" s="51" t="s">
        <v>75</v>
      </c>
      <c r="AS27" s="51" t="s">
        <v>76</v>
      </c>
      <c r="AT27" s="51" t="s">
        <v>77</v>
      </c>
      <c r="AU27" s="52">
        <f>IFERROR(IF(AND(AL26="Probabilidad",AL27="Probabilidad"),(AU26-(+AU26*AQ27)),IF(AL27="Probabilidad",(L26-(+L26*AQ27)),IF(AL27="Impacto",AU26,""))),"")</f>
        <v>0.36</v>
      </c>
      <c r="AV27" s="53" t="str">
        <f>IF(AU27&lt;=20%, "Muy Baja", IF(AU27&lt;=40%,"Baja", IF(AU27&lt;=60%,"Media",IF(AU27&lt;=80%,"Alta","Muy Alta"))))</f>
        <v>Baja</v>
      </c>
      <c r="AW27" s="52">
        <f>IF(AL27="Impacto",(AW26-(+AW26*AQ27)),AW26)</f>
        <v>1</v>
      </c>
      <c r="AX27" s="53" t="str">
        <f t="shared" ref="AX27:AX32" si="25">IF(AW27&lt;=20%, "Leve", IF(AW27&lt;=40%,"Menor", IF(AW27&lt;=60%,"Moderado",IF(AW27&lt;=80%,"Mayor","Catastrófico"))))</f>
        <v>Catastrófico</v>
      </c>
      <c r="AY27" s="54" t="str">
        <f>IF(AND(AV27&lt;&gt;"",AX27&lt;&gt;""),VLOOKUP(AV27&amp;AX27,'[2]No Eliminar'!$N$3:$O$27,2,FALSE),"")</f>
        <v>Extrema</v>
      </c>
      <c r="AZ27" s="56"/>
      <c r="BA27" s="115"/>
      <c r="BB27" s="115"/>
      <c r="BC27" s="118"/>
      <c r="BD27" s="118"/>
      <c r="BE27" s="121"/>
      <c r="BF27" s="121"/>
      <c r="BG27" s="115"/>
    </row>
    <row r="28" spans="1:59" ht="283.5" customHeight="1" x14ac:dyDescent="0.3">
      <c r="A28" s="132"/>
      <c r="B28" s="135"/>
      <c r="C28" s="65"/>
      <c r="D28" s="66"/>
      <c r="E28" s="66"/>
      <c r="F28" s="78"/>
      <c r="G28" s="85"/>
      <c r="H28" s="85"/>
      <c r="I28" s="59"/>
      <c r="J28" s="88"/>
      <c r="K28" s="88"/>
      <c r="L28" s="91"/>
      <c r="M28" s="59"/>
      <c r="N28" s="59"/>
      <c r="O28" s="59"/>
      <c r="P28" s="59"/>
      <c r="Q28" s="59"/>
      <c r="R28" s="59"/>
      <c r="S28" s="59"/>
      <c r="T28" s="59"/>
      <c r="U28" s="59"/>
      <c r="V28" s="59"/>
      <c r="W28" s="59"/>
      <c r="X28" s="59"/>
      <c r="Y28" s="59"/>
      <c r="Z28" s="59"/>
      <c r="AA28" s="59"/>
      <c r="AB28" s="59"/>
      <c r="AC28" s="59"/>
      <c r="AD28" s="59"/>
      <c r="AE28" s="59"/>
      <c r="AF28" s="124"/>
      <c r="AG28" s="127"/>
      <c r="AH28" s="130"/>
      <c r="AI28" s="59"/>
      <c r="AJ28" s="7">
        <v>3</v>
      </c>
      <c r="AK28" s="8" t="s">
        <v>154</v>
      </c>
      <c r="AL28" s="9" t="str">
        <f t="shared" ref="AL28" si="26">IF(AM28="Preventivo","Probabilidad",IF(AM28="Detectivo","Probabilidad","Impacto"))</f>
        <v>Probabilidad</v>
      </c>
      <c r="AM28" s="10" t="s">
        <v>85</v>
      </c>
      <c r="AN28" s="11">
        <f>IF(AM28="Preventivo", 25%, IF(AM28="Detectivo",15%, IF(AM28="Correctivo",10%,IF(AM28="No se tienen controles para aplicar al impacto","No Aplica",""))))</f>
        <v>0.25</v>
      </c>
      <c r="AO28" s="10" t="s">
        <v>74</v>
      </c>
      <c r="AP28" s="11">
        <f t="shared" ref="AP28:AP32" si="27">IF(AO28="Automático", 25%, IF(AO28="Manual",15%,IF(AO28="No Aplica", "No Aplica","")))</f>
        <v>0.15</v>
      </c>
      <c r="AQ28" s="12">
        <f>AN28+AP28</f>
        <v>0.4</v>
      </c>
      <c r="AR28" s="10" t="s">
        <v>75</v>
      </c>
      <c r="AS28" s="10" t="s">
        <v>76</v>
      </c>
      <c r="AT28" s="10" t="s">
        <v>77</v>
      </c>
      <c r="AU28" s="12">
        <f>IFERROR(IF(AND(AL27="Probabilidad",AL28="Probabilidad"),(AU27-(+AU27*AQ28)),IF(AND(AL27="Impacto",AL28="Probabilidad"),(AU26-(+AU26*AQ28)),IF(AL28="Impacto",AU27,""))),"")</f>
        <v>0.216</v>
      </c>
      <c r="AV28" s="15" t="str">
        <f>IF(AU28&lt;=20%, "Muy Baja", IF(AU28&lt;=40%,"Baja", IF(AU28&lt;=60%,"Media",IF(AU28&lt;=80%,"Alta","Muy Alta"))))</f>
        <v>Baja</v>
      </c>
      <c r="AW28" s="12">
        <f>IFERROR(IF(AND(AL27="Impacto",AL28="Impacto"),(AW27-(+AW27*AQ28)),IF(AND(AL27="Impacto",AL28="Probabilidad"),(AW26-(+AW26*AQ28)),IF(AL28="Probabilidad",AW27,""))),"")</f>
        <v>1</v>
      </c>
      <c r="AX28" s="13" t="str">
        <f t="shared" si="25"/>
        <v>Catastrófico</v>
      </c>
      <c r="AY28" s="14" t="str">
        <f>IF(AND(AV28&lt;&gt;"",AX28&lt;&gt;""),VLOOKUP(AV28&amp;AX28,'[2]No Eliminar'!$N$3:$O$27,2,FALSE),"")</f>
        <v>Extrema</v>
      </c>
      <c r="AZ28" s="56"/>
      <c r="BA28" s="115"/>
      <c r="BB28" s="115"/>
      <c r="BC28" s="118"/>
      <c r="BD28" s="118"/>
      <c r="BE28" s="121"/>
      <c r="BF28" s="121"/>
      <c r="BG28" s="115"/>
    </row>
    <row r="29" spans="1:59" ht="105.75" customHeight="1" x14ac:dyDescent="0.3">
      <c r="A29" s="132"/>
      <c r="B29" s="135"/>
      <c r="C29" s="65"/>
      <c r="D29" s="8"/>
      <c r="E29" s="27"/>
      <c r="F29" s="8"/>
      <c r="G29" s="85"/>
      <c r="H29" s="85"/>
      <c r="I29" s="59"/>
      <c r="J29" s="88"/>
      <c r="K29" s="88"/>
      <c r="L29" s="91"/>
      <c r="M29" s="59"/>
      <c r="N29" s="59"/>
      <c r="O29" s="59"/>
      <c r="P29" s="59"/>
      <c r="Q29" s="59"/>
      <c r="R29" s="59"/>
      <c r="S29" s="59"/>
      <c r="T29" s="59"/>
      <c r="U29" s="59"/>
      <c r="V29" s="59"/>
      <c r="W29" s="59"/>
      <c r="X29" s="59"/>
      <c r="Y29" s="59"/>
      <c r="Z29" s="59"/>
      <c r="AA29" s="59"/>
      <c r="AB29" s="59"/>
      <c r="AC29" s="59"/>
      <c r="AD29" s="59"/>
      <c r="AE29" s="59"/>
      <c r="AF29" s="124"/>
      <c r="AG29" s="127"/>
      <c r="AH29" s="130"/>
      <c r="AI29" s="59"/>
      <c r="AJ29" s="7">
        <v>4</v>
      </c>
      <c r="AK29" s="22"/>
      <c r="AL29" s="9" t="str">
        <f>IF(AM29="Preventivo","Probabilidad",IF(AM29="Detectivo","Probabilidad","Impacto"))</f>
        <v>Impacto</v>
      </c>
      <c r="AM29" s="10" t="s">
        <v>73</v>
      </c>
      <c r="AN29" s="11">
        <f t="shared" ref="AN29:AN32" si="28">IF(AM29="Preventivo", 25%, IF(AM29="Detectivo",15%, IF(AM29="Correctivo",10%,IF(AM29="No se tienen controles para aplicar al impacto","No Aplica",""))))</f>
        <v>0.1</v>
      </c>
      <c r="AO29" s="10" t="s">
        <v>155</v>
      </c>
      <c r="AP29" s="11">
        <f t="shared" si="27"/>
        <v>0.25</v>
      </c>
      <c r="AQ29" s="12">
        <f t="shared" ref="AQ29:AQ32" si="29">AN29+AP29</f>
        <v>0.35</v>
      </c>
      <c r="AR29" s="10" t="s">
        <v>75</v>
      </c>
      <c r="AS29" s="10" t="s">
        <v>104</v>
      </c>
      <c r="AT29" s="10" t="s">
        <v>77</v>
      </c>
      <c r="AU29" s="12">
        <f t="shared" ref="AU29:AU32" si="30">IFERROR(IF(AND(AL28="Probabilidad",AL29="Probabilidad"),(AU28-(+AU28*AQ29)),IF(AND(AL28="Impacto",AL29="Probabilidad"),(AU27-(+AU27*AQ29)),IF(AL29="Impacto",AU28,""))),"")</f>
        <v>0.216</v>
      </c>
      <c r="AV29" s="15" t="str">
        <f t="shared" ref="AV29:AV31" si="31">IF(AU29&lt;=20%, "Muy Baja", IF(AU29&lt;=40%,"Baja", IF(AU29&lt;=60%,"Media",IF(AU29&lt;=80%,"Alta","Muy Alta"))))</f>
        <v>Baja</v>
      </c>
      <c r="AW29" s="12" t="str">
        <f t="shared" ref="AW29" si="32">IFERROR(IF(AND(AL28="Impacto",AL29="Impacto"),(AW28-(+AW28*AQ29)),IF(AND(AL28="Impacto",AL29="Probabilidad"),(AW27-(+AW27*AQ29)),IF(AL29="Probabilidad",AW28,""))),"")</f>
        <v/>
      </c>
      <c r="AX29" s="13" t="str">
        <f t="shared" si="25"/>
        <v>Catastrófico</v>
      </c>
      <c r="AY29" s="14" t="str">
        <f>IF(AND(AV29&lt;&gt;"",AX29&lt;&gt;""),VLOOKUP(AV29&amp;AX29,'[2]No Eliminar'!$N$3:$O$27,2,FALSE),"")</f>
        <v>Extrema</v>
      </c>
      <c r="AZ29" s="56"/>
      <c r="BA29" s="115"/>
      <c r="BB29" s="115"/>
      <c r="BC29" s="118"/>
      <c r="BD29" s="118"/>
      <c r="BE29" s="121"/>
      <c r="BF29" s="121"/>
      <c r="BG29" s="115"/>
    </row>
    <row r="30" spans="1:59" ht="105.75" customHeight="1" x14ac:dyDescent="0.3">
      <c r="A30" s="132"/>
      <c r="B30" s="135"/>
      <c r="C30" s="65"/>
      <c r="D30" s="8"/>
      <c r="E30" s="27"/>
      <c r="F30" s="8"/>
      <c r="G30" s="85"/>
      <c r="H30" s="85"/>
      <c r="I30" s="59"/>
      <c r="J30" s="88"/>
      <c r="K30" s="88"/>
      <c r="L30" s="91"/>
      <c r="M30" s="59"/>
      <c r="N30" s="59"/>
      <c r="O30" s="59"/>
      <c r="P30" s="59"/>
      <c r="Q30" s="59"/>
      <c r="R30" s="59"/>
      <c r="S30" s="59"/>
      <c r="T30" s="59"/>
      <c r="U30" s="59"/>
      <c r="V30" s="59"/>
      <c r="W30" s="59"/>
      <c r="X30" s="59"/>
      <c r="Y30" s="59"/>
      <c r="Z30" s="59"/>
      <c r="AA30" s="59"/>
      <c r="AB30" s="59"/>
      <c r="AC30" s="59"/>
      <c r="AD30" s="59"/>
      <c r="AE30" s="59"/>
      <c r="AF30" s="124"/>
      <c r="AG30" s="127"/>
      <c r="AH30" s="130"/>
      <c r="AI30" s="59"/>
      <c r="AJ30" s="7">
        <v>5</v>
      </c>
      <c r="AK30" s="22"/>
      <c r="AL30" s="9" t="str">
        <f t="shared" ref="AL30:AL32" si="33">IF(AM30="Preventivo","Probabilidad",IF(AM30="Detectivo","Probabilidad","Impacto"))</f>
        <v>Impacto</v>
      </c>
      <c r="AM30" s="10" t="s">
        <v>73</v>
      </c>
      <c r="AN30" s="11">
        <f t="shared" si="28"/>
        <v>0.1</v>
      </c>
      <c r="AO30" s="10" t="s">
        <v>155</v>
      </c>
      <c r="AP30" s="11">
        <f t="shared" si="27"/>
        <v>0.25</v>
      </c>
      <c r="AQ30" s="12">
        <f t="shared" si="29"/>
        <v>0.35</v>
      </c>
      <c r="AR30" s="10" t="s">
        <v>75</v>
      </c>
      <c r="AS30" s="10" t="s">
        <v>104</v>
      </c>
      <c r="AT30" s="10" t="s">
        <v>77</v>
      </c>
      <c r="AU30" s="12">
        <f t="shared" si="30"/>
        <v>0.216</v>
      </c>
      <c r="AV30" s="15" t="str">
        <f t="shared" si="31"/>
        <v>Baja</v>
      </c>
      <c r="AW30" s="12" t="str">
        <f>IFERROR(IF(AND(AL29="Impacto",AL30="Impacto"),(AW29-(+AW29*AQ30)),IF(AND(AL29="Impacto",AL30="Probabilidad"),(AW28-(+AW28*AQ30)),IF(AL30="Probabilidad",AW29,""))),"")</f>
        <v/>
      </c>
      <c r="AX30" s="13" t="str">
        <f t="shared" si="25"/>
        <v>Catastrófico</v>
      </c>
      <c r="AY30" s="14" t="str">
        <f>IF(AND(AV30&lt;&gt;"",AX30&lt;&gt;""),VLOOKUP(AV30&amp;AX30,'[2]No Eliminar'!$N$3:$O$27,2,FALSE),"")</f>
        <v>Extrema</v>
      </c>
      <c r="AZ30" s="56"/>
      <c r="BA30" s="115"/>
      <c r="BB30" s="115"/>
      <c r="BC30" s="118"/>
      <c r="BD30" s="118"/>
      <c r="BE30" s="121"/>
      <c r="BF30" s="121"/>
      <c r="BG30" s="115"/>
    </row>
    <row r="31" spans="1:59" ht="105.75" customHeight="1" x14ac:dyDescent="0.3">
      <c r="A31" s="132"/>
      <c r="B31" s="135"/>
      <c r="C31" s="65"/>
      <c r="D31" s="8"/>
      <c r="E31" s="27"/>
      <c r="F31" s="8"/>
      <c r="G31" s="85"/>
      <c r="H31" s="85"/>
      <c r="I31" s="59"/>
      <c r="J31" s="88"/>
      <c r="K31" s="88"/>
      <c r="L31" s="91"/>
      <c r="M31" s="59"/>
      <c r="N31" s="59"/>
      <c r="O31" s="59"/>
      <c r="P31" s="59"/>
      <c r="Q31" s="59"/>
      <c r="R31" s="59"/>
      <c r="S31" s="59"/>
      <c r="T31" s="59"/>
      <c r="U31" s="59"/>
      <c r="V31" s="59"/>
      <c r="W31" s="59"/>
      <c r="X31" s="59"/>
      <c r="Y31" s="59"/>
      <c r="Z31" s="59"/>
      <c r="AA31" s="59"/>
      <c r="AB31" s="59"/>
      <c r="AC31" s="59"/>
      <c r="AD31" s="59"/>
      <c r="AE31" s="59"/>
      <c r="AF31" s="124"/>
      <c r="AG31" s="127"/>
      <c r="AH31" s="130"/>
      <c r="AI31" s="59"/>
      <c r="AJ31" s="7">
        <v>6</v>
      </c>
      <c r="AK31" s="22"/>
      <c r="AL31" s="9" t="str">
        <f t="shared" si="33"/>
        <v>Impacto</v>
      </c>
      <c r="AM31" s="10" t="s">
        <v>73</v>
      </c>
      <c r="AN31" s="11">
        <f t="shared" si="28"/>
        <v>0.1</v>
      </c>
      <c r="AO31" s="10" t="s">
        <v>74</v>
      </c>
      <c r="AP31" s="11">
        <f t="shared" si="27"/>
        <v>0.15</v>
      </c>
      <c r="AQ31" s="12">
        <f t="shared" si="29"/>
        <v>0.25</v>
      </c>
      <c r="AR31" s="10" t="s">
        <v>75</v>
      </c>
      <c r="AS31" s="10" t="s">
        <v>104</v>
      </c>
      <c r="AT31" s="10" t="s">
        <v>77</v>
      </c>
      <c r="AU31" s="12">
        <f t="shared" si="30"/>
        <v>0.216</v>
      </c>
      <c r="AV31" s="15" t="str">
        <f t="shared" si="31"/>
        <v>Baja</v>
      </c>
      <c r="AW31" s="12" t="str">
        <f t="shared" ref="AW31:AW32" si="34">IFERROR(IF(AND(AL30="Impacto",AL31="Impacto"),(AW30-(+AW30*AQ31)),IF(AND(AL30="Impacto",AL31="Probabilidad"),(AW29-(+AW29*AQ31)),IF(AL31="Probabilidad",AW30,""))),"")</f>
        <v/>
      </c>
      <c r="AX31" s="13" t="str">
        <f t="shared" si="25"/>
        <v>Catastrófico</v>
      </c>
      <c r="AY31" s="14" t="str">
        <f>IF(AND(AV31&lt;&gt;"",AX31&lt;&gt;""),VLOOKUP(AV31&amp;AX31,'[2]No Eliminar'!$N$3:$O$27,2,FALSE),"")</f>
        <v>Extrema</v>
      </c>
      <c r="AZ31" s="56"/>
      <c r="BA31" s="115"/>
      <c r="BB31" s="115"/>
      <c r="BC31" s="118"/>
      <c r="BD31" s="118"/>
      <c r="BE31" s="121"/>
      <c r="BF31" s="121"/>
      <c r="BG31" s="115"/>
    </row>
    <row r="32" spans="1:59" ht="105.75" customHeight="1" x14ac:dyDescent="0.3">
      <c r="A32" s="132"/>
      <c r="B32" s="135"/>
      <c r="C32" s="66"/>
      <c r="D32" s="8"/>
      <c r="E32" s="27"/>
      <c r="F32" s="8"/>
      <c r="G32" s="86"/>
      <c r="H32" s="86"/>
      <c r="I32" s="60"/>
      <c r="J32" s="89"/>
      <c r="K32" s="89"/>
      <c r="L32" s="92"/>
      <c r="M32" s="60"/>
      <c r="N32" s="60"/>
      <c r="O32" s="60"/>
      <c r="P32" s="60"/>
      <c r="Q32" s="60"/>
      <c r="R32" s="60"/>
      <c r="S32" s="60"/>
      <c r="T32" s="60"/>
      <c r="U32" s="60"/>
      <c r="V32" s="60"/>
      <c r="W32" s="60"/>
      <c r="X32" s="60"/>
      <c r="Y32" s="60"/>
      <c r="Z32" s="60"/>
      <c r="AA32" s="60"/>
      <c r="AB32" s="60"/>
      <c r="AC32" s="60"/>
      <c r="AD32" s="60"/>
      <c r="AE32" s="60"/>
      <c r="AF32" s="125"/>
      <c r="AG32" s="128"/>
      <c r="AH32" s="131"/>
      <c r="AI32" s="60"/>
      <c r="AJ32" s="7">
        <v>7</v>
      </c>
      <c r="AK32" s="22"/>
      <c r="AL32" s="9" t="str">
        <f t="shared" si="33"/>
        <v>Impacto</v>
      </c>
      <c r="AM32" s="10" t="s">
        <v>73</v>
      </c>
      <c r="AN32" s="11">
        <f t="shared" si="28"/>
        <v>0.1</v>
      </c>
      <c r="AO32" s="10" t="s">
        <v>74</v>
      </c>
      <c r="AP32" s="11">
        <f t="shared" si="27"/>
        <v>0.15</v>
      </c>
      <c r="AQ32" s="12">
        <f t="shared" si="29"/>
        <v>0.25</v>
      </c>
      <c r="AR32" s="10" t="s">
        <v>75</v>
      </c>
      <c r="AS32" s="10" t="s">
        <v>104</v>
      </c>
      <c r="AT32" s="10" t="s">
        <v>77</v>
      </c>
      <c r="AU32" s="12">
        <f t="shared" si="30"/>
        <v>0.216</v>
      </c>
      <c r="AV32" s="15" t="str">
        <f>IF(AU32&lt;=20%, "Muy Baja", IF(AU32&lt;=40%,"Baja", IF(AU32&lt;=60%,"Media",IF(AU32&lt;=80%,"Alta","Muy Alta"))))</f>
        <v>Baja</v>
      </c>
      <c r="AW32" s="12" t="str">
        <f t="shared" si="34"/>
        <v/>
      </c>
      <c r="AX32" s="13" t="str">
        <f t="shared" si="25"/>
        <v>Catastrófico</v>
      </c>
      <c r="AY32" s="14" t="str">
        <f>IF(AND(AV32&lt;&gt;"",AX32&lt;&gt;""),VLOOKUP(AV32&amp;AX32,'[2]No Eliminar'!$N$3:$O$27,2,FALSE),"")</f>
        <v>Extrema</v>
      </c>
      <c r="AZ32" s="57"/>
      <c r="BA32" s="116"/>
      <c r="BB32" s="116"/>
      <c r="BC32" s="119"/>
      <c r="BD32" s="119"/>
      <c r="BE32" s="122"/>
      <c r="BF32" s="122"/>
      <c r="BG32" s="116"/>
    </row>
    <row r="33" spans="1:59" ht="105.75" customHeight="1" x14ac:dyDescent="0.3">
      <c r="A33" s="132">
        <v>5</v>
      </c>
      <c r="B33" s="135" t="s">
        <v>156</v>
      </c>
      <c r="C33" s="155" t="s">
        <v>157</v>
      </c>
      <c r="D33" s="139" t="s">
        <v>323</v>
      </c>
      <c r="E33" s="27" t="s">
        <v>113</v>
      </c>
      <c r="F33" s="28" t="s">
        <v>158</v>
      </c>
      <c r="G33" s="67" t="s">
        <v>347</v>
      </c>
      <c r="H33" s="67" t="s">
        <v>159</v>
      </c>
      <c r="I33" s="58" t="s">
        <v>145</v>
      </c>
      <c r="J33" s="87" t="s">
        <v>101</v>
      </c>
      <c r="K33" s="87" t="str">
        <f>IF(J33="Máximo 2 veces por año","Muy Baja", IF(J33="De 3 a 24 veces por año","Baja", IF(J33="De 24 a 500 veces por año","Media", IF(J33="De 500 veces al año y máximo 5000 veces por año","Alta",IF(J33="Más de 5000 veces por año","Muy Alta",";")))))</f>
        <v>Media</v>
      </c>
      <c r="L33" s="90">
        <f>IF(K33="Muy Baja", 20%, IF(K33="Baja",40%, IF(K33="Media",60%, IF(K33="Alta",80%,IF(K33="Muy Alta",100%,"")))))</f>
        <v>0.6</v>
      </c>
      <c r="M33" s="58" t="s">
        <v>70</v>
      </c>
      <c r="N33" s="58" t="s">
        <v>70</v>
      </c>
      <c r="O33" s="58" t="s">
        <v>70</v>
      </c>
      <c r="P33" s="58" t="s">
        <v>70</v>
      </c>
      <c r="Q33" s="58" t="s">
        <v>70</v>
      </c>
      <c r="R33" s="58" t="s">
        <v>70</v>
      </c>
      <c r="S33" s="58" t="s">
        <v>70</v>
      </c>
      <c r="T33" s="58" t="s">
        <v>71</v>
      </c>
      <c r="U33" s="58" t="s">
        <v>70</v>
      </c>
      <c r="V33" s="58" t="s">
        <v>70</v>
      </c>
      <c r="W33" s="58" t="s">
        <v>70</v>
      </c>
      <c r="X33" s="58" t="s">
        <v>70</v>
      </c>
      <c r="Y33" s="58" t="s">
        <v>70</v>
      </c>
      <c r="Z33" s="58" t="s">
        <v>70</v>
      </c>
      <c r="AA33" s="58" t="s">
        <v>70</v>
      </c>
      <c r="AB33" s="58" t="s">
        <v>71</v>
      </c>
      <c r="AC33" s="58" t="s">
        <v>70</v>
      </c>
      <c r="AD33" s="58" t="s">
        <v>70</v>
      </c>
      <c r="AE33" s="58" t="s">
        <v>71</v>
      </c>
      <c r="AF33" s="123">
        <f>COUNTIF(M33:AE33, "SI")</f>
        <v>16</v>
      </c>
      <c r="AG33" s="126" t="str">
        <f>IF(AF33&lt;=5, "Moderado", IF(AF33&lt;=11,"Mayor","Catastrófico"))</f>
        <v>Catastrófico</v>
      </c>
      <c r="AH33" s="129">
        <f>IF(AG33="Leve", 20%, IF(AG33="Menor",40%, IF(AG33="Moderado",60%, IF(AG33="Mayor",80%,IF(AG33="Catastrófico",100%,"")))))</f>
        <v>1</v>
      </c>
      <c r="AI33" s="58" t="str">
        <f>IF(AND(K33&lt;&gt;"",AG33&lt;&gt;""),VLOOKUP(K33&amp;AG33,'[2]No Eliminar'!$N$3:$O$27,2,FALSE),"")</f>
        <v>Extrema</v>
      </c>
      <c r="AJ33" s="7">
        <v>1</v>
      </c>
      <c r="AK33" s="28" t="s">
        <v>160</v>
      </c>
      <c r="AL33" s="9" t="str">
        <f>IF(AM33="Preventivo","Probabilidad",IF(AM33="Detectivo","Probabilidad","Impacto"))</f>
        <v>Probabilidad</v>
      </c>
      <c r="AM33" s="10" t="s">
        <v>85</v>
      </c>
      <c r="AN33" s="11">
        <f>IF(AM33="Preventivo", 25%, IF(AM33="Detectivo",15%, IF(AM33="Correctivo",10%,IF(AM33="No se tienen controles para aplicar al impacto","No Aplica",""))))</f>
        <v>0.25</v>
      </c>
      <c r="AO33" s="10" t="s">
        <v>74</v>
      </c>
      <c r="AP33" s="11">
        <f>IF(AO33="Automático", 25%, IF(AO33="Manual",15%,IF(AO33="No Aplica", "No Aplica","")))</f>
        <v>0.15</v>
      </c>
      <c r="AQ33" s="12">
        <f>AN33+AP33</f>
        <v>0.4</v>
      </c>
      <c r="AR33" s="10" t="s">
        <v>75</v>
      </c>
      <c r="AS33" s="10" t="s">
        <v>76</v>
      </c>
      <c r="AT33" s="10" t="s">
        <v>77</v>
      </c>
      <c r="AU33" s="12">
        <f>IFERROR(IF(AL33="Probabilidad",(L33-(+L33*AQ33)),IF(AL33="Impacto",L33,"")),"")</f>
        <v>0.36</v>
      </c>
      <c r="AV33" s="13" t="str">
        <f>IF(AU33&lt;=20%, "Muy Baja", IF(AU33&lt;=40%,"Baja", IF(AU33&lt;=60%,"Media",IF(AU33&lt;=80%,"Alta","Muy Alta"))))</f>
        <v>Baja</v>
      </c>
      <c r="AW33" s="12">
        <f>IF(AL33="Impacto",(AH33-(+AH33*AQ33)),AH33)</f>
        <v>1</v>
      </c>
      <c r="AX33" s="13" t="str">
        <f>IF(AW33&lt;=20%, "Leve", IF(AW33&lt;=40%,"Menor", IF(AW33&lt;=60%,"Moderado",IF(AW33&lt;=80%,"Mayor","Catastrófico"))))</f>
        <v>Catastrófico</v>
      </c>
      <c r="AY33" s="14" t="str">
        <f>IF(AND(AV33&lt;&gt;"",AX33&lt;&gt;""),VLOOKUP(AV33&amp;AX33,'[2]No Eliminar'!$N$3:$O$27,2,FALSE),"")</f>
        <v>Extrema</v>
      </c>
      <c r="AZ33" s="55" t="s">
        <v>127</v>
      </c>
      <c r="BA33" s="117" t="s">
        <v>161</v>
      </c>
      <c r="BB33" s="117" t="s">
        <v>162</v>
      </c>
      <c r="BC33" s="117" t="s">
        <v>163</v>
      </c>
      <c r="BD33" s="117" t="s">
        <v>82</v>
      </c>
      <c r="BE33" s="120">
        <v>44593</v>
      </c>
      <c r="BF33" s="120">
        <v>44926</v>
      </c>
      <c r="BG33" s="117" t="s">
        <v>164</v>
      </c>
    </row>
    <row r="34" spans="1:59" ht="105.75" customHeight="1" x14ac:dyDescent="0.3">
      <c r="A34" s="132"/>
      <c r="B34" s="135"/>
      <c r="C34" s="156"/>
      <c r="D34" s="139"/>
      <c r="E34" s="27" t="s">
        <v>151</v>
      </c>
      <c r="F34" s="29" t="s">
        <v>93</v>
      </c>
      <c r="G34" s="68"/>
      <c r="H34" s="68"/>
      <c r="I34" s="59"/>
      <c r="J34" s="88"/>
      <c r="K34" s="88"/>
      <c r="L34" s="91"/>
      <c r="M34" s="59"/>
      <c r="N34" s="59"/>
      <c r="O34" s="59"/>
      <c r="P34" s="59"/>
      <c r="Q34" s="59"/>
      <c r="R34" s="59"/>
      <c r="S34" s="59"/>
      <c r="T34" s="59"/>
      <c r="U34" s="59"/>
      <c r="V34" s="59"/>
      <c r="W34" s="59"/>
      <c r="X34" s="59"/>
      <c r="Y34" s="59"/>
      <c r="Z34" s="59"/>
      <c r="AA34" s="59"/>
      <c r="AB34" s="59"/>
      <c r="AC34" s="59"/>
      <c r="AD34" s="59"/>
      <c r="AE34" s="59"/>
      <c r="AF34" s="124"/>
      <c r="AG34" s="127"/>
      <c r="AH34" s="130"/>
      <c r="AI34" s="59"/>
      <c r="AJ34" s="7">
        <v>2</v>
      </c>
      <c r="AK34" s="28" t="s">
        <v>324</v>
      </c>
      <c r="AL34" s="9" t="str">
        <f>IF(AM34="Preventivo","Probabilidad",IF(AM34="Detectivo","Probabilidad","Impacto"))</f>
        <v>Probabilidad</v>
      </c>
      <c r="AM34" s="10" t="s">
        <v>85</v>
      </c>
      <c r="AN34" s="11">
        <f>IF(AM34="Preventivo", 25%, IF(AM34="Detectivo",15%, IF(AM34="Correctivo",10%,IF(AM34="No se tienen controles para aplicar al impacto","No Aplica",""))))</f>
        <v>0.25</v>
      </c>
      <c r="AO34" s="10" t="s">
        <v>74</v>
      </c>
      <c r="AP34" s="11">
        <f>IF(AO34="Automático", 25%, IF(AO34="Manual",15%,IF(AO34="No Aplica", "No Aplica","")))</f>
        <v>0.15</v>
      </c>
      <c r="AQ34" s="12">
        <f>AN34+AP34</f>
        <v>0.4</v>
      </c>
      <c r="AR34" s="10" t="s">
        <v>75</v>
      </c>
      <c r="AS34" s="10" t="s">
        <v>76</v>
      </c>
      <c r="AT34" s="10" t="s">
        <v>77</v>
      </c>
      <c r="AU34" s="12">
        <f>IFERROR(IF(AND(AL33="Probabilidad",AL34="Probabilidad"),(AU33-(+AU33*AQ34)),IF(AL34="Probabilidad",(L33-(+L33*AQ34)),IF(AL34="Impacto",AU33,""))),"")</f>
        <v>0.216</v>
      </c>
      <c r="AV34" s="13" t="str">
        <f>IF(AU34&lt;=20%, "Muy Baja", IF(AU34&lt;=40%,"Baja", IF(AU34&lt;=60%,"Media",IF(AU34&lt;=80%,"Alta","Muy Alta"))))</f>
        <v>Baja</v>
      </c>
      <c r="AW34" s="12">
        <f>IF(AL34="Impacto",(AW33-(+AW33*AQ34)),AW33)</f>
        <v>1</v>
      </c>
      <c r="AX34" s="13" t="str">
        <f t="shared" ref="AX34:AX38" si="35">IF(AW34&lt;=20%, "Leve", IF(AW34&lt;=40%,"Menor", IF(AW34&lt;=60%,"Moderado",IF(AW34&lt;=80%,"Mayor","Catastrófico"))))</f>
        <v>Catastrófico</v>
      </c>
      <c r="AY34" s="14" t="str">
        <f>IF(AND(AV34&lt;&gt;"",AX34&lt;&gt;""),VLOOKUP(AV34&amp;AX34,'[2]No Eliminar'!$N$3:$O$27,2,FALSE),"")</f>
        <v>Extrema</v>
      </c>
      <c r="AZ34" s="56"/>
      <c r="BA34" s="118"/>
      <c r="BB34" s="118"/>
      <c r="BC34" s="118"/>
      <c r="BD34" s="118"/>
      <c r="BE34" s="121"/>
      <c r="BF34" s="121"/>
      <c r="BG34" s="118"/>
    </row>
    <row r="35" spans="1:59" ht="105.75" customHeight="1" x14ac:dyDescent="0.3">
      <c r="A35" s="132"/>
      <c r="B35" s="135"/>
      <c r="C35" s="156"/>
      <c r="D35" s="139"/>
      <c r="E35" s="27" t="s">
        <v>151</v>
      </c>
      <c r="F35" s="29" t="s">
        <v>165</v>
      </c>
      <c r="G35" s="68"/>
      <c r="H35" s="68"/>
      <c r="I35" s="59"/>
      <c r="J35" s="88"/>
      <c r="K35" s="88"/>
      <c r="L35" s="91"/>
      <c r="M35" s="59"/>
      <c r="N35" s="59"/>
      <c r="O35" s="59"/>
      <c r="P35" s="59"/>
      <c r="Q35" s="59"/>
      <c r="R35" s="59"/>
      <c r="S35" s="59"/>
      <c r="T35" s="59"/>
      <c r="U35" s="59"/>
      <c r="V35" s="59"/>
      <c r="W35" s="59"/>
      <c r="X35" s="59"/>
      <c r="Y35" s="59"/>
      <c r="Z35" s="59"/>
      <c r="AA35" s="59"/>
      <c r="AB35" s="59"/>
      <c r="AC35" s="59"/>
      <c r="AD35" s="59"/>
      <c r="AE35" s="59"/>
      <c r="AF35" s="124"/>
      <c r="AG35" s="127"/>
      <c r="AH35" s="130"/>
      <c r="AI35" s="59"/>
      <c r="AJ35" s="7">
        <v>3</v>
      </c>
      <c r="AK35" s="28" t="s">
        <v>325</v>
      </c>
      <c r="AL35" s="9" t="str">
        <f t="shared" ref="AL35" si="36">IF(AM35="Preventivo","Probabilidad",IF(AM35="Detectivo","Probabilidad","Impacto"))</f>
        <v>Probabilidad</v>
      </c>
      <c r="AM35" s="10" t="s">
        <v>85</v>
      </c>
      <c r="AN35" s="11">
        <f>IF(AM35="Preventivo", 25%, IF(AM35="Detectivo",15%, IF(AM35="Correctivo",10%,IF(AM35="No se tienen controles para aplicar al impacto","No Aplica",""))))</f>
        <v>0.25</v>
      </c>
      <c r="AO35" s="10" t="s">
        <v>74</v>
      </c>
      <c r="AP35" s="11">
        <f t="shared" ref="AP35:AP38" si="37">IF(AO35="Automático", 25%, IF(AO35="Manual",15%,IF(AO35="No Aplica", "No Aplica","")))</f>
        <v>0.15</v>
      </c>
      <c r="AQ35" s="12">
        <f>AN35+AP35</f>
        <v>0.4</v>
      </c>
      <c r="AR35" s="10" t="s">
        <v>75</v>
      </c>
      <c r="AS35" s="10" t="s">
        <v>76</v>
      </c>
      <c r="AT35" s="10" t="s">
        <v>77</v>
      </c>
      <c r="AU35" s="12">
        <f>IFERROR(IF(AND(AL34="Probabilidad",AL35="Probabilidad"),(AU34-(+AU34*AQ35)),IF(AND(AL34="Impacto",AL35="Probabilidad"),(AU33-(+AU33*AQ35)),IF(AL35="Impacto",AU34,""))),"")</f>
        <v>0.12959999999999999</v>
      </c>
      <c r="AV35" s="15" t="str">
        <f>IF(AU35&lt;=20%, "Muy Baja", IF(AU35&lt;=40%,"Baja", IF(AU35&lt;=60%,"Media",IF(AU35&lt;=80%,"Alta","Muy Alta"))))</f>
        <v>Muy Baja</v>
      </c>
      <c r="AW35" s="12">
        <f>IFERROR(IF(AND(AL34="Impacto",AL35="Impacto"),(AW34-(+AW34*AQ35)),IF(AND(AL34="Impacto",AL35="Probabilidad"),(AW33-(+AW33*AQ35)),IF(AL35="Probabilidad",AW34,""))),"")</f>
        <v>1</v>
      </c>
      <c r="AX35" s="13" t="str">
        <f t="shared" si="35"/>
        <v>Catastrófico</v>
      </c>
      <c r="AY35" s="14" t="str">
        <f>IF(AND(AV35&lt;&gt;"",AX35&lt;&gt;""),VLOOKUP(AV35&amp;AX35,'[2]No Eliminar'!$N$3:$O$27,2,FALSE),"")</f>
        <v>Extrema</v>
      </c>
      <c r="AZ35" s="56"/>
      <c r="BA35" s="118"/>
      <c r="BB35" s="118"/>
      <c r="BC35" s="118"/>
      <c r="BD35" s="118"/>
      <c r="BE35" s="121"/>
      <c r="BF35" s="121"/>
      <c r="BG35" s="118"/>
    </row>
    <row r="36" spans="1:59" ht="105.75" customHeight="1" x14ac:dyDescent="0.3">
      <c r="A36" s="132"/>
      <c r="B36" s="135"/>
      <c r="C36" s="156"/>
      <c r="D36" s="139"/>
      <c r="E36" s="27" t="s">
        <v>151</v>
      </c>
      <c r="F36" s="29" t="s">
        <v>93</v>
      </c>
      <c r="G36" s="68"/>
      <c r="H36" s="68"/>
      <c r="I36" s="59"/>
      <c r="J36" s="88"/>
      <c r="K36" s="88"/>
      <c r="L36" s="91"/>
      <c r="M36" s="59"/>
      <c r="N36" s="59"/>
      <c r="O36" s="59"/>
      <c r="P36" s="59"/>
      <c r="Q36" s="59"/>
      <c r="R36" s="59"/>
      <c r="S36" s="59"/>
      <c r="T36" s="59"/>
      <c r="U36" s="59"/>
      <c r="V36" s="59"/>
      <c r="W36" s="59"/>
      <c r="X36" s="59"/>
      <c r="Y36" s="59"/>
      <c r="Z36" s="59"/>
      <c r="AA36" s="59"/>
      <c r="AB36" s="59"/>
      <c r="AC36" s="59"/>
      <c r="AD36" s="59"/>
      <c r="AE36" s="59"/>
      <c r="AF36" s="124"/>
      <c r="AG36" s="127"/>
      <c r="AH36" s="130"/>
      <c r="AI36" s="59"/>
      <c r="AJ36" s="7">
        <v>4</v>
      </c>
      <c r="AK36" s="28" t="s">
        <v>166</v>
      </c>
      <c r="AL36" s="9" t="str">
        <f>IF(AM36="Preventivo","Probabilidad",IF(AM36="Detectivo","Probabilidad","Impacto"))</f>
        <v>Probabilidad</v>
      </c>
      <c r="AM36" s="10" t="s">
        <v>85</v>
      </c>
      <c r="AN36" s="11">
        <f t="shared" ref="AN36:AN45" si="38">IF(AM36="Preventivo", 25%, IF(AM36="Detectivo",15%, IF(AM36="Correctivo",10%,IF(AM36="No se tienen controles para aplicar al impacto","No Aplica",""))))</f>
        <v>0.25</v>
      </c>
      <c r="AO36" s="10" t="s">
        <v>74</v>
      </c>
      <c r="AP36" s="11">
        <f t="shared" si="37"/>
        <v>0.15</v>
      </c>
      <c r="AQ36" s="12">
        <f t="shared" ref="AQ36:AQ45" si="39">AN36+AP36</f>
        <v>0.4</v>
      </c>
      <c r="AR36" s="10" t="s">
        <v>75</v>
      </c>
      <c r="AS36" s="10" t="s">
        <v>76</v>
      </c>
      <c r="AT36" s="10" t="s">
        <v>77</v>
      </c>
      <c r="AU36" s="12">
        <f t="shared" ref="AU36:AU38" si="40">IFERROR(IF(AND(AL35="Probabilidad",AL36="Probabilidad"),(AU35-(+AU35*AQ36)),IF(AND(AL35="Impacto",AL36="Probabilidad"),(AU34-(+AU34*AQ36)),IF(AL36="Impacto",AU35,""))),"")</f>
        <v>7.7759999999999996E-2</v>
      </c>
      <c r="AV36" s="15" t="str">
        <f t="shared" ref="AV36:AV45" si="41">IF(AU36&lt;=20%, "Muy Baja", IF(AU36&lt;=40%,"Baja", IF(AU36&lt;=60%,"Media",IF(AU36&lt;=80%,"Alta","Muy Alta"))))</f>
        <v>Muy Baja</v>
      </c>
      <c r="AW36" s="12">
        <f t="shared" ref="AW36" si="42">IFERROR(IF(AND(AL35="Impacto",AL36="Impacto"),(AW35-(+AW35*AQ36)),IF(AND(AL35="Impacto",AL36="Probabilidad"),(AW34-(+AW34*AQ36)),IF(AL36="Probabilidad",AW35,""))),"")</f>
        <v>1</v>
      </c>
      <c r="AX36" s="13" t="str">
        <f t="shared" si="35"/>
        <v>Catastrófico</v>
      </c>
      <c r="AY36" s="14" t="str">
        <f>IF(AND(AV36&lt;&gt;"",AX36&lt;&gt;""),VLOOKUP(AV36&amp;AX36,'[2]No Eliminar'!$N$3:$O$27,2,FALSE),"")</f>
        <v>Extrema</v>
      </c>
      <c r="AZ36" s="56"/>
      <c r="BA36" s="118"/>
      <c r="BB36" s="118"/>
      <c r="BC36" s="118"/>
      <c r="BD36" s="118"/>
      <c r="BE36" s="121"/>
      <c r="BF36" s="121"/>
      <c r="BG36" s="118"/>
    </row>
    <row r="37" spans="1:59" ht="105.75" customHeight="1" x14ac:dyDescent="0.3">
      <c r="A37" s="132"/>
      <c r="B37" s="135"/>
      <c r="C37" s="156"/>
      <c r="D37" s="139"/>
      <c r="E37" s="27" t="s">
        <v>167</v>
      </c>
      <c r="F37" s="29" t="s">
        <v>168</v>
      </c>
      <c r="G37" s="68"/>
      <c r="H37" s="68"/>
      <c r="I37" s="59"/>
      <c r="J37" s="88"/>
      <c r="K37" s="88"/>
      <c r="L37" s="91"/>
      <c r="M37" s="59"/>
      <c r="N37" s="59"/>
      <c r="O37" s="59"/>
      <c r="P37" s="59"/>
      <c r="Q37" s="59"/>
      <c r="R37" s="59"/>
      <c r="S37" s="59"/>
      <c r="T37" s="59"/>
      <c r="U37" s="59"/>
      <c r="V37" s="59"/>
      <c r="W37" s="59"/>
      <c r="X37" s="59"/>
      <c r="Y37" s="59"/>
      <c r="Z37" s="59"/>
      <c r="AA37" s="59"/>
      <c r="AB37" s="59"/>
      <c r="AC37" s="59"/>
      <c r="AD37" s="59"/>
      <c r="AE37" s="59"/>
      <c r="AF37" s="124"/>
      <c r="AG37" s="127"/>
      <c r="AH37" s="130"/>
      <c r="AI37" s="59"/>
      <c r="AJ37" s="7">
        <v>5</v>
      </c>
      <c r="AK37" s="8" t="s">
        <v>169</v>
      </c>
      <c r="AL37" s="9" t="str">
        <f t="shared" ref="AL37:AL38" si="43">IF(AM37="Preventivo","Probabilidad",IF(AM37="Detectivo","Probabilidad","Impacto"))</f>
        <v>Probabilidad</v>
      </c>
      <c r="AM37" s="10" t="s">
        <v>85</v>
      </c>
      <c r="AN37" s="11">
        <f t="shared" si="38"/>
        <v>0.25</v>
      </c>
      <c r="AO37" s="10" t="s">
        <v>74</v>
      </c>
      <c r="AP37" s="11">
        <f t="shared" si="37"/>
        <v>0.15</v>
      </c>
      <c r="AQ37" s="12">
        <f t="shared" si="39"/>
        <v>0.4</v>
      </c>
      <c r="AR37" s="10" t="s">
        <v>75</v>
      </c>
      <c r="AS37" s="10" t="s">
        <v>76</v>
      </c>
      <c r="AT37" s="10" t="s">
        <v>77</v>
      </c>
      <c r="AU37" s="12">
        <f t="shared" si="40"/>
        <v>4.6655999999999996E-2</v>
      </c>
      <c r="AV37" s="15" t="str">
        <f t="shared" si="41"/>
        <v>Muy Baja</v>
      </c>
      <c r="AW37" s="12">
        <f>IFERROR(IF(AND(AL36="Impacto",AL37="Impacto"),(AW36-(+AW36*AQ37)),IF(AND(AL36="Impacto",AL37="Probabilidad"),(AW35-(+AW35*AQ37)),IF(AL37="Probabilidad",AW36,""))),"")</f>
        <v>1</v>
      </c>
      <c r="AX37" s="13" t="str">
        <f t="shared" si="35"/>
        <v>Catastrófico</v>
      </c>
      <c r="AY37" s="14" t="str">
        <f>IF(AND(AV37&lt;&gt;"",AX37&lt;&gt;""),VLOOKUP(AV37&amp;AX37,'[2]No Eliminar'!$N$3:$O$27,2,FALSE),"")</f>
        <v>Extrema</v>
      </c>
      <c r="AZ37" s="56"/>
      <c r="BA37" s="118"/>
      <c r="BB37" s="118"/>
      <c r="BC37" s="118"/>
      <c r="BD37" s="118"/>
      <c r="BE37" s="121"/>
      <c r="BF37" s="121"/>
      <c r="BG37" s="118"/>
    </row>
    <row r="38" spans="1:59" ht="105.75" customHeight="1" x14ac:dyDescent="0.3">
      <c r="A38" s="132"/>
      <c r="B38" s="135"/>
      <c r="C38" s="157"/>
      <c r="D38" s="139"/>
      <c r="E38" s="27" t="s">
        <v>167</v>
      </c>
      <c r="F38" s="28" t="s">
        <v>170</v>
      </c>
      <c r="G38" s="69"/>
      <c r="H38" s="69"/>
      <c r="I38" s="60"/>
      <c r="J38" s="89"/>
      <c r="K38" s="88"/>
      <c r="L38" s="91"/>
      <c r="M38" s="60"/>
      <c r="N38" s="60"/>
      <c r="O38" s="60"/>
      <c r="P38" s="60"/>
      <c r="Q38" s="60"/>
      <c r="R38" s="60"/>
      <c r="S38" s="60"/>
      <c r="T38" s="60"/>
      <c r="U38" s="60"/>
      <c r="V38" s="60"/>
      <c r="W38" s="60"/>
      <c r="X38" s="60"/>
      <c r="Y38" s="60"/>
      <c r="Z38" s="60"/>
      <c r="AA38" s="60"/>
      <c r="AB38" s="60"/>
      <c r="AC38" s="60"/>
      <c r="AD38" s="60"/>
      <c r="AE38" s="60"/>
      <c r="AF38" s="124"/>
      <c r="AG38" s="127"/>
      <c r="AH38" s="130"/>
      <c r="AI38" s="59"/>
      <c r="AJ38" s="7">
        <v>6</v>
      </c>
      <c r="AK38" s="28" t="s">
        <v>171</v>
      </c>
      <c r="AL38" s="9" t="str">
        <f t="shared" si="43"/>
        <v>Probabilidad</v>
      </c>
      <c r="AM38" s="10" t="s">
        <v>85</v>
      </c>
      <c r="AN38" s="11">
        <f t="shared" si="38"/>
        <v>0.25</v>
      </c>
      <c r="AO38" s="10" t="s">
        <v>74</v>
      </c>
      <c r="AP38" s="11">
        <f t="shared" si="37"/>
        <v>0.15</v>
      </c>
      <c r="AQ38" s="12">
        <f t="shared" si="39"/>
        <v>0.4</v>
      </c>
      <c r="AR38" s="10" t="s">
        <v>75</v>
      </c>
      <c r="AS38" s="10" t="s">
        <v>76</v>
      </c>
      <c r="AT38" s="10" t="s">
        <v>77</v>
      </c>
      <c r="AU38" s="12">
        <f t="shared" si="40"/>
        <v>2.7993599999999997E-2</v>
      </c>
      <c r="AV38" s="15" t="str">
        <f t="shared" si="41"/>
        <v>Muy Baja</v>
      </c>
      <c r="AW38" s="12">
        <f t="shared" ref="AW38" si="44">IFERROR(IF(AND(AL37="Impacto",AL38="Impacto"),(AW37-(+AW37*AQ38)),IF(AND(AL37="Impacto",AL38="Probabilidad"),(AW36-(+AW36*AQ38)),IF(AL38="Probabilidad",AW37,""))),"")</f>
        <v>1</v>
      </c>
      <c r="AX38" s="13" t="str">
        <f t="shared" si="35"/>
        <v>Catastrófico</v>
      </c>
      <c r="AY38" s="14" t="str">
        <f>IF(AND(AV38&lt;&gt;"",AX38&lt;&gt;""),VLOOKUP(AV38&amp;AX38,'[2]No Eliminar'!$N$3:$O$27,2,FALSE),"")</f>
        <v>Extrema</v>
      </c>
      <c r="AZ38" s="57"/>
      <c r="BA38" s="119"/>
      <c r="BB38" s="119"/>
      <c r="BC38" s="119"/>
      <c r="BD38" s="119"/>
      <c r="BE38" s="122"/>
      <c r="BF38" s="122"/>
      <c r="BG38" s="119"/>
    </row>
    <row r="39" spans="1:59" ht="117.75" customHeight="1" x14ac:dyDescent="0.3">
      <c r="A39" s="132">
        <v>6</v>
      </c>
      <c r="B39" s="135" t="s">
        <v>172</v>
      </c>
      <c r="C39" s="152" t="s">
        <v>173</v>
      </c>
      <c r="D39" s="152" t="s">
        <v>174</v>
      </c>
      <c r="E39" s="30" t="s">
        <v>151</v>
      </c>
      <c r="F39" s="31" t="s">
        <v>175</v>
      </c>
      <c r="G39" s="153" t="s">
        <v>348</v>
      </c>
      <c r="H39" s="154" t="s">
        <v>176</v>
      </c>
      <c r="I39" s="139" t="s">
        <v>100</v>
      </c>
      <c r="J39" s="133" t="s">
        <v>69</v>
      </c>
      <c r="K39" s="133" t="str">
        <f>IF(J39="Máximo 2 veces por año","Muy Baja", IF(J39="De 3 a 24 veces por año","Baja", IF(J39="De 24 a 500 veces por año","Media", IF(J39="De 500 veces al año y máximo 5000 veces por año","Alta",IF(J39="Más de 5000 veces por año","Muy Alta",";")))))</f>
        <v>Muy Alta</v>
      </c>
      <c r="L39" s="144">
        <f>IF(K39="Muy Baja", 20%, IF(K39="Baja",40%, IF(K39="Media",60%, IF(K39="Alta",80%,IF(K39="Muy Alta",100%,"")))))</f>
        <v>1</v>
      </c>
      <c r="M39" s="139" t="s">
        <v>70</v>
      </c>
      <c r="N39" s="139" t="s">
        <v>70</v>
      </c>
      <c r="O39" s="139" t="s">
        <v>71</v>
      </c>
      <c r="P39" s="139" t="s">
        <v>71</v>
      </c>
      <c r="Q39" s="139" t="s">
        <v>70</v>
      </c>
      <c r="R39" s="139" t="s">
        <v>70</v>
      </c>
      <c r="S39" s="139" t="s">
        <v>71</v>
      </c>
      <c r="T39" s="139" t="s">
        <v>71</v>
      </c>
      <c r="U39" s="139" t="s">
        <v>71</v>
      </c>
      <c r="V39" s="139" t="s">
        <v>70</v>
      </c>
      <c r="W39" s="139" t="s">
        <v>70</v>
      </c>
      <c r="X39" s="139" t="s">
        <v>70</v>
      </c>
      <c r="Y39" s="139" t="s">
        <v>70</v>
      </c>
      <c r="Z39" s="139" t="s">
        <v>70</v>
      </c>
      <c r="AA39" s="139" t="s">
        <v>71</v>
      </c>
      <c r="AB39" s="139" t="s">
        <v>71</v>
      </c>
      <c r="AC39" s="139" t="s">
        <v>71</v>
      </c>
      <c r="AD39" s="139" t="s">
        <v>71</v>
      </c>
      <c r="AE39" s="139" t="s">
        <v>71</v>
      </c>
      <c r="AF39" s="149">
        <f>COUNTIF(M39:AE39, "SI")</f>
        <v>9</v>
      </c>
      <c r="AG39" s="150" t="str">
        <f>IF(AF39&lt;=5, "Moderado", IF(AF39&lt;=11,"Mayor","Catastrófico"))</f>
        <v>Mayor</v>
      </c>
      <c r="AH39" s="151">
        <f>IF(AG39="Leve", 20%, IF(AG39="Menor",40%, IF(AG39="Moderado",60%, IF(AG39="Mayor",80%,IF(AG39="Catastrófico",100%,"")))))</f>
        <v>0.8</v>
      </c>
      <c r="AI39" s="139" t="str">
        <f>IF(AND(K39&lt;&gt;"",AG39&lt;&gt;""),VLOOKUP(K39&amp;AG39,'[2]No Eliminar'!$N$3:$O$27,2,FALSE),"")</f>
        <v>Alta</v>
      </c>
      <c r="AJ39" s="7">
        <v>1</v>
      </c>
      <c r="AK39" s="28" t="s">
        <v>177</v>
      </c>
      <c r="AL39" s="9" t="str">
        <f>IF(AM39="Preventivo","Probabilidad",IF(AM39="Detectivo","Probabilidad","Impacto"))</f>
        <v>Probabilidad</v>
      </c>
      <c r="AM39" s="10" t="s">
        <v>85</v>
      </c>
      <c r="AN39" s="11">
        <f t="shared" si="38"/>
        <v>0.25</v>
      </c>
      <c r="AO39" s="10" t="s">
        <v>74</v>
      </c>
      <c r="AP39" s="11">
        <f>IF(AO39="Automático", 25%, IF(AO39="Manual",15%,IF(AO39="No Aplica", "No Aplica","")))</f>
        <v>0.15</v>
      </c>
      <c r="AQ39" s="12">
        <f t="shared" si="39"/>
        <v>0.4</v>
      </c>
      <c r="AR39" s="10" t="s">
        <v>75</v>
      </c>
      <c r="AS39" s="10" t="s">
        <v>76</v>
      </c>
      <c r="AT39" s="10" t="s">
        <v>77</v>
      </c>
      <c r="AU39" s="12">
        <f>IFERROR(IF(AL39="Probabilidad",(L39-(+L39*AQ39)),IF(AL39="Impacto",L39,"")),"")</f>
        <v>0.6</v>
      </c>
      <c r="AV39" s="13" t="str">
        <f t="shared" si="41"/>
        <v>Media</v>
      </c>
      <c r="AW39" s="12">
        <f>IF(AL39="Impacto",(AH39-(+AH39*AQ39)),AH39)</f>
        <v>0.8</v>
      </c>
      <c r="AX39" s="13" t="str">
        <f>IF(AW39&lt;=20%, "Leve", IF(AW39&lt;=40%,"Menor", IF(AW39&lt;=60%,"Moderado",IF(AW39&lt;=80%,"Mayor","Catastrófico"))))</f>
        <v>Mayor</v>
      </c>
      <c r="AY39" s="10" t="str">
        <f>IF(AND(AV39&lt;&gt;"",AX39&lt;&gt;""),VLOOKUP(AV39&amp;AX39,'[2]No Eliminar'!$N$3:$O$27,2,FALSE),"")</f>
        <v>Alta</v>
      </c>
      <c r="AZ39" s="147" t="s">
        <v>127</v>
      </c>
      <c r="BA39" s="148" t="s">
        <v>178</v>
      </c>
      <c r="BB39" s="148" t="s">
        <v>179</v>
      </c>
      <c r="BC39" s="148" t="s">
        <v>180</v>
      </c>
      <c r="BD39" s="148" t="s">
        <v>82</v>
      </c>
      <c r="BE39" s="145">
        <v>44593</v>
      </c>
      <c r="BF39" s="145">
        <v>44926</v>
      </c>
      <c r="BG39" s="148" t="s">
        <v>181</v>
      </c>
    </row>
    <row r="40" spans="1:59" ht="117.75" customHeight="1" x14ac:dyDescent="0.3">
      <c r="A40" s="132"/>
      <c r="B40" s="135"/>
      <c r="C40" s="152"/>
      <c r="D40" s="152"/>
      <c r="E40" s="30" t="s">
        <v>113</v>
      </c>
      <c r="F40" s="31" t="s">
        <v>182</v>
      </c>
      <c r="G40" s="153"/>
      <c r="H40" s="154"/>
      <c r="I40" s="139"/>
      <c r="J40" s="133"/>
      <c r="K40" s="133"/>
      <c r="L40" s="144"/>
      <c r="M40" s="139"/>
      <c r="N40" s="139"/>
      <c r="O40" s="139"/>
      <c r="P40" s="139"/>
      <c r="Q40" s="139"/>
      <c r="R40" s="139"/>
      <c r="S40" s="139"/>
      <c r="T40" s="139"/>
      <c r="U40" s="139"/>
      <c r="V40" s="139"/>
      <c r="W40" s="139"/>
      <c r="X40" s="139"/>
      <c r="Y40" s="139"/>
      <c r="Z40" s="139"/>
      <c r="AA40" s="139"/>
      <c r="AB40" s="139"/>
      <c r="AC40" s="139"/>
      <c r="AD40" s="139"/>
      <c r="AE40" s="139"/>
      <c r="AF40" s="149"/>
      <c r="AG40" s="150"/>
      <c r="AH40" s="151"/>
      <c r="AI40" s="139"/>
      <c r="AJ40" s="7">
        <v>2</v>
      </c>
      <c r="AK40" s="28" t="s">
        <v>183</v>
      </c>
      <c r="AL40" s="9" t="str">
        <f>IF(AM40="Preventivo","Probabilidad",IF(AM40="Detectivo","Probabilidad","Impacto"))</f>
        <v>Probabilidad</v>
      </c>
      <c r="AM40" s="10" t="s">
        <v>85</v>
      </c>
      <c r="AN40" s="11">
        <f t="shared" si="38"/>
        <v>0.25</v>
      </c>
      <c r="AO40" s="10" t="s">
        <v>74</v>
      </c>
      <c r="AP40" s="11">
        <f>IF(AO40="Automático", 25%, IF(AO40="Manual",15%,IF(AO40="No Aplica", "No Aplica","")))</f>
        <v>0.15</v>
      </c>
      <c r="AQ40" s="12">
        <f t="shared" si="39"/>
        <v>0.4</v>
      </c>
      <c r="AR40" s="10" t="s">
        <v>75</v>
      </c>
      <c r="AS40" s="10" t="s">
        <v>76</v>
      </c>
      <c r="AT40" s="10" t="s">
        <v>77</v>
      </c>
      <c r="AU40" s="12">
        <f>IFERROR(IF(AND(AL39="Probabilidad",AL40="Probabilidad"),(AU39-(+AU39*AQ40)),IF(AL40="Probabilidad",(L39-(+L39*AQ40)),IF(AL40="Impacto",AU39,""))),"")</f>
        <v>0.36</v>
      </c>
      <c r="AV40" s="13" t="str">
        <f t="shared" si="41"/>
        <v>Baja</v>
      </c>
      <c r="AW40" s="12">
        <f>IF(AL40="Impacto",(AW39-(+AW39*AQ40)),AW39)</f>
        <v>0.8</v>
      </c>
      <c r="AX40" s="13" t="str">
        <f t="shared" ref="AX40:AX41" si="45">IF(AW40&lt;=20%, "Leve", IF(AW40&lt;=40%,"Menor", IF(AW40&lt;=60%,"Moderado",IF(AW40&lt;=80%,"Mayor","Catastrófico"))))</f>
        <v>Mayor</v>
      </c>
      <c r="AY40" s="10" t="str">
        <f>IF(AND(AV40&lt;&gt;"",AX40&lt;&gt;""),VLOOKUP(AV40&amp;AX40,'[2]No Eliminar'!$N$3:$O$27,2,FALSE),"")</f>
        <v>Alta</v>
      </c>
      <c r="AZ40" s="147"/>
      <c r="BA40" s="148"/>
      <c r="BB40" s="148"/>
      <c r="BC40" s="148"/>
      <c r="BD40" s="148"/>
      <c r="BE40" s="145"/>
      <c r="BF40" s="145"/>
      <c r="BG40" s="148"/>
    </row>
    <row r="41" spans="1:59" ht="117.75" customHeight="1" x14ac:dyDescent="0.3">
      <c r="A41" s="132"/>
      <c r="B41" s="135"/>
      <c r="C41" s="152"/>
      <c r="D41" s="152"/>
      <c r="E41" s="30" t="s">
        <v>116</v>
      </c>
      <c r="F41" s="31" t="s">
        <v>184</v>
      </c>
      <c r="G41" s="153"/>
      <c r="H41" s="154"/>
      <c r="I41" s="139"/>
      <c r="J41" s="133"/>
      <c r="K41" s="133"/>
      <c r="L41" s="144"/>
      <c r="M41" s="139"/>
      <c r="N41" s="139"/>
      <c r="O41" s="139"/>
      <c r="P41" s="139"/>
      <c r="Q41" s="139"/>
      <c r="R41" s="139"/>
      <c r="S41" s="139"/>
      <c r="T41" s="139"/>
      <c r="U41" s="139"/>
      <c r="V41" s="139"/>
      <c r="W41" s="139"/>
      <c r="X41" s="139"/>
      <c r="Y41" s="139"/>
      <c r="Z41" s="139"/>
      <c r="AA41" s="139"/>
      <c r="AB41" s="139"/>
      <c r="AC41" s="139"/>
      <c r="AD41" s="139"/>
      <c r="AE41" s="139"/>
      <c r="AF41" s="149"/>
      <c r="AG41" s="150"/>
      <c r="AH41" s="151"/>
      <c r="AI41" s="139"/>
      <c r="AJ41" s="7">
        <v>3</v>
      </c>
      <c r="AK41" s="28" t="s">
        <v>185</v>
      </c>
      <c r="AL41" s="9" t="str">
        <f t="shared" ref="AL41" si="46">IF(AM41="Preventivo","Probabilidad",IF(AM41="Detectivo","Probabilidad","Impacto"))</f>
        <v>Probabilidad</v>
      </c>
      <c r="AM41" s="10" t="s">
        <v>85</v>
      </c>
      <c r="AN41" s="11">
        <f t="shared" si="38"/>
        <v>0.25</v>
      </c>
      <c r="AO41" s="10" t="s">
        <v>74</v>
      </c>
      <c r="AP41" s="11">
        <f t="shared" ref="AP41" si="47">IF(AO41="Automático", 25%, IF(AO41="Manual",15%,IF(AO41="No Aplica", "No Aplica","")))</f>
        <v>0.15</v>
      </c>
      <c r="AQ41" s="12">
        <f t="shared" si="39"/>
        <v>0.4</v>
      </c>
      <c r="AR41" s="10" t="s">
        <v>75</v>
      </c>
      <c r="AS41" s="10" t="s">
        <v>76</v>
      </c>
      <c r="AT41" s="10" t="s">
        <v>77</v>
      </c>
      <c r="AU41" s="12">
        <f>IFERROR(IF(AND(AL40="Probabilidad",AL41="Probabilidad"),(AU40-(+AU40*AQ41)),IF(AND(AL40="Impacto",AL41="Probabilidad"),(AU39-(+AU39*AQ41)),IF(AL41="Impacto",AU40,""))),"")</f>
        <v>0.216</v>
      </c>
      <c r="AV41" s="15" t="str">
        <f t="shared" si="41"/>
        <v>Baja</v>
      </c>
      <c r="AW41" s="12">
        <f>IFERROR(IF(AND(AL40="Impacto",AL41="Impacto"),(AW40-(+AW40*AQ41)),IF(AND(AL40="Impacto",AL41="Probabilidad"),(AW39-(+AW39*AQ41)),IF(AL41="Probabilidad",AW40,""))),"")</f>
        <v>0.8</v>
      </c>
      <c r="AX41" s="13" t="str">
        <f t="shared" si="45"/>
        <v>Mayor</v>
      </c>
      <c r="AY41" s="10" t="str">
        <f>IF(AND(AV41&lt;&gt;"",AX41&lt;&gt;""),VLOOKUP(AV41&amp;AX41,'[2]No Eliminar'!$N$3:$O$27,2,FALSE),"")</f>
        <v>Alta</v>
      </c>
      <c r="AZ41" s="147"/>
      <c r="BA41" s="148"/>
      <c r="BB41" s="148"/>
      <c r="BC41" s="148"/>
      <c r="BD41" s="148"/>
      <c r="BE41" s="145"/>
      <c r="BF41" s="145"/>
      <c r="BG41" s="148"/>
    </row>
    <row r="42" spans="1:59" ht="105.75" customHeight="1" x14ac:dyDescent="0.3">
      <c r="A42" s="132">
        <v>7</v>
      </c>
      <c r="B42" s="135" t="s">
        <v>172</v>
      </c>
      <c r="C42" s="152" t="s">
        <v>173</v>
      </c>
      <c r="D42" s="152" t="s">
        <v>326</v>
      </c>
      <c r="E42" s="30" t="s">
        <v>151</v>
      </c>
      <c r="F42" s="31" t="s">
        <v>186</v>
      </c>
      <c r="G42" s="154" t="s">
        <v>349</v>
      </c>
      <c r="H42" s="154" t="s">
        <v>176</v>
      </c>
      <c r="I42" s="139" t="s">
        <v>100</v>
      </c>
      <c r="J42" s="133" t="s">
        <v>101</v>
      </c>
      <c r="K42" s="133" t="str">
        <f>IF(J42="Máximo 2 veces por año","Muy Baja", IF(J42="De 3 a 24 veces por año","Baja", IF(J42="De 24 a 500 veces por año","Media", IF(J42="De 500 veces al año y máximo 5000 veces por año","Alta",IF(J42="Más de 5000 veces por año","Muy Alta",";")))))</f>
        <v>Media</v>
      </c>
      <c r="L42" s="144">
        <f>IF(K42="Muy Baja", 20%, IF(K42="Baja",40%, IF(K42="Media",60%, IF(K42="Alta",80%,IF(K42="Muy Alta",100%,"")))))</f>
        <v>0.6</v>
      </c>
      <c r="M42" s="139" t="s">
        <v>70</v>
      </c>
      <c r="N42" s="139" t="s">
        <v>70</v>
      </c>
      <c r="O42" s="139" t="s">
        <v>71</v>
      </c>
      <c r="P42" s="139" t="s">
        <v>71</v>
      </c>
      <c r="Q42" s="139" t="s">
        <v>71</v>
      </c>
      <c r="R42" s="139" t="s">
        <v>70</v>
      </c>
      <c r="S42" s="139" t="s">
        <v>70</v>
      </c>
      <c r="T42" s="139" t="s">
        <v>71</v>
      </c>
      <c r="U42" s="139" t="s">
        <v>70</v>
      </c>
      <c r="V42" s="139" t="s">
        <v>70</v>
      </c>
      <c r="W42" s="139" t="s">
        <v>70</v>
      </c>
      <c r="X42" s="139" t="s">
        <v>70</v>
      </c>
      <c r="Y42" s="139" t="s">
        <v>70</v>
      </c>
      <c r="Z42" s="139" t="s">
        <v>71</v>
      </c>
      <c r="AA42" s="139" t="s">
        <v>71</v>
      </c>
      <c r="AB42" s="139" t="s">
        <v>71</v>
      </c>
      <c r="AC42" s="139" t="s">
        <v>71</v>
      </c>
      <c r="AD42" s="139" t="s">
        <v>71</v>
      </c>
      <c r="AE42" s="139" t="s">
        <v>71</v>
      </c>
      <c r="AF42" s="149">
        <f>COUNTIF(M42:AE42, "SI")</f>
        <v>9</v>
      </c>
      <c r="AG42" s="150" t="str">
        <f>IF(AF42&lt;=5, "Moderado", IF(AF42&lt;=11,"Mayor","Catastrófico"))</f>
        <v>Mayor</v>
      </c>
      <c r="AH42" s="151">
        <f>IF(AG42="Leve", 20%, IF(AG42="Menor",40%, IF(AG42="Moderado",60%, IF(AG42="Mayor",80%,IF(AG42="Catastrófico",100%,"")))))</f>
        <v>0.8</v>
      </c>
      <c r="AI42" s="139" t="str">
        <f>IF(AND(K42&lt;&gt;"",AG42&lt;&gt;""),VLOOKUP(K42&amp;AG42,'[2]No Eliminar'!$N$3:$O$27,2,FALSE),"")</f>
        <v>Alta</v>
      </c>
      <c r="AJ42" s="27">
        <v>1</v>
      </c>
      <c r="AK42" s="28" t="s">
        <v>327</v>
      </c>
      <c r="AL42" s="9" t="str">
        <f>IF(AM42="Preventivo","Probabilidad",IF(AM42="Detectivo","Probabilidad","Impacto"))</f>
        <v>Probabilidad</v>
      </c>
      <c r="AM42" s="10" t="s">
        <v>85</v>
      </c>
      <c r="AN42" s="11">
        <f t="shared" si="38"/>
        <v>0.25</v>
      </c>
      <c r="AO42" s="10" t="s">
        <v>74</v>
      </c>
      <c r="AP42" s="11">
        <f>IF(AO42="Automático", 25%, IF(AO42="Manual",15%,IF(AO42="No Aplica", "No Aplica","")))</f>
        <v>0.15</v>
      </c>
      <c r="AQ42" s="12">
        <f t="shared" si="39"/>
        <v>0.4</v>
      </c>
      <c r="AR42" s="10" t="s">
        <v>75</v>
      </c>
      <c r="AS42" s="10" t="s">
        <v>76</v>
      </c>
      <c r="AT42" s="10" t="s">
        <v>77</v>
      </c>
      <c r="AU42" s="12">
        <f>IFERROR(IF(AL42="Probabilidad",(L42-(+L42*AQ42)),IF(AL42="Impacto",L42,"")),"")</f>
        <v>0.36</v>
      </c>
      <c r="AV42" s="13" t="str">
        <f t="shared" si="41"/>
        <v>Baja</v>
      </c>
      <c r="AW42" s="12">
        <f>IF(AL42="Impacto",(AH42-(+AH42*AQ42)),AH42)</f>
        <v>0.8</v>
      </c>
      <c r="AX42" s="13" t="str">
        <f>IF(AW42&lt;=20%, "Leve", IF(AW42&lt;=40%,"Menor", IF(AW42&lt;=60%,"Moderado",IF(AW42&lt;=80%,"Mayor","Catastrófico"))))</f>
        <v>Mayor</v>
      </c>
      <c r="AY42" s="10" t="str">
        <f>IF(AND(AV42&lt;&gt;"",AX42&lt;&gt;""),VLOOKUP(AV42&amp;AX42,'[2]No Eliminar'!$N$3:$O$27,2,FALSE),"")</f>
        <v>Alta</v>
      </c>
      <c r="AZ42" s="147" t="s">
        <v>127</v>
      </c>
      <c r="BA42" s="148" t="s">
        <v>187</v>
      </c>
      <c r="BB42" s="148" t="s">
        <v>188</v>
      </c>
      <c r="BC42" s="148" t="s">
        <v>180</v>
      </c>
      <c r="BD42" s="148" t="s">
        <v>82</v>
      </c>
      <c r="BE42" s="145">
        <v>44593</v>
      </c>
      <c r="BF42" s="145">
        <v>44926</v>
      </c>
      <c r="BG42" s="148" t="s">
        <v>189</v>
      </c>
    </row>
    <row r="43" spans="1:59" ht="105.75" customHeight="1" x14ac:dyDescent="0.3">
      <c r="A43" s="132"/>
      <c r="B43" s="135"/>
      <c r="C43" s="152"/>
      <c r="D43" s="152"/>
      <c r="E43" s="30" t="s">
        <v>113</v>
      </c>
      <c r="F43" s="31" t="s">
        <v>190</v>
      </c>
      <c r="G43" s="154"/>
      <c r="H43" s="154"/>
      <c r="I43" s="139"/>
      <c r="J43" s="133"/>
      <c r="K43" s="133"/>
      <c r="L43" s="144"/>
      <c r="M43" s="139"/>
      <c r="N43" s="139"/>
      <c r="O43" s="139"/>
      <c r="P43" s="139"/>
      <c r="Q43" s="139"/>
      <c r="R43" s="139"/>
      <c r="S43" s="139"/>
      <c r="T43" s="139"/>
      <c r="U43" s="139"/>
      <c r="V43" s="139"/>
      <c r="W43" s="139"/>
      <c r="X43" s="139"/>
      <c r="Y43" s="139"/>
      <c r="Z43" s="139"/>
      <c r="AA43" s="139"/>
      <c r="AB43" s="139"/>
      <c r="AC43" s="139"/>
      <c r="AD43" s="139"/>
      <c r="AE43" s="139"/>
      <c r="AF43" s="149"/>
      <c r="AG43" s="150"/>
      <c r="AH43" s="151"/>
      <c r="AI43" s="139"/>
      <c r="AJ43" s="27">
        <v>2</v>
      </c>
      <c r="AK43" s="28" t="s">
        <v>191</v>
      </c>
      <c r="AL43" s="9" t="str">
        <f>IF(AM43="Preventivo","Probabilidad",IF(AM43="Detectivo","Probabilidad","Impacto"))</f>
        <v>Probabilidad</v>
      </c>
      <c r="AM43" s="10" t="s">
        <v>85</v>
      </c>
      <c r="AN43" s="11">
        <f t="shared" si="38"/>
        <v>0.25</v>
      </c>
      <c r="AO43" s="10" t="s">
        <v>74</v>
      </c>
      <c r="AP43" s="11">
        <f>IF(AO43="Automático", 25%, IF(AO43="Manual",15%,IF(AO43="No Aplica", "No Aplica","")))</f>
        <v>0.15</v>
      </c>
      <c r="AQ43" s="12">
        <f t="shared" si="39"/>
        <v>0.4</v>
      </c>
      <c r="AR43" s="10" t="s">
        <v>75</v>
      </c>
      <c r="AS43" s="10" t="s">
        <v>76</v>
      </c>
      <c r="AT43" s="10" t="s">
        <v>77</v>
      </c>
      <c r="AU43" s="12">
        <f>IFERROR(IF(AND(AL42="Probabilidad",AL43="Probabilidad"),(AU42-(+AU42*AQ43)),IF(AL43="Probabilidad",(L42-(+L42*AQ43)),IF(AL43="Impacto",AU42,""))),"")</f>
        <v>0.216</v>
      </c>
      <c r="AV43" s="13" t="str">
        <f t="shared" si="41"/>
        <v>Baja</v>
      </c>
      <c r="AW43" s="12">
        <f>IF(AL43="Impacto",(AW42-(+AW42*AQ43)),AW42)</f>
        <v>0.8</v>
      </c>
      <c r="AX43" s="13" t="str">
        <f t="shared" ref="AX43:AX45" si="48">IF(AW43&lt;=20%, "Leve", IF(AW43&lt;=40%,"Menor", IF(AW43&lt;=60%,"Moderado",IF(AW43&lt;=80%,"Mayor","Catastrófico"))))</f>
        <v>Mayor</v>
      </c>
      <c r="AY43" s="10" t="str">
        <f>IF(AND(AV43&lt;&gt;"",AX43&lt;&gt;""),VLOOKUP(AV43&amp;AX43,'[2]No Eliminar'!$N$3:$O$27,2,FALSE),"")</f>
        <v>Alta</v>
      </c>
      <c r="AZ43" s="147"/>
      <c r="BA43" s="148"/>
      <c r="BB43" s="148"/>
      <c r="BC43" s="148"/>
      <c r="BD43" s="148"/>
      <c r="BE43" s="145"/>
      <c r="BF43" s="145"/>
      <c r="BG43" s="148"/>
    </row>
    <row r="44" spans="1:59" ht="105.75" customHeight="1" x14ac:dyDescent="0.3">
      <c r="A44" s="132"/>
      <c r="B44" s="135"/>
      <c r="C44" s="152"/>
      <c r="D44" s="152"/>
      <c r="E44" s="30" t="s">
        <v>86</v>
      </c>
      <c r="F44" s="31" t="s">
        <v>192</v>
      </c>
      <c r="G44" s="154"/>
      <c r="H44" s="154"/>
      <c r="I44" s="139"/>
      <c r="J44" s="133"/>
      <c r="K44" s="133"/>
      <c r="L44" s="144"/>
      <c r="M44" s="139"/>
      <c r="N44" s="139"/>
      <c r="O44" s="139"/>
      <c r="P44" s="139"/>
      <c r="Q44" s="139"/>
      <c r="R44" s="139"/>
      <c r="S44" s="139"/>
      <c r="T44" s="139"/>
      <c r="U44" s="139"/>
      <c r="V44" s="139"/>
      <c r="W44" s="139"/>
      <c r="X44" s="139"/>
      <c r="Y44" s="139"/>
      <c r="Z44" s="139"/>
      <c r="AA44" s="139"/>
      <c r="AB44" s="139"/>
      <c r="AC44" s="139"/>
      <c r="AD44" s="139"/>
      <c r="AE44" s="139"/>
      <c r="AF44" s="149"/>
      <c r="AG44" s="150"/>
      <c r="AH44" s="151"/>
      <c r="AI44" s="139"/>
      <c r="AJ44" s="27">
        <v>3</v>
      </c>
      <c r="AK44" s="28" t="s">
        <v>193</v>
      </c>
      <c r="AL44" s="9" t="str">
        <f t="shared" ref="AL44" si="49">IF(AM44="Preventivo","Probabilidad",IF(AM44="Detectivo","Probabilidad","Impacto"))</f>
        <v>Probabilidad</v>
      </c>
      <c r="AM44" s="10" t="s">
        <v>85</v>
      </c>
      <c r="AN44" s="11">
        <f t="shared" si="38"/>
        <v>0.25</v>
      </c>
      <c r="AO44" s="10" t="s">
        <v>74</v>
      </c>
      <c r="AP44" s="11">
        <f t="shared" ref="AP44:AP45" si="50">IF(AO44="Automático", 25%, IF(AO44="Manual",15%,IF(AO44="No Aplica", "No Aplica","")))</f>
        <v>0.15</v>
      </c>
      <c r="AQ44" s="12">
        <f t="shared" si="39"/>
        <v>0.4</v>
      </c>
      <c r="AR44" s="10" t="s">
        <v>75</v>
      </c>
      <c r="AS44" s="10" t="s">
        <v>76</v>
      </c>
      <c r="AT44" s="10" t="s">
        <v>77</v>
      </c>
      <c r="AU44" s="12">
        <f>IFERROR(IF(AND(AL43="Probabilidad",AL44="Probabilidad"),(AU43-(+AU43*AQ44)),IF(AND(AL43="Impacto",AL44="Probabilidad"),(AU42-(+AU42*AQ44)),IF(AL44="Impacto",AU43,""))),"")</f>
        <v>0.12959999999999999</v>
      </c>
      <c r="AV44" s="15" t="str">
        <f t="shared" si="41"/>
        <v>Muy Baja</v>
      </c>
      <c r="AW44" s="12">
        <f>IFERROR(IF(AND(AL43="Impacto",AL44="Impacto"),(AW43-(+AW43*AQ44)),IF(AND(AL43="Impacto",AL44="Probabilidad"),(AW42-(+AW42*AQ44)),IF(AL44="Probabilidad",AW43,""))),"")</f>
        <v>0.8</v>
      </c>
      <c r="AX44" s="13" t="str">
        <f t="shared" si="48"/>
        <v>Mayor</v>
      </c>
      <c r="AY44" s="10" t="str">
        <f>IF(AND(AV44&lt;&gt;"",AX44&lt;&gt;""),VLOOKUP(AV44&amp;AX44,'[2]No Eliminar'!$N$3:$O$27,2,FALSE),"")</f>
        <v>Alta</v>
      </c>
      <c r="AZ44" s="147"/>
      <c r="BA44" s="148"/>
      <c r="BB44" s="148"/>
      <c r="BC44" s="148"/>
      <c r="BD44" s="148"/>
      <c r="BE44" s="145"/>
      <c r="BF44" s="145"/>
      <c r="BG44" s="148"/>
    </row>
    <row r="45" spans="1:59" ht="105.75" customHeight="1" x14ac:dyDescent="0.3">
      <c r="A45" s="132"/>
      <c r="B45" s="135"/>
      <c r="C45" s="152"/>
      <c r="D45" s="152"/>
      <c r="E45" s="30" t="s">
        <v>113</v>
      </c>
      <c r="F45" s="31" t="s">
        <v>194</v>
      </c>
      <c r="G45" s="154"/>
      <c r="H45" s="154"/>
      <c r="I45" s="139"/>
      <c r="J45" s="133"/>
      <c r="K45" s="133"/>
      <c r="L45" s="144"/>
      <c r="M45" s="139"/>
      <c r="N45" s="139"/>
      <c r="O45" s="139"/>
      <c r="P45" s="139"/>
      <c r="Q45" s="139"/>
      <c r="R45" s="139"/>
      <c r="S45" s="139"/>
      <c r="T45" s="139"/>
      <c r="U45" s="139"/>
      <c r="V45" s="139"/>
      <c r="W45" s="139"/>
      <c r="X45" s="139"/>
      <c r="Y45" s="139"/>
      <c r="Z45" s="139"/>
      <c r="AA45" s="139"/>
      <c r="AB45" s="139"/>
      <c r="AC45" s="139"/>
      <c r="AD45" s="139"/>
      <c r="AE45" s="139"/>
      <c r="AF45" s="149"/>
      <c r="AG45" s="150"/>
      <c r="AH45" s="151"/>
      <c r="AI45" s="139"/>
      <c r="AJ45" s="27">
        <v>4</v>
      </c>
      <c r="AK45" s="28" t="s">
        <v>328</v>
      </c>
      <c r="AL45" s="9" t="str">
        <f>IF(AM45="Preventivo","Probabilidad",IF(AM45="Detectivo","Probabilidad","Impacto"))</f>
        <v>Probabilidad</v>
      </c>
      <c r="AM45" s="10" t="s">
        <v>96</v>
      </c>
      <c r="AN45" s="11">
        <f t="shared" si="38"/>
        <v>0.15</v>
      </c>
      <c r="AO45" s="10" t="s">
        <v>74</v>
      </c>
      <c r="AP45" s="11">
        <f t="shared" si="50"/>
        <v>0.15</v>
      </c>
      <c r="AQ45" s="12">
        <f t="shared" si="39"/>
        <v>0.3</v>
      </c>
      <c r="AR45" s="10" t="s">
        <v>75</v>
      </c>
      <c r="AS45" s="10" t="s">
        <v>76</v>
      </c>
      <c r="AT45" s="10" t="s">
        <v>77</v>
      </c>
      <c r="AU45" s="12">
        <f t="shared" ref="AU45" si="51">IFERROR(IF(AND(AL44="Probabilidad",AL45="Probabilidad"),(AU44-(+AU44*AQ45)),IF(AND(AL44="Impacto",AL45="Probabilidad"),(AU43-(+AU43*AQ45)),IF(AL45="Impacto",AU44,""))),"")</f>
        <v>9.0719999999999995E-2</v>
      </c>
      <c r="AV45" s="15" t="str">
        <f t="shared" si="41"/>
        <v>Muy Baja</v>
      </c>
      <c r="AW45" s="12">
        <f t="shared" ref="AW45" si="52">IFERROR(IF(AND(AL44="Impacto",AL45="Impacto"),(AW44-(+AW44*AQ45)),IF(AND(AL44="Impacto",AL45="Probabilidad"),(AW43-(+AW43*AQ45)),IF(AL45="Probabilidad",AW44,""))),"")</f>
        <v>0.8</v>
      </c>
      <c r="AX45" s="13" t="str">
        <f t="shared" si="48"/>
        <v>Mayor</v>
      </c>
      <c r="AY45" s="10" t="str">
        <f>IF(AND(AV45&lt;&gt;"",AX45&lt;&gt;""),VLOOKUP(AV45&amp;AX45,'[2]No Eliminar'!$N$3:$O$27,2,FALSE),"")</f>
        <v>Alta</v>
      </c>
      <c r="AZ45" s="147"/>
      <c r="BA45" s="148"/>
      <c r="BB45" s="148"/>
      <c r="BC45" s="148"/>
      <c r="BD45" s="148"/>
      <c r="BE45" s="145"/>
      <c r="BF45" s="145"/>
      <c r="BG45" s="148"/>
    </row>
    <row r="46" spans="1:59" ht="105.75" customHeight="1" x14ac:dyDescent="0.3">
      <c r="A46" s="132">
        <v>8</v>
      </c>
      <c r="B46" s="135" t="s">
        <v>172</v>
      </c>
      <c r="C46" s="152" t="s">
        <v>173</v>
      </c>
      <c r="D46" s="152" t="s">
        <v>195</v>
      </c>
      <c r="E46" s="30" t="s">
        <v>151</v>
      </c>
      <c r="F46" s="31" t="s">
        <v>196</v>
      </c>
      <c r="G46" s="154" t="s">
        <v>350</v>
      </c>
      <c r="H46" s="154" t="s">
        <v>176</v>
      </c>
      <c r="I46" s="139" t="s">
        <v>100</v>
      </c>
      <c r="J46" s="133" t="s">
        <v>101</v>
      </c>
      <c r="K46" s="87" t="str">
        <f>IF(J46="Máximo 2 veces por año","Muy Baja", IF(J46="De 3 a 24 veces por año","Baja", IF(J46="De 24 a 500 veces por año","Media", IF(J46="De 500 veces al año y máximo 5000 veces por año","Alta",IF(J46="Más de 5000 veces por año","Muy Alta",";")))))</f>
        <v>Media</v>
      </c>
      <c r="L46" s="90">
        <f>IF(K46="Muy Baja", 20%, IF(K46="Baja",40%, IF(K46="Media",60%, IF(K46="Alta",80%,IF(K46="Muy Alta",100%,"")))))</f>
        <v>0.6</v>
      </c>
      <c r="M46" s="139" t="s">
        <v>70</v>
      </c>
      <c r="N46" s="139" t="s">
        <v>70</v>
      </c>
      <c r="O46" s="139" t="s">
        <v>71</v>
      </c>
      <c r="P46" s="139" t="s">
        <v>71</v>
      </c>
      <c r="Q46" s="139" t="s">
        <v>71</v>
      </c>
      <c r="R46" s="139" t="s">
        <v>70</v>
      </c>
      <c r="S46" s="139" t="s">
        <v>71</v>
      </c>
      <c r="T46" s="139" t="s">
        <v>71</v>
      </c>
      <c r="U46" s="139" t="s">
        <v>71</v>
      </c>
      <c r="V46" s="139" t="s">
        <v>70</v>
      </c>
      <c r="W46" s="139" t="s">
        <v>71</v>
      </c>
      <c r="X46" s="139" t="s">
        <v>70</v>
      </c>
      <c r="Y46" s="139" t="s">
        <v>71</v>
      </c>
      <c r="Z46" s="139" t="s">
        <v>71</v>
      </c>
      <c r="AA46" s="139" t="s">
        <v>71</v>
      </c>
      <c r="AB46" s="139" t="s">
        <v>71</v>
      </c>
      <c r="AC46" s="139" t="s">
        <v>71</v>
      </c>
      <c r="AD46" s="139" t="s">
        <v>71</v>
      </c>
      <c r="AE46" s="139" t="s">
        <v>71</v>
      </c>
      <c r="AF46" s="123">
        <f>COUNTIF(M46:AE46, "SI")</f>
        <v>5</v>
      </c>
      <c r="AG46" s="126" t="str">
        <f>IF(AF46&lt;=5, "Moderado", IF(AF46&lt;=11,"Mayor","Catastrófico"))</f>
        <v>Moderado</v>
      </c>
      <c r="AH46" s="129">
        <f>IF(AG46="Leve", 20%, IF(AG46="Menor",40%, IF(AG46="Moderado",60%, IF(AG46="Mayor",80%,IF(AG46="Catastrófico",100%,"")))))</f>
        <v>0.6</v>
      </c>
      <c r="AI46" s="58" t="str">
        <f>IF(AND(K46&lt;&gt;"",AG46&lt;&gt;""),VLOOKUP(K46&amp;AG46,'[2]No Eliminar'!$N$3:$O$27,2,FALSE),"")</f>
        <v>Moderada</v>
      </c>
      <c r="AJ46" s="27">
        <v>1</v>
      </c>
      <c r="AK46" s="28" t="s">
        <v>197</v>
      </c>
      <c r="AL46" s="9" t="str">
        <f>IF(AM46="Preventivo","Probabilidad",IF(AM46="Detectivo","Probabilidad","Impacto"))</f>
        <v>Probabilidad</v>
      </c>
      <c r="AM46" s="10" t="s">
        <v>85</v>
      </c>
      <c r="AN46" s="11">
        <f>IF(AM46="Preventivo", 25%, IF(AM46="Detectivo",15%, IF(AM46="Correctivo",10%,IF(AM46="No se tienen controles para aplicar al impacto","No Aplica",""))))</f>
        <v>0.25</v>
      </c>
      <c r="AO46" s="10" t="s">
        <v>74</v>
      </c>
      <c r="AP46" s="11">
        <f>IF(AO46="Automático", 25%, IF(AO46="Manual",15%,IF(AO46="No Aplica", "No Aplica","")))</f>
        <v>0.15</v>
      </c>
      <c r="AQ46" s="12">
        <f>AN46+AP46</f>
        <v>0.4</v>
      </c>
      <c r="AR46" s="10" t="s">
        <v>75</v>
      </c>
      <c r="AS46" s="10" t="s">
        <v>76</v>
      </c>
      <c r="AT46" s="10" t="s">
        <v>77</v>
      </c>
      <c r="AU46" s="12">
        <f>IFERROR(IF(AL46="Probabilidad",(L46-(+L46*AQ46)),IF(AL46="Impacto",L46,"")),"")</f>
        <v>0.36</v>
      </c>
      <c r="AV46" s="13" t="str">
        <f>IF(AU46&lt;=20%, "Muy Baja", IF(AU46&lt;=40%,"Baja", IF(AU46&lt;=60%,"Media",IF(AU46&lt;=80%,"Alta","Muy Alta"))))</f>
        <v>Baja</v>
      </c>
      <c r="AW46" s="12">
        <f>IF(AL46="Impacto",(AH46-(+AH46*AQ46)),AH46)</f>
        <v>0.6</v>
      </c>
      <c r="AX46" s="13" t="str">
        <f>IF(AW46&lt;=20%, "Leve", IF(AW46&lt;=40%,"Menor", IF(AW46&lt;=60%,"Moderado",IF(AW46&lt;=80%,"Mayor","Catastrófico"))))</f>
        <v>Moderado</v>
      </c>
      <c r="AY46" s="14" t="str">
        <f>IF(AND(AV46&lt;&gt;"",AX46&lt;&gt;""),VLOOKUP(AV46&amp;AX46,'[2]No Eliminar'!$N$3:$O$27,2,FALSE),"")</f>
        <v>Moderada</v>
      </c>
      <c r="AZ46" s="55" t="s">
        <v>127</v>
      </c>
      <c r="BA46" s="148" t="s">
        <v>329</v>
      </c>
      <c r="BB46" s="148" t="s">
        <v>198</v>
      </c>
      <c r="BC46" s="148" t="s">
        <v>180</v>
      </c>
      <c r="BD46" s="148" t="s">
        <v>82</v>
      </c>
      <c r="BE46" s="145">
        <v>44593</v>
      </c>
      <c r="BF46" s="145">
        <v>44926</v>
      </c>
      <c r="BG46" s="148" t="s">
        <v>189</v>
      </c>
    </row>
    <row r="47" spans="1:59" ht="105.75" customHeight="1" x14ac:dyDescent="0.3">
      <c r="A47" s="132"/>
      <c r="B47" s="135"/>
      <c r="C47" s="152"/>
      <c r="D47" s="152"/>
      <c r="E47" s="30" t="s">
        <v>151</v>
      </c>
      <c r="F47" s="29" t="s">
        <v>330</v>
      </c>
      <c r="G47" s="154"/>
      <c r="H47" s="154"/>
      <c r="I47" s="139"/>
      <c r="J47" s="133"/>
      <c r="K47" s="88"/>
      <c r="L47" s="91"/>
      <c r="M47" s="139"/>
      <c r="N47" s="139"/>
      <c r="O47" s="139"/>
      <c r="P47" s="139"/>
      <c r="Q47" s="139"/>
      <c r="R47" s="139"/>
      <c r="S47" s="139"/>
      <c r="T47" s="139"/>
      <c r="U47" s="139"/>
      <c r="V47" s="139"/>
      <c r="W47" s="139"/>
      <c r="X47" s="139"/>
      <c r="Y47" s="139"/>
      <c r="Z47" s="139"/>
      <c r="AA47" s="139"/>
      <c r="AB47" s="139"/>
      <c r="AC47" s="139"/>
      <c r="AD47" s="139"/>
      <c r="AE47" s="139"/>
      <c r="AF47" s="124"/>
      <c r="AG47" s="127"/>
      <c r="AH47" s="130"/>
      <c r="AI47" s="59"/>
      <c r="AJ47" s="27">
        <v>2</v>
      </c>
      <c r="AK47" s="28" t="s">
        <v>199</v>
      </c>
      <c r="AL47" s="9" t="str">
        <f>IF(AM47="Preventivo","Probabilidad",IF(AM47="Detectivo","Probabilidad","Impacto"))</f>
        <v>Probabilidad</v>
      </c>
      <c r="AM47" s="10" t="s">
        <v>85</v>
      </c>
      <c r="AN47" s="11">
        <f>IF(AM47="Preventivo", 25%, IF(AM47="Detectivo",15%, IF(AM47="Correctivo",10%,IF(AM47="No se tienen controles para aplicar al impacto","No Aplica",""))))</f>
        <v>0.25</v>
      </c>
      <c r="AO47" s="10" t="s">
        <v>74</v>
      </c>
      <c r="AP47" s="11">
        <f>IF(AO47="Automático", 25%, IF(AO47="Manual",15%,IF(AO47="No Aplica", "No Aplica","")))</f>
        <v>0.15</v>
      </c>
      <c r="AQ47" s="12">
        <f>AN47+AP47</f>
        <v>0.4</v>
      </c>
      <c r="AR47" s="10" t="s">
        <v>75</v>
      </c>
      <c r="AS47" s="10" t="s">
        <v>76</v>
      </c>
      <c r="AT47" s="10" t="s">
        <v>77</v>
      </c>
      <c r="AU47" s="12">
        <f>IFERROR(IF(AND(AL46="Probabilidad",AL47="Probabilidad"),(AU46-(+AU46*AQ47)),IF(AL47="Probabilidad",(L46-(+L46*AQ47)),IF(AL47="Impacto",AU46,""))),"")</f>
        <v>0.216</v>
      </c>
      <c r="AV47" s="13" t="str">
        <f>IF(AU47&lt;=20%, "Muy Baja", IF(AU47&lt;=40%,"Baja", IF(AU47&lt;=60%,"Media",IF(AU47&lt;=80%,"Alta","Muy Alta"))))</f>
        <v>Baja</v>
      </c>
      <c r="AW47" s="12">
        <f>IF(AL47="Impacto",(AW46-(+AW46*AQ47)),AW46)</f>
        <v>0.6</v>
      </c>
      <c r="AX47" s="13" t="str">
        <f t="shared" ref="AX47:AX49" si="53">IF(AW47&lt;=20%, "Leve", IF(AW47&lt;=40%,"Menor", IF(AW47&lt;=60%,"Moderado",IF(AW47&lt;=80%,"Mayor","Catastrófico"))))</f>
        <v>Moderado</v>
      </c>
      <c r="AY47" s="14" t="str">
        <f>IF(AND(AV47&lt;&gt;"",AX47&lt;&gt;""),VLOOKUP(AV47&amp;AX47,'[2]No Eliminar'!$N$3:$O$27,2,FALSE),"")</f>
        <v>Moderada</v>
      </c>
      <c r="AZ47" s="56"/>
      <c r="BA47" s="148"/>
      <c r="BB47" s="148"/>
      <c r="BC47" s="148"/>
      <c r="BD47" s="148"/>
      <c r="BE47" s="145"/>
      <c r="BF47" s="145"/>
      <c r="BG47" s="148"/>
    </row>
    <row r="48" spans="1:59" ht="105.75" customHeight="1" x14ac:dyDescent="0.3">
      <c r="A48" s="132"/>
      <c r="B48" s="135"/>
      <c r="C48" s="152"/>
      <c r="D48" s="152"/>
      <c r="E48" s="30" t="s">
        <v>151</v>
      </c>
      <c r="F48" s="31" t="s">
        <v>196</v>
      </c>
      <c r="G48" s="154"/>
      <c r="H48" s="154"/>
      <c r="I48" s="139"/>
      <c r="J48" s="133"/>
      <c r="K48" s="88"/>
      <c r="L48" s="91"/>
      <c r="M48" s="139"/>
      <c r="N48" s="139"/>
      <c r="O48" s="139"/>
      <c r="P48" s="139"/>
      <c r="Q48" s="139"/>
      <c r="R48" s="139"/>
      <c r="S48" s="139"/>
      <c r="T48" s="139"/>
      <c r="U48" s="139"/>
      <c r="V48" s="139"/>
      <c r="W48" s="139"/>
      <c r="X48" s="139"/>
      <c r="Y48" s="139"/>
      <c r="Z48" s="139"/>
      <c r="AA48" s="139"/>
      <c r="AB48" s="139"/>
      <c r="AC48" s="139"/>
      <c r="AD48" s="139"/>
      <c r="AE48" s="139"/>
      <c r="AF48" s="124"/>
      <c r="AG48" s="127"/>
      <c r="AH48" s="130"/>
      <c r="AI48" s="59"/>
      <c r="AJ48" s="27">
        <v>3</v>
      </c>
      <c r="AK48" s="28" t="s">
        <v>200</v>
      </c>
      <c r="AL48" s="9" t="str">
        <f t="shared" ref="AL48" si="54">IF(AM48="Preventivo","Probabilidad",IF(AM48="Detectivo","Probabilidad","Impacto"))</f>
        <v>Probabilidad</v>
      </c>
      <c r="AM48" s="10" t="s">
        <v>85</v>
      </c>
      <c r="AN48" s="11">
        <f>IF(AM48="Preventivo", 25%, IF(AM48="Detectivo",15%, IF(AM48="Correctivo",10%,IF(AM48="No se tienen controles para aplicar al impacto","No Aplica",""))))</f>
        <v>0.25</v>
      </c>
      <c r="AO48" s="10" t="s">
        <v>74</v>
      </c>
      <c r="AP48" s="11">
        <f t="shared" ref="AP48:AP49" si="55">IF(AO48="Automático", 25%, IF(AO48="Manual",15%,IF(AO48="No Aplica", "No Aplica","")))</f>
        <v>0.15</v>
      </c>
      <c r="AQ48" s="12">
        <f>AN48+AP48</f>
        <v>0.4</v>
      </c>
      <c r="AR48" s="10" t="s">
        <v>75</v>
      </c>
      <c r="AS48" s="10" t="s">
        <v>76</v>
      </c>
      <c r="AT48" s="10" t="s">
        <v>77</v>
      </c>
      <c r="AU48" s="12">
        <f>IFERROR(IF(AND(AL47="Probabilidad",AL48="Probabilidad"),(AU47-(+AU47*AQ48)),IF(AND(AL47="Impacto",AL48="Probabilidad"),(AU46-(+AU46*AQ48)),IF(AL48="Impacto",AU47,""))),"")</f>
        <v>0.12959999999999999</v>
      </c>
      <c r="AV48" s="15" t="str">
        <f>IF(AU48&lt;=20%, "Muy Baja", IF(AU48&lt;=40%,"Baja", IF(AU48&lt;=60%,"Media",IF(AU48&lt;=80%,"Alta","Muy Alta"))))</f>
        <v>Muy Baja</v>
      </c>
      <c r="AW48" s="12">
        <f>IFERROR(IF(AND(AL47="Impacto",AL48="Impacto"),(AW47-(+AW47*AQ48)),IF(AND(AL47="Impacto",AL48="Probabilidad"),(AW46-(+AW46*AQ48)),IF(AL48="Probabilidad",AW47,""))),"")</f>
        <v>0.6</v>
      </c>
      <c r="AX48" s="13" t="str">
        <f t="shared" si="53"/>
        <v>Moderado</v>
      </c>
      <c r="AY48" s="14" t="str">
        <f>IF(AND(AV48&lt;&gt;"",AX48&lt;&gt;""),VLOOKUP(AV48&amp;AX48,'[2]No Eliminar'!$N$3:$O$27,2,FALSE),"")</f>
        <v>Moderada</v>
      </c>
      <c r="AZ48" s="56"/>
      <c r="BA48" s="148"/>
      <c r="BB48" s="148"/>
      <c r="BC48" s="148"/>
      <c r="BD48" s="148"/>
      <c r="BE48" s="145"/>
      <c r="BF48" s="145"/>
      <c r="BG48" s="148"/>
    </row>
    <row r="49" spans="1:59" ht="105.75" customHeight="1" x14ac:dyDescent="0.3">
      <c r="A49" s="132"/>
      <c r="B49" s="135"/>
      <c r="C49" s="152"/>
      <c r="D49" s="152"/>
      <c r="E49" s="30" t="s">
        <v>151</v>
      </c>
      <c r="F49" s="29" t="s">
        <v>331</v>
      </c>
      <c r="G49" s="154"/>
      <c r="H49" s="154"/>
      <c r="I49" s="139"/>
      <c r="J49" s="133"/>
      <c r="K49" s="89"/>
      <c r="L49" s="92"/>
      <c r="M49" s="139"/>
      <c r="N49" s="139"/>
      <c r="O49" s="139"/>
      <c r="P49" s="139"/>
      <c r="Q49" s="139"/>
      <c r="R49" s="139"/>
      <c r="S49" s="139"/>
      <c r="T49" s="139"/>
      <c r="U49" s="139"/>
      <c r="V49" s="139"/>
      <c r="W49" s="139"/>
      <c r="X49" s="139"/>
      <c r="Y49" s="139"/>
      <c r="Z49" s="139"/>
      <c r="AA49" s="139"/>
      <c r="AB49" s="139"/>
      <c r="AC49" s="139"/>
      <c r="AD49" s="139"/>
      <c r="AE49" s="139"/>
      <c r="AF49" s="125"/>
      <c r="AG49" s="128"/>
      <c r="AH49" s="131"/>
      <c r="AI49" s="60"/>
      <c r="AJ49" s="27">
        <v>4</v>
      </c>
      <c r="AK49" s="28" t="s">
        <v>201</v>
      </c>
      <c r="AL49" s="9" t="str">
        <f>IF(AM49="Preventivo","Probabilidad",IF(AM49="Detectivo","Probabilidad","Impacto"))</f>
        <v>Probabilidad</v>
      </c>
      <c r="AM49" s="10" t="s">
        <v>96</v>
      </c>
      <c r="AN49" s="11">
        <f t="shared" ref="AN49" si="56">IF(AM49="Preventivo", 25%, IF(AM49="Detectivo",15%, IF(AM49="Correctivo",10%,IF(AM49="No se tienen controles para aplicar al impacto","No Aplica",""))))</f>
        <v>0.15</v>
      </c>
      <c r="AO49" s="10" t="s">
        <v>74</v>
      </c>
      <c r="AP49" s="11">
        <f t="shared" si="55"/>
        <v>0.15</v>
      </c>
      <c r="AQ49" s="12">
        <f t="shared" ref="AQ49" si="57">AN49+AP49</f>
        <v>0.3</v>
      </c>
      <c r="AR49" s="10" t="s">
        <v>75</v>
      </c>
      <c r="AS49" s="10" t="s">
        <v>76</v>
      </c>
      <c r="AT49" s="10" t="s">
        <v>77</v>
      </c>
      <c r="AU49" s="12">
        <f t="shared" ref="AU49" si="58">IFERROR(IF(AND(AL48="Probabilidad",AL49="Probabilidad"),(AU48-(+AU48*AQ49)),IF(AND(AL48="Impacto",AL49="Probabilidad"),(AU47-(+AU47*AQ49)),IF(AL49="Impacto",AU48,""))),"")</f>
        <v>9.0719999999999995E-2</v>
      </c>
      <c r="AV49" s="15" t="str">
        <f t="shared" ref="AV49" si="59">IF(AU49&lt;=20%, "Muy Baja", IF(AU49&lt;=40%,"Baja", IF(AU49&lt;=60%,"Media",IF(AU49&lt;=80%,"Alta","Muy Alta"))))</f>
        <v>Muy Baja</v>
      </c>
      <c r="AW49" s="12">
        <f t="shared" ref="AW49" si="60">IFERROR(IF(AND(AL48="Impacto",AL49="Impacto"),(AW48-(+AW48*AQ49)),IF(AND(AL48="Impacto",AL49="Probabilidad"),(AW47-(+AW47*AQ49)),IF(AL49="Probabilidad",AW48,""))),"")</f>
        <v>0.6</v>
      </c>
      <c r="AX49" s="13" t="str">
        <f t="shared" si="53"/>
        <v>Moderado</v>
      </c>
      <c r="AY49" s="10" t="str">
        <f>IF(AND(AV49&lt;&gt;"",AX49&lt;&gt;""),VLOOKUP(AV49&amp;AX49,'[2]No Eliminar'!$N$3:$O$27,2,FALSE),"")</f>
        <v>Moderada</v>
      </c>
      <c r="AZ49" s="57"/>
      <c r="BA49" s="148"/>
      <c r="BB49" s="148"/>
      <c r="BC49" s="148"/>
      <c r="BD49" s="148"/>
      <c r="BE49" s="145"/>
      <c r="BF49" s="145"/>
      <c r="BG49" s="148"/>
    </row>
    <row r="50" spans="1:59" ht="105.75" customHeight="1" x14ac:dyDescent="0.3">
      <c r="A50" s="132">
        <v>9</v>
      </c>
      <c r="B50" s="135" t="s">
        <v>202</v>
      </c>
      <c r="C50" s="155" t="s">
        <v>173</v>
      </c>
      <c r="D50" s="155" t="s">
        <v>203</v>
      </c>
      <c r="E50" s="30" t="s">
        <v>113</v>
      </c>
      <c r="F50" s="29" t="s">
        <v>204</v>
      </c>
      <c r="G50" s="67" t="s">
        <v>351</v>
      </c>
      <c r="H50" s="67" t="s">
        <v>176</v>
      </c>
      <c r="I50" s="58" t="s">
        <v>100</v>
      </c>
      <c r="J50" s="87" t="s">
        <v>205</v>
      </c>
      <c r="K50" s="87" t="str">
        <f>IF(J50="Máximo 2 veces por año","Muy Baja", IF(J50="De 3 a 24 veces por año","Baja", IF(J50="De 24 a 500 veces por año","Media", IF(J50="De 500 veces al año y máximo 5000 veces por año","Alta",IF(J50="Más de 5000 veces por año","Muy Alta",";")))))</f>
        <v>Alta</v>
      </c>
      <c r="L50" s="90">
        <f>IF(K50="Muy Baja", 20%, IF(K50="Baja",40%, IF(K50="Media",60%, IF(K50="Alta",80%,IF(K50="Muy Alta",100%,"")))))</f>
        <v>0.8</v>
      </c>
      <c r="M50" s="58" t="s">
        <v>70</v>
      </c>
      <c r="N50" s="58" t="s">
        <v>70</v>
      </c>
      <c r="O50" s="58" t="s">
        <v>71</v>
      </c>
      <c r="P50" s="58" t="s">
        <v>71</v>
      </c>
      <c r="Q50" s="58" t="s">
        <v>71</v>
      </c>
      <c r="R50" s="58" t="s">
        <v>70</v>
      </c>
      <c r="S50" s="58" t="s">
        <v>70</v>
      </c>
      <c r="T50" s="58" t="s">
        <v>71</v>
      </c>
      <c r="U50" s="58" t="s">
        <v>70</v>
      </c>
      <c r="V50" s="58" t="s">
        <v>70</v>
      </c>
      <c r="W50" s="58" t="s">
        <v>70</v>
      </c>
      <c r="X50" s="58" t="s">
        <v>70</v>
      </c>
      <c r="Y50" s="58" t="s">
        <v>70</v>
      </c>
      <c r="Z50" s="58" t="s">
        <v>70</v>
      </c>
      <c r="AA50" s="58" t="s">
        <v>71</v>
      </c>
      <c r="AB50" s="58" t="s">
        <v>71</v>
      </c>
      <c r="AC50" s="58" t="s">
        <v>71</v>
      </c>
      <c r="AD50" s="58" t="s">
        <v>71</v>
      </c>
      <c r="AE50" s="58" t="s">
        <v>71</v>
      </c>
      <c r="AF50" s="123">
        <f>COUNTIF(M50:AE50, "SI")</f>
        <v>10</v>
      </c>
      <c r="AG50" s="126" t="str">
        <f>IF(AF50&lt;=5, "Moderado", IF(AF50&lt;=11,"Mayor","Catastrófico"))</f>
        <v>Mayor</v>
      </c>
      <c r="AH50" s="129">
        <f>IF(AG50="Leve", 20%, IF(AG50="Menor",40%, IF(AG50="Moderado",60%, IF(AG50="Mayor",80%,IF(AG50="Catastrófico",100%,"")))))</f>
        <v>0.8</v>
      </c>
      <c r="AI50" s="58" t="str">
        <f>IF(AND(K50&lt;&gt;"",AG50&lt;&gt;""),VLOOKUP(K50&amp;AG50,'[2]No Eliminar'!$N$3:$O$27,2,FALSE),"")</f>
        <v>Alta</v>
      </c>
      <c r="AJ50" s="27">
        <v>1</v>
      </c>
      <c r="AK50" s="28" t="s">
        <v>206</v>
      </c>
      <c r="AL50" s="9" t="str">
        <f>IF(AM50="Preventivo","Probabilidad",IF(AM50="Detectivo","Probabilidad","Impacto"))</f>
        <v>Probabilidad</v>
      </c>
      <c r="AM50" s="10" t="s">
        <v>85</v>
      </c>
      <c r="AN50" s="11">
        <f>IF(AM50="Preventivo", 25%, IF(AM50="Detectivo",15%, IF(AM50="Correctivo",10%,IF(AM50="No se tienen controles para aplicar al impacto","No Aplica",""))))</f>
        <v>0.25</v>
      </c>
      <c r="AO50" s="10" t="s">
        <v>74</v>
      </c>
      <c r="AP50" s="11">
        <f>IF(AO50="Automático", 25%, IF(AO50="Manual",15%,IF(AO50="No Aplica", "No Aplica","")))</f>
        <v>0.15</v>
      </c>
      <c r="AQ50" s="12">
        <f>AN50+AP50</f>
        <v>0.4</v>
      </c>
      <c r="AR50" s="10" t="s">
        <v>75</v>
      </c>
      <c r="AS50" s="10" t="s">
        <v>76</v>
      </c>
      <c r="AT50" s="10" t="s">
        <v>77</v>
      </c>
      <c r="AU50" s="12">
        <f>IFERROR(IF(AL50="Probabilidad",(L50-(+L50*AQ50)),IF(AL50="Impacto",L50,"")),"")</f>
        <v>0.48</v>
      </c>
      <c r="AV50" s="13" t="str">
        <f>IF(AU50&lt;=20%, "Muy Baja", IF(AU50&lt;=40%,"Baja", IF(AU50&lt;=60%,"Media",IF(AU50&lt;=80%,"Alta","Muy Alta"))))</f>
        <v>Media</v>
      </c>
      <c r="AW50" s="12">
        <f>IF(AL50="Impacto",(AH50-(+AH50*AQ50)),AH50)</f>
        <v>0.8</v>
      </c>
      <c r="AX50" s="13" t="str">
        <f>IF(AW50&lt;=20%, "Leve", IF(AW50&lt;=40%,"Menor", IF(AW50&lt;=60%,"Moderado",IF(AW50&lt;=80%,"Mayor","Catastrófico"))))</f>
        <v>Mayor</v>
      </c>
      <c r="AY50" s="14" t="str">
        <f>IF(AND(AV50&lt;&gt;"",AX50&lt;&gt;""),VLOOKUP(AV50&amp;AX50,'[2]No Eliminar'!$N$3:$O$27,2,FALSE),"")</f>
        <v>Alta</v>
      </c>
      <c r="AZ50" s="55" t="s">
        <v>127</v>
      </c>
      <c r="BA50" s="117" t="s">
        <v>332</v>
      </c>
      <c r="BB50" s="117" t="s">
        <v>207</v>
      </c>
      <c r="BC50" s="117" t="s">
        <v>208</v>
      </c>
      <c r="BD50" s="117" t="s">
        <v>209</v>
      </c>
      <c r="BE50" s="120">
        <v>44593</v>
      </c>
      <c r="BF50" s="120">
        <v>44926</v>
      </c>
      <c r="BG50" s="117" t="s">
        <v>210</v>
      </c>
    </row>
    <row r="51" spans="1:59" ht="105.75" customHeight="1" x14ac:dyDescent="0.3">
      <c r="A51" s="132"/>
      <c r="B51" s="135"/>
      <c r="C51" s="156"/>
      <c r="D51" s="156"/>
      <c r="E51" s="30" t="s">
        <v>211</v>
      </c>
      <c r="F51" s="29" t="s">
        <v>212</v>
      </c>
      <c r="G51" s="68"/>
      <c r="H51" s="68"/>
      <c r="I51" s="59"/>
      <c r="J51" s="88"/>
      <c r="K51" s="88"/>
      <c r="L51" s="91"/>
      <c r="M51" s="59"/>
      <c r="N51" s="59"/>
      <c r="O51" s="59"/>
      <c r="P51" s="59"/>
      <c r="Q51" s="59"/>
      <c r="R51" s="59"/>
      <c r="S51" s="59"/>
      <c r="T51" s="59"/>
      <c r="U51" s="59"/>
      <c r="V51" s="59"/>
      <c r="W51" s="59"/>
      <c r="X51" s="59"/>
      <c r="Y51" s="59"/>
      <c r="Z51" s="59"/>
      <c r="AA51" s="59"/>
      <c r="AB51" s="59"/>
      <c r="AC51" s="59"/>
      <c r="AD51" s="59"/>
      <c r="AE51" s="59"/>
      <c r="AF51" s="124"/>
      <c r="AG51" s="127"/>
      <c r="AH51" s="130"/>
      <c r="AI51" s="59"/>
      <c r="AJ51" s="27">
        <v>2</v>
      </c>
      <c r="AK51" s="28" t="s">
        <v>333</v>
      </c>
      <c r="AL51" s="9" t="str">
        <f>IF(AM51="Preventivo","Probabilidad",IF(AM51="Detectivo","Probabilidad","Impacto"))</f>
        <v>Probabilidad</v>
      </c>
      <c r="AM51" s="10" t="s">
        <v>96</v>
      </c>
      <c r="AN51" s="11">
        <f>IF(AM51="Preventivo", 25%, IF(AM51="Detectivo",15%, IF(AM51="Correctivo",10%,IF(AM51="No se tienen controles para aplicar al impacto","No Aplica",""))))</f>
        <v>0.15</v>
      </c>
      <c r="AO51" s="10" t="s">
        <v>74</v>
      </c>
      <c r="AP51" s="11">
        <f>IF(AO51="Automático", 25%, IF(AO51="Manual",15%,IF(AO51="No Aplica", "No Aplica","")))</f>
        <v>0.15</v>
      </c>
      <c r="AQ51" s="12">
        <f>AN51+AP51</f>
        <v>0.3</v>
      </c>
      <c r="AR51" s="10" t="s">
        <v>75</v>
      </c>
      <c r="AS51" s="10" t="s">
        <v>76</v>
      </c>
      <c r="AT51" s="10" t="s">
        <v>77</v>
      </c>
      <c r="AU51" s="12">
        <f>IFERROR(IF(AND(AL50="Probabilidad",AL51="Probabilidad"),(AU50-(+AU50*AQ51)),IF(AL51="Probabilidad",(L50-(+L50*AQ51)),IF(AL51="Impacto",AU50,""))),"")</f>
        <v>0.33599999999999997</v>
      </c>
      <c r="AV51" s="13" t="str">
        <f>IF(AU51&lt;=20%, "Muy Baja", IF(AU51&lt;=40%,"Baja", IF(AU51&lt;=60%,"Media",IF(AU51&lt;=80%,"Alta","Muy Alta"))))</f>
        <v>Baja</v>
      </c>
      <c r="AW51" s="12">
        <f>IF(AL51="Impacto",(AW50-(+AW50*AQ51)),AW50)</f>
        <v>0.8</v>
      </c>
      <c r="AX51" s="13" t="str">
        <f t="shared" ref="AX51:AX56" si="61">IF(AW51&lt;=20%, "Leve", IF(AW51&lt;=40%,"Menor", IF(AW51&lt;=60%,"Moderado",IF(AW51&lt;=80%,"Mayor","Catastrófico"))))</f>
        <v>Mayor</v>
      </c>
      <c r="AY51" s="14" t="str">
        <f>IF(AND(AV51&lt;&gt;"",AX51&lt;&gt;""),VLOOKUP(AV51&amp;AX51,'[2]No Eliminar'!$N$3:$O$27,2,FALSE),"")</f>
        <v>Alta</v>
      </c>
      <c r="AZ51" s="56"/>
      <c r="BA51" s="118"/>
      <c r="BB51" s="118"/>
      <c r="BC51" s="118"/>
      <c r="BD51" s="118"/>
      <c r="BE51" s="121"/>
      <c r="BF51" s="121"/>
      <c r="BG51" s="118"/>
    </row>
    <row r="52" spans="1:59" ht="105.75" customHeight="1" x14ac:dyDescent="0.3">
      <c r="A52" s="132"/>
      <c r="B52" s="135"/>
      <c r="C52" s="156"/>
      <c r="D52" s="156"/>
      <c r="E52" s="30" t="s">
        <v>211</v>
      </c>
      <c r="F52" s="29" t="s">
        <v>213</v>
      </c>
      <c r="G52" s="68"/>
      <c r="H52" s="68"/>
      <c r="I52" s="59"/>
      <c r="J52" s="88"/>
      <c r="K52" s="88"/>
      <c r="L52" s="91"/>
      <c r="M52" s="59"/>
      <c r="N52" s="59"/>
      <c r="O52" s="59"/>
      <c r="P52" s="59"/>
      <c r="Q52" s="59"/>
      <c r="R52" s="59"/>
      <c r="S52" s="59"/>
      <c r="T52" s="59"/>
      <c r="U52" s="59"/>
      <c r="V52" s="59"/>
      <c r="W52" s="59"/>
      <c r="X52" s="59"/>
      <c r="Y52" s="59"/>
      <c r="Z52" s="59"/>
      <c r="AA52" s="59"/>
      <c r="AB52" s="59"/>
      <c r="AC52" s="59"/>
      <c r="AD52" s="59"/>
      <c r="AE52" s="59"/>
      <c r="AF52" s="124"/>
      <c r="AG52" s="127"/>
      <c r="AH52" s="130"/>
      <c r="AI52" s="59"/>
      <c r="AJ52" s="27">
        <v>3</v>
      </c>
      <c r="AK52" s="28" t="s">
        <v>214</v>
      </c>
      <c r="AL52" s="9" t="str">
        <f t="shared" ref="AL52" si="62">IF(AM52="Preventivo","Probabilidad",IF(AM52="Detectivo","Probabilidad","Impacto"))</f>
        <v>Probabilidad</v>
      </c>
      <c r="AM52" s="10" t="s">
        <v>85</v>
      </c>
      <c r="AN52" s="11">
        <f>IF(AM52="Preventivo", 25%, IF(AM52="Detectivo",15%, IF(AM52="Correctivo",10%,IF(AM52="No se tienen controles para aplicar al impacto","No Aplica",""))))</f>
        <v>0.25</v>
      </c>
      <c r="AO52" s="10" t="s">
        <v>74</v>
      </c>
      <c r="AP52" s="11">
        <f t="shared" ref="AP52:AP56" si="63">IF(AO52="Automático", 25%, IF(AO52="Manual",15%,IF(AO52="No Aplica", "No Aplica","")))</f>
        <v>0.15</v>
      </c>
      <c r="AQ52" s="12">
        <f>AN52+AP52</f>
        <v>0.4</v>
      </c>
      <c r="AR52" s="10" t="s">
        <v>75</v>
      </c>
      <c r="AS52" s="10" t="s">
        <v>76</v>
      </c>
      <c r="AT52" s="10" t="s">
        <v>77</v>
      </c>
      <c r="AU52" s="12">
        <f>IFERROR(IF(AND(AL51="Probabilidad",AL52="Probabilidad"),(AU51-(+AU51*AQ52)),IF(AND(AL51="Impacto",AL52="Probabilidad"),(AU50-(+AU50*AQ52)),IF(AL52="Impacto",AU51,""))),"")</f>
        <v>0.20159999999999997</v>
      </c>
      <c r="AV52" s="15" t="str">
        <f>IF(AU52&lt;=20%, "Muy Baja", IF(AU52&lt;=40%,"Baja", IF(AU52&lt;=60%,"Media",IF(AU52&lt;=80%,"Alta","Muy Alta"))))</f>
        <v>Baja</v>
      </c>
      <c r="AW52" s="12">
        <f>IFERROR(IF(AND(AL51="Impacto",AL52="Impacto"),(AW51-(+AW51*AQ52)),IF(AND(AL51="Impacto",AL52="Probabilidad"),(AW50-(+AW50*AQ52)),IF(AL52="Probabilidad",AW51,""))),"")</f>
        <v>0.8</v>
      </c>
      <c r="AX52" s="13" t="str">
        <f t="shared" si="61"/>
        <v>Mayor</v>
      </c>
      <c r="AY52" s="14" t="str">
        <f>IF(AND(AV52&lt;&gt;"",AX52&lt;&gt;""),VLOOKUP(AV52&amp;AX52,'[2]No Eliminar'!$N$3:$O$27,2,FALSE),"")</f>
        <v>Alta</v>
      </c>
      <c r="AZ52" s="56"/>
      <c r="BA52" s="118"/>
      <c r="BB52" s="118"/>
      <c r="BC52" s="118"/>
      <c r="BD52" s="118"/>
      <c r="BE52" s="121"/>
      <c r="BF52" s="121"/>
      <c r="BG52" s="118"/>
    </row>
    <row r="53" spans="1:59" ht="105.75" customHeight="1" x14ac:dyDescent="0.3">
      <c r="A53" s="132"/>
      <c r="B53" s="135"/>
      <c r="C53" s="156"/>
      <c r="D53" s="156"/>
      <c r="E53" s="30" t="s">
        <v>151</v>
      </c>
      <c r="F53" s="29" t="s">
        <v>334</v>
      </c>
      <c r="G53" s="68"/>
      <c r="H53" s="68"/>
      <c r="I53" s="59"/>
      <c r="J53" s="88"/>
      <c r="K53" s="88"/>
      <c r="L53" s="91"/>
      <c r="M53" s="59"/>
      <c r="N53" s="59"/>
      <c r="O53" s="59"/>
      <c r="P53" s="59"/>
      <c r="Q53" s="59"/>
      <c r="R53" s="59"/>
      <c r="S53" s="59"/>
      <c r="T53" s="59"/>
      <c r="U53" s="59"/>
      <c r="V53" s="59"/>
      <c r="W53" s="59"/>
      <c r="X53" s="59"/>
      <c r="Y53" s="59"/>
      <c r="Z53" s="59"/>
      <c r="AA53" s="59"/>
      <c r="AB53" s="59"/>
      <c r="AC53" s="59"/>
      <c r="AD53" s="59"/>
      <c r="AE53" s="59"/>
      <c r="AF53" s="124"/>
      <c r="AG53" s="127"/>
      <c r="AH53" s="130"/>
      <c r="AI53" s="59"/>
      <c r="AJ53" s="27">
        <v>4</v>
      </c>
      <c r="AK53" s="28" t="s">
        <v>335</v>
      </c>
      <c r="AL53" s="9" t="str">
        <f>IF(AM53="Preventivo","Probabilidad",IF(AM53="Detectivo","Probabilidad","Impacto"))</f>
        <v>Probabilidad</v>
      </c>
      <c r="AM53" s="10" t="s">
        <v>85</v>
      </c>
      <c r="AN53" s="11">
        <f t="shared" ref="AN53:AN56" si="64">IF(AM53="Preventivo", 25%, IF(AM53="Detectivo",15%, IF(AM53="Correctivo",10%,IF(AM53="No se tienen controles para aplicar al impacto","No Aplica",""))))</f>
        <v>0.25</v>
      </c>
      <c r="AO53" s="10" t="s">
        <v>74</v>
      </c>
      <c r="AP53" s="11">
        <f t="shared" si="63"/>
        <v>0.15</v>
      </c>
      <c r="AQ53" s="12">
        <f t="shared" ref="AQ53" si="65">AN53+AP53</f>
        <v>0.4</v>
      </c>
      <c r="AR53" s="10" t="s">
        <v>75</v>
      </c>
      <c r="AS53" s="10" t="s">
        <v>76</v>
      </c>
      <c r="AT53" s="10" t="s">
        <v>77</v>
      </c>
      <c r="AU53" s="12">
        <f t="shared" ref="AU53:AU56" si="66">IFERROR(IF(AND(AL52="Probabilidad",AL53="Probabilidad"),(AU52-(+AU52*AQ53)),IF(AND(AL52="Impacto",AL53="Probabilidad"),(AU51-(+AU51*AQ53)),IF(AL53="Impacto",AU52,""))),"")</f>
        <v>0.12095999999999998</v>
      </c>
      <c r="AV53" s="15" t="str">
        <f t="shared" ref="AV53:AV55" si="67">IF(AU53&lt;=20%, "Muy Baja", IF(AU53&lt;=40%,"Baja", IF(AU53&lt;=60%,"Media",IF(AU53&lt;=80%,"Alta","Muy Alta"))))</f>
        <v>Muy Baja</v>
      </c>
      <c r="AW53" s="12">
        <f t="shared" ref="AW53" si="68">IFERROR(IF(AND(AL52="Impacto",AL53="Impacto"),(AW52-(+AW52*AQ53)),IF(AND(AL52="Impacto",AL53="Probabilidad"),(AW51-(+AW51*AQ53)),IF(AL53="Probabilidad",AW52,""))),"")</f>
        <v>0.8</v>
      </c>
      <c r="AX53" s="13" t="str">
        <f t="shared" si="61"/>
        <v>Mayor</v>
      </c>
      <c r="AY53" s="14" t="str">
        <f>IF(AND(AV53&lt;&gt;"",AX53&lt;&gt;""),VLOOKUP(AV53&amp;AX53,'[2]No Eliminar'!$N$3:$O$27,2,FALSE),"")</f>
        <v>Alta</v>
      </c>
      <c r="AZ53" s="56"/>
      <c r="BA53" s="118"/>
      <c r="BB53" s="118"/>
      <c r="BC53" s="118"/>
      <c r="BD53" s="118"/>
      <c r="BE53" s="121"/>
      <c r="BF53" s="121"/>
      <c r="BG53" s="118"/>
    </row>
    <row r="54" spans="1:59" ht="105.75" customHeight="1" x14ac:dyDescent="0.3">
      <c r="A54" s="132"/>
      <c r="B54" s="135"/>
      <c r="C54" s="156"/>
      <c r="D54" s="156"/>
      <c r="E54" s="30" t="s">
        <v>113</v>
      </c>
      <c r="F54" s="29" t="s">
        <v>215</v>
      </c>
      <c r="G54" s="68"/>
      <c r="H54" s="68"/>
      <c r="I54" s="59"/>
      <c r="J54" s="88"/>
      <c r="K54" s="88"/>
      <c r="L54" s="91"/>
      <c r="M54" s="59"/>
      <c r="N54" s="59"/>
      <c r="O54" s="59"/>
      <c r="P54" s="59"/>
      <c r="Q54" s="59"/>
      <c r="R54" s="59"/>
      <c r="S54" s="59"/>
      <c r="T54" s="59"/>
      <c r="U54" s="59"/>
      <c r="V54" s="59"/>
      <c r="W54" s="59"/>
      <c r="X54" s="59"/>
      <c r="Y54" s="59"/>
      <c r="Z54" s="59"/>
      <c r="AA54" s="59"/>
      <c r="AB54" s="59"/>
      <c r="AC54" s="59"/>
      <c r="AD54" s="59"/>
      <c r="AE54" s="59"/>
      <c r="AF54" s="124"/>
      <c r="AG54" s="127"/>
      <c r="AH54" s="130"/>
      <c r="AI54" s="59"/>
      <c r="AJ54" s="27">
        <v>5</v>
      </c>
      <c r="AK54" s="28" t="s">
        <v>216</v>
      </c>
      <c r="AL54" s="9" t="str">
        <f t="shared" ref="AL54:AL56" si="69">IF(AM54="Preventivo","Probabilidad",IF(AM54="Detectivo","Probabilidad","Impacto"))</f>
        <v>Probabilidad</v>
      </c>
      <c r="AM54" s="10" t="s">
        <v>85</v>
      </c>
      <c r="AN54" s="11">
        <f t="shared" si="64"/>
        <v>0.25</v>
      </c>
      <c r="AO54" s="10" t="s">
        <v>74</v>
      </c>
      <c r="AP54" s="11">
        <f t="shared" si="63"/>
        <v>0.15</v>
      </c>
      <c r="AQ54" s="12">
        <f>AN54+AP54</f>
        <v>0.4</v>
      </c>
      <c r="AR54" s="10" t="s">
        <v>75</v>
      </c>
      <c r="AS54" s="10" t="s">
        <v>76</v>
      </c>
      <c r="AT54" s="10" t="s">
        <v>77</v>
      </c>
      <c r="AU54" s="12">
        <f t="shared" si="66"/>
        <v>7.2575999999999988E-2</v>
      </c>
      <c r="AV54" s="15" t="str">
        <f t="shared" si="67"/>
        <v>Muy Baja</v>
      </c>
      <c r="AW54" s="12">
        <f>IFERROR(IF(AND(AL53="Impacto",AL54="Impacto"),(AW53-(+AW53*AQ54)),IF(AND(AL53="Impacto",AL54="Probabilidad"),(AW52-(+AW52*AQ54)),IF(AL54="Probabilidad",AW53,""))),"")</f>
        <v>0.8</v>
      </c>
      <c r="AX54" s="13" t="str">
        <f t="shared" si="61"/>
        <v>Mayor</v>
      </c>
      <c r="AY54" s="14" t="str">
        <f>IF(AND(AV54&lt;&gt;"",AX54&lt;&gt;""),VLOOKUP(AV54&amp;AX54,'[2]No Eliminar'!$N$3:$O$27,2,FALSE),"")</f>
        <v>Alta</v>
      </c>
      <c r="AZ54" s="56"/>
      <c r="BA54" s="118"/>
      <c r="BB54" s="118"/>
      <c r="BC54" s="118"/>
      <c r="BD54" s="118"/>
      <c r="BE54" s="121"/>
      <c r="BF54" s="121"/>
      <c r="BG54" s="118"/>
    </row>
    <row r="55" spans="1:59" ht="105.75" customHeight="1" x14ac:dyDescent="0.3">
      <c r="A55" s="132"/>
      <c r="B55" s="135"/>
      <c r="C55" s="156"/>
      <c r="D55" s="156"/>
      <c r="E55" s="30" t="s">
        <v>113</v>
      </c>
      <c r="F55" s="29" t="s">
        <v>217</v>
      </c>
      <c r="G55" s="68"/>
      <c r="H55" s="68"/>
      <c r="I55" s="59"/>
      <c r="J55" s="88"/>
      <c r="K55" s="88"/>
      <c r="L55" s="91"/>
      <c r="M55" s="59"/>
      <c r="N55" s="59"/>
      <c r="O55" s="59"/>
      <c r="P55" s="59"/>
      <c r="Q55" s="59"/>
      <c r="R55" s="59"/>
      <c r="S55" s="59"/>
      <c r="T55" s="59"/>
      <c r="U55" s="59"/>
      <c r="V55" s="59"/>
      <c r="W55" s="59"/>
      <c r="X55" s="59"/>
      <c r="Y55" s="59"/>
      <c r="Z55" s="59"/>
      <c r="AA55" s="59"/>
      <c r="AB55" s="59"/>
      <c r="AC55" s="59"/>
      <c r="AD55" s="59"/>
      <c r="AE55" s="59"/>
      <c r="AF55" s="124"/>
      <c r="AG55" s="127"/>
      <c r="AH55" s="130"/>
      <c r="AI55" s="59"/>
      <c r="AJ55" s="27">
        <v>6</v>
      </c>
      <c r="AK55" s="28" t="s">
        <v>218</v>
      </c>
      <c r="AL55" s="9" t="str">
        <f t="shared" si="69"/>
        <v>Probabilidad</v>
      </c>
      <c r="AM55" s="10" t="s">
        <v>96</v>
      </c>
      <c r="AN55" s="11">
        <f t="shared" si="64"/>
        <v>0.15</v>
      </c>
      <c r="AO55" s="10" t="s">
        <v>74</v>
      </c>
      <c r="AP55" s="11">
        <f t="shared" si="63"/>
        <v>0.15</v>
      </c>
      <c r="AQ55" s="12">
        <f t="shared" ref="AQ55:AQ56" si="70">AN55+AP55</f>
        <v>0.3</v>
      </c>
      <c r="AR55" s="10" t="s">
        <v>75</v>
      </c>
      <c r="AS55" s="10" t="s">
        <v>76</v>
      </c>
      <c r="AT55" s="10" t="s">
        <v>77</v>
      </c>
      <c r="AU55" s="12">
        <f t="shared" si="66"/>
        <v>5.0803199999999993E-2</v>
      </c>
      <c r="AV55" s="15" t="str">
        <f t="shared" si="67"/>
        <v>Muy Baja</v>
      </c>
      <c r="AW55" s="12">
        <f t="shared" ref="AW55:AW56" si="71">IFERROR(IF(AND(AL54="Impacto",AL55="Impacto"),(AW54-(+AW54*AQ55)),IF(AND(AL54="Impacto",AL55="Probabilidad"),(AW53-(+AW53*AQ55)),IF(AL55="Probabilidad",AW54,""))),"")</f>
        <v>0.8</v>
      </c>
      <c r="AX55" s="13" t="str">
        <f t="shared" si="61"/>
        <v>Mayor</v>
      </c>
      <c r="AY55" s="14" t="str">
        <f>IF(AND(AV55&lt;&gt;"",AX55&lt;&gt;""),VLOOKUP(AV55&amp;AX55,'[2]No Eliminar'!$N$3:$O$27,2,FALSE),"")</f>
        <v>Alta</v>
      </c>
      <c r="AZ55" s="56"/>
      <c r="BA55" s="118"/>
      <c r="BB55" s="118"/>
      <c r="BC55" s="118"/>
      <c r="BD55" s="118"/>
      <c r="BE55" s="121"/>
      <c r="BF55" s="121"/>
      <c r="BG55" s="118"/>
    </row>
    <row r="56" spans="1:59" ht="105.75" customHeight="1" x14ac:dyDescent="0.3">
      <c r="A56" s="132"/>
      <c r="B56" s="135"/>
      <c r="C56" s="157"/>
      <c r="D56" s="157"/>
      <c r="E56" s="30" t="s">
        <v>113</v>
      </c>
      <c r="F56" s="29" t="s">
        <v>219</v>
      </c>
      <c r="G56" s="69"/>
      <c r="H56" s="69"/>
      <c r="I56" s="60"/>
      <c r="J56" s="89"/>
      <c r="K56" s="89"/>
      <c r="L56" s="92"/>
      <c r="M56" s="60"/>
      <c r="N56" s="60"/>
      <c r="O56" s="60"/>
      <c r="P56" s="60"/>
      <c r="Q56" s="60"/>
      <c r="R56" s="60"/>
      <c r="S56" s="60"/>
      <c r="T56" s="60"/>
      <c r="U56" s="60"/>
      <c r="V56" s="60"/>
      <c r="W56" s="60"/>
      <c r="X56" s="60"/>
      <c r="Y56" s="60"/>
      <c r="Z56" s="60"/>
      <c r="AA56" s="60"/>
      <c r="AB56" s="60"/>
      <c r="AC56" s="60"/>
      <c r="AD56" s="60"/>
      <c r="AE56" s="60"/>
      <c r="AF56" s="125"/>
      <c r="AG56" s="128"/>
      <c r="AH56" s="131"/>
      <c r="AI56" s="60"/>
      <c r="AJ56" s="27">
        <v>7</v>
      </c>
      <c r="AK56" s="28" t="s">
        <v>220</v>
      </c>
      <c r="AL56" s="9" t="str">
        <f t="shared" si="69"/>
        <v>Probabilidad</v>
      </c>
      <c r="AM56" s="10" t="s">
        <v>85</v>
      </c>
      <c r="AN56" s="11">
        <f t="shared" si="64"/>
        <v>0.25</v>
      </c>
      <c r="AO56" s="10" t="s">
        <v>74</v>
      </c>
      <c r="AP56" s="11">
        <f t="shared" si="63"/>
        <v>0.15</v>
      </c>
      <c r="AQ56" s="12">
        <f t="shared" si="70"/>
        <v>0.4</v>
      </c>
      <c r="AR56" s="10" t="s">
        <v>75</v>
      </c>
      <c r="AS56" s="10" t="s">
        <v>76</v>
      </c>
      <c r="AT56" s="10" t="s">
        <v>77</v>
      </c>
      <c r="AU56" s="12">
        <f t="shared" si="66"/>
        <v>3.0481919999999996E-2</v>
      </c>
      <c r="AV56" s="15" t="str">
        <f>IF(AU56&lt;=20%, "Muy Baja", IF(AU56&lt;=40%,"Baja", IF(AU56&lt;=60%,"Media",IF(AU56&lt;=80%,"Alta","Muy Alta"))))</f>
        <v>Muy Baja</v>
      </c>
      <c r="AW56" s="12">
        <f t="shared" si="71"/>
        <v>0.8</v>
      </c>
      <c r="AX56" s="13" t="str">
        <f t="shared" si="61"/>
        <v>Mayor</v>
      </c>
      <c r="AY56" s="10" t="str">
        <f>IF(AND(AV56&lt;&gt;"",AX56&lt;&gt;""),VLOOKUP(AV56&amp;AX56,'[2]No Eliminar'!$N$3:$O$27,2,FALSE),"")</f>
        <v>Alta</v>
      </c>
      <c r="AZ56" s="57"/>
      <c r="BA56" s="119"/>
      <c r="BB56" s="119"/>
      <c r="BC56" s="119"/>
      <c r="BD56" s="119"/>
      <c r="BE56" s="122"/>
      <c r="BF56" s="122"/>
      <c r="BG56" s="119"/>
    </row>
    <row r="57" spans="1:59" ht="105.75" customHeight="1" x14ac:dyDescent="0.3">
      <c r="A57" s="132">
        <v>10</v>
      </c>
      <c r="B57" s="135" t="s">
        <v>221</v>
      </c>
      <c r="C57" s="158" t="s">
        <v>157</v>
      </c>
      <c r="D57" s="158" t="s">
        <v>222</v>
      </c>
      <c r="E57" s="33" t="s">
        <v>113</v>
      </c>
      <c r="F57" s="34" t="s">
        <v>223</v>
      </c>
      <c r="G57" s="67" t="s">
        <v>352</v>
      </c>
      <c r="H57" s="67" t="s">
        <v>159</v>
      </c>
      <c r="I57" s="58" t="s">
        <v>100</v>
      </c>
      <c r="J57" s="87" t="s">
        <v>205</v>
      </c>
      <c r="K57" s="87" t="str">
        <f>IF(J57="Máximo 2 veces por año","Muy Baja", IF(J57="De 3 a 24 veces por año","Baja", IF(J57="De 24 a 500 veces por año","Media", IF(J57="De 500 veces al año y máximo 5000 veces por año","Alta",IF(J57="Más de 5000 veces por año","Muy Alta",";")))))</f>
        <v>Alta</v>
      </c>
      <c r="L57" s="90">
        <f>IF(K57="Muy Baja", 20%, IF(K57="Baja",40%, IF(K57="Media",60%, IF(K57="Alta",80%,IF(K57="Muy Alta",100%,"")))))</f>
        <v>0.8</v>
      </c>
      <c r="M57" s="58" t="s">
        <v>70</v>
      </c>
      <c r="N57" s="58" t="s">
        <v>70</v>
      </c>
      <c r="O57" s="58" t="s">
        <v>70</v>
      </c>
      <c r="P57" s="58" t="s">
        <v>71</v>
      </c>
      <c r="Q57" s="58" t="s">
        <v>70</v>
      </c>
      <c r="R57" s="58" t="s">
        <v>71</v>
      </c>
      <c r="S57" s="58" t="s">
        <v>70</v>
      </c>
      <c r="T57" s="58" t="s">
        <v>71</v>
      </c>
      <c r="U57" s="58" t="s">
        <v>70</v>
      </c>
      <c r="V57" s="58" t="s">
        <v>70</v>
      </c>
      <c r="W57" s="58" t="s">
        <v>70</v>
      </c>
      <c r="X57" s="58" t="s">
        <v>70</v>
      </c>
      <c r="Y57" s="58" t="s">
        <v>70</v>
      </c>
      <c r="Z57" s="58" t="s">
        <v>70</v>
      </c>
      <c r="AA57" s="58" t="s">
        <v>70</v>
      </c>
      <c r="AB57" s="58" t="s">
        <v>71</v>
      </c>
      <c r="AC57" s="58" t="s">
        <v>70</v>
      </c>
      <c r="AD57" s="58" t="s">
        <v>70</v>
      </c>
      <c r="AE57" s="58" t="s">
        <v>71</v>
      </c>
      <c r="AF57" s="123">
        <f>COUNTIF(M57:AE57, "SI")</f>
        <v>14</v>
      </c>
      <c r="AG57" s="126" t="str">
        <f>IF(AF57&lt;=5, "Moderado", IF(AF57&lt;=11,"Mayor","Catastrófico"))</f>
        <v>Catastrófico</v>
      </c>
      <c r="AH57" s="129">
        <f>IF(AG57="Leve", 20%, IF(AG57="Menor",40%, IF(AG57="Moderado",60%, IF(AG57="Mayor",80%,IF(AG57="Catastrófico",100%,"")))))</f>
        <v>1</v>
      </c>
      <c r="AI57" s="58" t="str">
        <f>IF(AND(K57&lt;&gt;"",AG57&lt;&gt;""),VLOOKUP(K57&amp;AG57,'[2]No Eliminar'!$N$3:$O$27,2,FALSE),"")</f>
        <v>Extrema</v>
      </c>
      <c r="AJ57" s="27">
        <v>1</v>
      </c>
      <c r="AK57" s="35" t="s">
        <v>224</v>
      </c>
      <c r="AL57" s="9" t="str">
        <f>IF(AM57="Preventivo","Probabilidad",IF(AM57="Detectivo","Probabilidad","Impacto"))</f>
        <v>Probabilidad</v>
      </c>
      <c r="AM57" s="10" t="s">
        <v>85</v>
      </c>
      <c r="AN57" s="11">
        <f>IF(AM57="Preventivo", 25%, IF(AM57="Detectivo",15%, IF(AM57="Correctivo",10%,IF(AM57="No se tienen controles para aplicar al impacto","No Aplica",""))))</f>
        <v>0.25</v>
      </c>
      <c r="AO57" s="10" t="s">
        <v>74</v>
      </c>
      <c r="AP57" s="11">
        <f>IF(AO57="Automático", 25%, IF(AO57="Manual",15%,IF(AO57="No Aplica", "No Aplica","")))</f>
        <v>0.15</v>
      </c>
      <c r="AQ57" s="12">
        <f>AN57+AP57</f>
        <v>0.4</v>
      </c>
      <c r="AR57" s="10" t="s">
        <v>75</v>
      </c>
      <c r="AS57" s="10" t="s">
        <v>76</v>
      </c>
      <c r="AT57" s="10" t="s">
        <v>77</v>
      </c>
      <c r="AU57" s="12">
        <f>IFERROR(IF(AL57="Probabilidad",(L57-(+L57*AQ57)),IF(AL57="Impacto",L57,"")),"")</f>
        <v>0.48</v>
      </c>
      <c r="AV57" s="13" t="str">
        <f>IF(AU57&lt;=20%, "Muy Baja", IF(AU57&lt;=40%,"Baja", IF(AU57&lt;=60%,"Media",IF(AU57&lt;=80%,"Alta","Muy Alta"))))</f>
        <v>Media</v>
      </c>
      <c r="AW57" s="12">
        <f>IF(AL57="Impacto",(AH57-(+AH57*AQ57)),AH57)</f>
        <v>1</v>
      </c>
      <c r="AX57" s="13" t="str">
        <f>IF(AW57&lt;=20%, "Leve", IF(AW57&lt;=40%,"Menor", IF(AW57&lt;=60%,"Moderado",IF(AW57&lt;=80%,"Mayor","Catastrófico"))))</f>
        <v>Catastrófico</v>
      </c>
      <c r="AY57" s="14" t="str">
        <f>IF(AND(AV57&lt;&gt;"",AX57&lt;&gt;""),VLOOKUP(AV57&amp;AX57,'[2]No Eliminar'!$N$3:$O$27,2,FALSE),"")</f>
        <v>Extrema</v>
      </c>
      <c r="AZ57" s="55" t="s">
        <v>127</v>
      </c>
      <c r="BA57" s="117" t="s">
        <v>336</v>
      </c>
      <c r="BB57" s="117" t="s">
        <v>225</v>
      </c>
      <c r="BC57" s="117" t="s">
        <v>208</v>
      </c>
      <c r="BD57" s="117" t="s">
        <v>82</v>
      </c>
      <c r="BE57" s="120">
        <v>44593</v>
      </c>
      <c r="BF57" s="120">
        <v>44926</v>
      </c>
      <c r="BG57" s="117" t="s">
        <v>226</v>
      </c>
    </row>
    <row r="58" spans="1:59" ht="105.75" customHeight="1" x14ac:dyDescent="0.3">
      <c r="A58" s="132"/>
      <c r="B58" s="135"/>
      <c r="C58" s="159"/>
      <c r="D58" s="159"/>
      <c r="E58" s="33" t="s">
        <v>151</v>
      </c>
      <c r="F58" s="34" t="s">
        <v>227</v>
      </c>
      <c r="G58" s="68"/>
      <c r="H58" s="68"/>
      <c r="I58" s="59"/>
      <c r="J58" s="88"/>
      <c r="K58" s="88"/>
      <c r="L58" s="91"/>
      <c r="M58" s="59"/>
      <c r="N58" s="59"/>
      <c r="O58" s="59"/>
      <c r="P58" s="59"/>
      <c r="Q58" s="59"/>
      <c r="R58" s="59"/>
      <c r="S58" s="59"/>
      <c r="T58" s="59"/>
      <c r="U58" s="59"/>
      <c r="V58" s="59"/>
      <c r="W58" s="59"/>
      <c r="X58" s="59"/>
      <c r="Y58" s="59"/>
      <c r="Z58" s="59"/>
      <c r="AA58" s="59"/>
      <c r="AB58" s="59"/>
      <c r="AC58" s="59"/>
      <c r="AD58" s="59"/>
      <c r="AE58" s="59"/>
      <c r="AF58" s="124"/>
      <c r="AG58" s="127"/>
      <c r="AH58" s="130"/>
      <c r="AI58" s="59"/>
      <c r="AJ58" s="27">
        <v>2</v>
      </c>
      <c r="AK58" s="28" t="s">
        <v>337</v>
      </c>
      <c r="AL58" s="9" t="str">
        <f>IF(AM58="Preventivo","Probabilidad",IF(AM58="Detectivo","Probabilidad","Impacto"))</f>
        <v>Probabilidad</v>
      </c>
      <c r="AM58" s="10" t="s">
        <v>85</v>
      </c>
      <c r="AN58" s="11">
        <f>IF(AM58="Preventivo", 25%, IF(AM58="Detectivo",15%, IF(AM58="Correctivo",10%,IF(AM58="No se tienen controles para aplicar al impacto","No Aplica",""))))</f>
        <v>0.25</v>
      </c>
      <c r="AO58" s="10" t="s">
        <v>74</v>
      </c>
      <c r="AP58" s="11">
        <f>IF(AO58="Automático", 25%, IF(AO58="Manual",15%,IF(AO58="No Aplica", "No Aplica","")))</f>
        <v>0.15</v>
      </c>
      <c r="AQ58" s="12">
        <f>AN58+AP58</f>
        <v>0.4</v>
      </c>
      <c r="AR58" s="10" t="s">
        <v>75</v>
      </c>
      <c r="AS58" s="10" t="s">
        <v>76</v>
      </c>
      <c r="AT58" s="10" t="s">
        <v>77</v>
      </c>
      <c r="AU58" s="12">
        <f>IFERROR(IF(AND(AL57="Probabilidad",AL58="Probabilidad"),(AU57-(+AU57*AQ58)),IF(AL58="Probabilidad",(L57-(+L57*AQ58)),IF(AL58="Impacto",AU57,""))),"")</f>
        <v>0.28799999999999998</v>
      </c>
      <c r="AV58" s="13" t="str">
        <f>IF(AU58&lt;=20%, "Muy Baja", IF(AU58&lt;=40%,"Baja", IF(AU58&lt;=60%,"Media",IF(AU58&lt;=80%,"Alta","Muy Alta"))))</f>
        <v>Baja</v>
      </c>
      <c r="AW58" s="12">
        <f>IF(AL58="Impacto",(AW57-(+AW57*AQ58)),AW57)</f>
        <v>1</v>
      </c>
      <c r="AX58" s="13" t="str">
        <f t="shared" ref="AX58:AX60" si="72">IF(AW58&lt;=20%, "Leve", IF(AW58&lt;=40%,"Menor", IF(AW58&lt;=60%,"Moderado",IF(AW58&lt;=80%,"Mayor","Catastrófico"))))</f>
        <v>Catastrófico</v>
      </c>
      <c r="AY58" s="14" t="str">
        <f>IF(AND(AV58&lt;&gt;"",AX58&lt;&gt;""),VLOOKUP(AV58&amp;AX58,'[2]No Eliminar'!$N$3:$O$27,2,FALSE),"")</f>
        <v>Extrema</v>
      </c>
      <c r="AZ58" s="56"/>
      <c r="BA58" s="118"/>
      <c r="BB58" s="118"/>
      <c r="BC58" s="118"/>
      <c r="BD58" s="118"/>
      <c r="BE58" s="121"/>
      <c r="BF58" s="121"/>
      <c r="BG58" s="118"/>
    </row>
    <row r="59" spans="1:59" ht="105.75" customHeight="1" x14ac:dyDescent="0.3">
      <c r="A59" s="132"/>
      <c r="B59" s="135"/>
      <c r="C59" s="159"/>
      <c r="D59" s="159"/>
      <c r="E59" s="33" t="s">
        <v>151</v>
      </c>
      <c r="F59" s="34" t="s">
        <v>313</v>
      </c>
      <c r="G59" s="68"/>
      <c r="H59" s="68"/>
      <c r="I59" s="59"/>
      <c r="J59" s="88"/>
      <c r="K59" s="88"/>
      <c r="L59" s="91"/>
      <c r="M59" s="59"/>
      <c r="N59" s="59"/>
      <c r="O59" s="59"/>
      <c r="P59" s="59"/>
      <c r="Q59" s="59"/>
      <c r="R59" s="59"/>
      <c r="S59" s="59"/>
      <c r="T59" s="59"/>
      <c r="U59" s="59"/>
      <c r="V59" s="59"/>
      <c r="W59" s="59"/>
      <c r="X59" s="59"/>
      <c r="Y59" s="59"/>
      <c r="Z59" s="59"/>
      <c r="AA59" s="59"/>
      <c r="AB59" s="59"/>
      <c r="AC59" s="59"/>
      <c r="AD59" s="59"/>
      <c r="AE59" s="59"/>
      <c r="AF59" s="124"/>
      <c r="AG59" s="127"/>
      <c r="AH59" s="130"/>
      <c r="AI59" s="59"/>
      <c r="AJ59" s="27">
        <v>3</v>
      </c>
      <c r="AK59" s="28" t="s">
        <v>228</v>
      </c>
      <c r="AL59" s="9" t="str">
        <f t="shared" ref="AL59" si="73">IF(AM59="Preventivo","Probabilidad",IF(AM59="Detectivo","Probabilidad","Impacto"))</f>
        <v>Probabilidad</v>
      </c>
      <c r="AM59" s="10" t="s">
        <v>85</v>
      </c>
      <c r="AN59" s="11">
        <f>IF(AM59="Preventivo", 25%, IF(AM59="Detectivo",15%, IF(AM59="Correctivo",10%,IF(AM59="No se tienen controles para aplicar al impacto","No Aplica",""))))</f>
        <v>0.25</v>
      </c>
      <c r="AO59" s="10" t="s">
        <v>74</v>
      </c>
      <c r="AP59" s="11">
        <f t="shared" ref="AP59:AP60" si="74">IF(AO59="Automático", 25%, IF(AO59="Manual",15%,IF(AO59="No Aplica", "No Aplica","")))</f>
        <v>0.15</v>
      </c>
      <c r="AQ59" s="12">
        <f>AN59+AP59</f>
        <v>0.4</v>
      </c>
      <c r="AR59" s="10" t="s">
        <v>75</v>
      </c>
      <c r="AS59" s="10" t="s">
        <v>76</v>
      </c>
      <c r="AT59" s="10" t="s">
        <v>77</v>
      </c>
      <c r="AU59" s="12">
        <f>IFERROR(IF(AND(AL58="Probabilidad",AL59="Probabilidad"),(AU58-(+AU58*AQ59)),IF(AND(AL58="Impacto",AL59="Probabilidad"),(AU57-(+AU57*AQ59)),IF(AL59="Impacto",AU58,""))),"")</f>
        <v>0.17279999999999998</v>
      </c>
      <c r="AV59" s="15" t="str">
        <f>IF(AU59&lt;=20%, "Muy Baja", IF(AU59&lt;=40%,"Baja", IF(AU59&lt;=60%,"Media",IF(AU59&lt;=80%,"Alta","Muy Alta"))))</f>
        <v>Muy Baja</v>
      </c>
      <c r="AW59" s="12">
        <f>IFERROR(IF(AND(AL58="Impacto",AL59="Impacto"),(AW58-(+AW58*AQ59)),IF(AND(AL58="Impacto",AL59="Probabilidad"),(AW57-(+AW57*AQ59)),IF(AL59="Probabilidad",AW58,""))),"")</f>
        <v>1</v>
      </c>
      <c r="AX59" s="13" t="str">
        <f t="shared" si="72"/>
        <v>Catastrófico</v>
      </c>
      <c r="AY59" s="14" t="str">
        <f>IF(AND(AV59&lt;&gt;"",AX59&lt;&gt;""),VLOOKUP(AV59&amp;AX59,'[2]No Eliminar'!$N$3:$O$27,2,FALSE),"")</f>
        <v>Extrema</v>
      </c>
      <c r="AZ59" s="56"/>
      <c r="BA59" s="118"/>
      <c r="BB59" s="118"/>
      <c r="BC59" s="118"/>
      <c r="BD59" s="118"/>
      <c r="BE59" s="121"/>
      <c r="BF59" s="121"/>
      <c r="BG59" s="118"/>
    </row>
    <row r="60" spans="1:59" ht="105.75" customHeight="1" x14ac:dyDescent="0.3">
      <c r="A60" s="132"/>
      <c r="B60" s="135"/>
      <c r="C60" s="160"/>
      <c r="D60" s="160"/>
      <c r="E60" s="33" t="s">
        <v>151</v>
      </c>
      <c r="F60" s="34" t="s">
        <v>229</v>
      </c>
      <c r="G60" s="69"/>
      <c r="H60" s="69"/>
      <c r="I60" s="60"/>
      <c r="J60" s="89"/>
      <c r="K60" s="89"/>
      <c r="L60" s="92"/>
      <c r="M60" s="60"/>
      <c r="N60" s="60"/>
      <c r="O60" s="60"/>
      <c r="P60" s="60"/>
      <c r="Q60" s="60"/>
      <c r="R60" s="60"/>
      <c r="S60" s="60"/>
      <c r="T60" s="60"/>
      <c r="U60" s="60"/>
      <c r="V60" s="60"/>
      <c r="W60" s="60"/>
      <c r="X60" s="60"/>
      <c r="Y60" s="60"/>
      <c r="Z60" s="60"/>
      <c r="AA60" s="60"/>
      <c r="AB60" s="60"/>
      <c r="AC60" s="60"/>
      <c r="AD60" s="60"/>
      <c r="AE60" s="60"/>
      <c r="AF60" s="125"/>
      <c r="AG60" s="128"/>
      <c r="AH60" s="131"/>
      <c r="AI60" s="60"/>
      <c r="AJ60" s="27">
        <v>4</v>
      </c>
      <c r="AK60" s="28" t="s">
        <v>230</v>
      </c>
      <c r="AL60" s="9" t="str">
        <f>IF(AM60="Preventivo","Probabilidad",IF(AM60="Detectivo","Probabilidad","Impacto"))</f>
        <v>Probabilidad</v>
      </c>
      <c r="AM60" s="10" t="s">
        <v>85</v>
      </c>
      <c r="AN60" s="11">
        <f t="shared" ref="AN60" si="75">IF(AM60="Preventivo", 25%, IF(AM60="Detectivo",15%, IF(AM60="Correctivo",10%,IF(AM60="No se tienen controles para aplicar al impacto","No Aplica",""))))</f>
        <v>0.25</v>
      </c>
      <c r="AO60" s="10" t="s">
        <v>74</v>
      </c>
      <c r="AP60" s="11">
        <f t="shared" si="74"/>
        <v>0.15</v>
      </c>
      <c r="AQ60" s="12">
        <f t="shared" ref="AQ60" si="76">AN60+AP60</f>
        <v>0.4</v>
      </c>
      <c r="AR60" s="10" t="s">
        <v>75</v>
      </c>
      <c r="AS60" s="10" t="s">
        <v>76</v>
      </c>
      <c r="AT60" s="10" t="s">
        <v>77</v>
      </c>
      <c r="AU60" s="12">
        <f t="shared" ref="AU60" si="77">IFERROR(IF(AND(AL59="Probabilidad",AL60="Probabilidad"),(AU59-(+AU59*AQ60)),IF(AND(AL59="Impacto",AL60="Probabilidad"),(AU58-(+AU58*AQ60)),IF(AL60="Impacto",AU59,""))),"")</f>
        <v>0.10367999999999998</v>
      </c>
      <c r="AV60" s="15" t="str">
        <f t="shared" ref="AV60" si="78">IF(AU60&lt;=20%, "Muy Baja", IF(AU60&lt;=40%,"Baja", IF(AU60&lt;=60%,"Media",IF(AU60&lt;=80%,"Alta","Muy Alta"))))</f>
        <v>Muy Baja</v>
      </c>
      <c r="AW60" s="12">
        <f t="shared" ref="AW60" si="79">IFERROR(IF(AND(AL59="Impacto",AL60="Impacto"),(AW59-(+AW59*AQ60)),IF(AND(AL59="Impacto",AL60="Probabilidad"),(AW58-(+AW58*AQ60)),IF(AL60="Probabilidad",AW59,""))),"")</f>
        <v>1</v>
      </c>
      <c r="AX60" s="13" t="str">
        <f t="shared" si="72"/>
        <v>Catastrófico</v>
      </c>
      <c r="AY60" s="10" t="str">
        <f>IF(AND(AV60&lt;&gt;"",AX60&lt;&gt;""),VLOOKUP(AV60&amp;AX60,'[2]No Eliminar'!$N$3:$O$27,2,FALSE),"")</f>
        <v>Extrema</v>
      </c>
      <c r="AZ60" s="57"/>
      <c r="BA60" s="119"/>
      <c r="BB60" s="119"/>
      <c r="BC60" s="119"/>
      <c r="BD60" s="119"/>
      <c r="BE60" s="122"/>
      <c r="BF60" s="122"/>
      <c r="BG60" s="119"/>
    </row>
    <row r="61" spans="1:59" ht="105.75" customHeight="1" x14ac:dyDescent="0.3">
      <c r="A61" s="132">
        <v>11</v>
      </c>
      <c r="B61" s="135" t="s">
        <v>231</v>
      </c>
      <c r="C61" s="164" t="s">
        <v>173</v>
      </c>
      <c r="D61" s="155" t="s">
        <v>232</v>
      </c>
      <c r="E61" s="30" t="s">
        <v>113</v>
      </c>
      <c r="F61" s="29" t="s">
        <v>233</v>
      </c>
      <c r="G61" s="67" t="s">
        <v>353</v>
      </c>
      <c r="H61" s="67" t="s">
        <v>176</v>
      </c>
      <c r="I61" s="58" t="s">
        <v>100</v>
      </c>
      <c r="J61" s="87" t="s">
        <v>234</v>
      </c>
      <c r="K61" s="87" t="str">
        <f>IF(J61="Máximo 2 veces por año","Muy Baja", IF(J61="De 3 a 24 veces por año","Baja", IF(J61="De 24 a 500 veces por año","Media", IF(J61="De 500 veces al año y máximo 5000 veces por año","Alta",IF(J61="Más de 5000 veces por año","Muy Alta",";")))))</f>
        <v>Baja</v>
      </c>
      <c r="L61" s="90">
        <f>IF(K61="Muy Baja", 20%, IF(K61="Baja",40%, IF(K61="Media",60%, IF(K61="Alta",80%,IF(K61="Muy Alta",100%,"")))))</f>
        <v>0.4</v>
      </c>
      <c r="M61" s="58" t="s">
        <v>70</v>
      </c>
      <c r="N61" s="58" t="s">
        <v>70</v>
      </c>
      <c r="O61" s="58" t="s">
        <v>71</v>
      </c>
      <c r="P61" s="58" t="s">
        <v>71</v>
      </c>
      <c r="Q61" s="58" t="s">
        <v>71</v>
      </c>
      <c r="R61" s="58" t="s">
        <v>70</v>
      </c>
      <c r="S61" s="58" t="s">
        <v>71</v>
      </c>
      <c r="T61" s="58" t="s">
        <v>71</v>
      </c>
      <c r="U61" s="58" t="s">
        <v>71</v>
      </c>
      <c r="V61" s="58" t="s">
        <v>70</v>
      </c>
      <c r="W61" s="58" t="s">
        <v>70</v>
      </c>
      <c r="X61" s="58" t="s">
        <v>70</v>
      </c>
      <c r="Y61" s="58" t="s">
        <v>70</v>
      </c>
      <c r="Z61" s="58" t="s">
        <v>70</v>
      </c>
      <c r="AA61" s="58" t="s">
        <v>70</v>
      </c>
      <c r="AB61" s="58" t="s">
        <v>71</v>
      </c>
      <c r="AC61" s="58" t="s">
        <v>70</v>
      </c>
      <c r="AD61" s="58" t="s">
        <v>70</v>
      </c>
      <c r="AE61" s="58" t="s">
        <v>70</v>
      </c>
      <c r="AF61" s="123">
        <f>COUNTIF(M61:AE61, "SI")</f>
        <v>12</v>
      </c>
      <c r="AG61" s="126" t="str">
        <f>IF(AF61&lt;=5, "Moderado", IF(AF61&lt;=11,"Mayor","Catastrófico"))</f>
        <v>Catastrófico</v>
      </c>
      <c r="AH61" s="129">
        <f>IF(AG61="Leve", 20%, IF(AG61="Menor",40%, IF(AG61="Moderado",60%, IF(AG61="Mayor",80%,IF(AG61="Catastrófico",100%,"")))))</f>
        <v>1</v>
      </c>
      <c r="AI61" s="58" t="str">
        <f>IF(AND(K61&lt;&gt;"",AG61&lt;&gt;""),VLOOKUP(K61&amp;AG61,'[2]No Eliminar'!$N$3:$O$27,2,FALSE),"")</f>
        <v>Extrema</v>
      </c>
      <c r="AJ61" s="27">
        <v>1</v>
      </c>
      <c r="AK61" s="36" t="s">
        <v>235</v>
      </c>
      <c r="AL61" s="9" t="str">
        <f>IF(AM61="Preventivo","Probabilidad",IF(AM61="Detectivo","Probabilidad","Impacto"))</f>
        <v>Probabilidad</v>
      </c>
      <c r="AM61" s="10" t="s">
        <v>85</v>
      </c>
      <c r="AN61" s="11">
        <f>IF(AM61="Preventivo", 25%, IF(AM61="Detectivo",15%, IF(AM61="Correctivo",10%,IF(AM61="No se tienen controles para aplicar al impacto","No Aplica",""))))</f>
        <v>0.25</v>
      </c>
      <c r="AO61" s="10" t="s">
        <v>74</v>
      </c>
      <c r="AP61" s="11">
        <f>IF(AO61="Automático", 25%, IF(AO61="Manual",15%,IF(AO61="No Aplica", "No Aplica","")))</f>
        <v>0.15</v>
      </c>
      <c r="AQ61" s="12">
        <f>AN61+AP61</f>
        <v>0.4</v>
      </c>
      <c r="AR61" s="10" t="s">
        <v>75</v>
      </c>
      <c r="AS61" s="10" t="s">
        <v>76</v>
      </c>
      <c r="AT61" s="10" t="s">
        <v>77</v>
      </c>
      <c r="AU61" s="12">
        <f>IFERROR(IF(AL61="Probabilidad",(L61-(+L61*AQ61)),IF(AL61="Impacto",L61,"")),"")</f>
        <v>0.24</v>
      </c>
      <c r="AV61" s="13" t="str">
        <f>IF(AU61&lt;=20%, "Muy Baja", IF(AU61&lt;=40%,"Baja", IF(AU61&lt;=60%,"Media",IF(AU61&lt;=80%,"Alta","Muy Alta"))))</f>
        <v>Baja</v>
      </c>
      <c r="AW61" s="12">
        <f>IF(AL61="Impacto",(AH61-(+AH61*AQ61)),AH61)</f>
        <v>1</v>
      </c>
      <c r="AX61" s="13" t="str">
        <f>IF(AW61&lt;=20%, "Leve", IF(AW61&lt;=40%,"Menor", IF(AW61&lt;=60%,"Moderado",IF(AW61&lt;=80%,"Mayor","Catastrófico"))))</f>
        <v>Catastrófico</v>
      </c>
      <c r="AY61" s="14" t="str">
        <f>IF(AND(AV61&lt;&gt;"",AX61&lt;&gt;""),VLOOKUP(AV61&amp;AX61,'[2]No Eliminar'!$N$3:$O$27,2,FALSE),"")</f>
        <v>Extrema</v>
      </c>
      <c r="AZ61" s="55" t="s">
        <v>127</v>
      </c>
      <c r="BA61" s="117" t="s">
        <v>236</v>
      </c>
      <c r="BB61" s="161" t="s">
        <v>237</v>
      </c>
      <c r="BC61" s="117" t="s">
        <v>238</v>
      </c>
      <c r="BD61" s="117" t="s">
        <v>82</v>
      </c>
      <c r="BE61" s="120">
        <v>44593</v>
      </c>
      <c r="BF61" s="120">
        <v>44926</v>
      </c>
      <c r="BG61" s="161" t="s">
        <v>239</v>
      </c>
    </row>
    <row r="62" spans="1:59" ht="105.75" customHeight="1" x14ac:dyDescent="0.3">
      <c r="A62" s="132"/>
      <c r="B62" s="135"/>
      <c r="C62" s="165"/>
      <c r="D62" s="156"/>
      <c r="E62" s="30" t="s">
        <v>151</v>
      </c>
      <c r="F62" s="29" t="s">
        <v>338</v>
      </c>
      <c r="G62" s="68"/>
      <c r="H62" s="68"/>
      <c r="I62" s="59"/>
      <c r="J62" s="88"/>
      <c r="K62" s="88"/>
      <c r="L62" s="91"/>
      <c r="M62" s="59"/>
      <c r="N62" s="59"/>
      <c r="O62" s="59"/>
      <c r="P62" s="59"/>
      <c r="Q62" s="59"/>
      <c r="R62" s="59"/>
      <c r="S62" s="59"/>
      <c r="T62" s="59"/>
      <c r="U62" s="59"/>
      <c r="V62" s="59"/>
      <c r="W62" s="59"/>
      <c r="X62" s="59"/>
      <c r="Y62" s="59"/>
      <c r="Z62" s="59"/>
      <c r="AA62" s="59"/>
      <c r="AB62" s="59"/>
      <c r="AC62" s="59"/>
      <c r="AD62" s="59"/>
      <c r="AE62" s="59"/>
      <c r="AF62" s="124"/>
      <c r="AG62" s="127"/>
      <c r="AH62" s="130"/>
      <c r="AI62" s="59"/>
      <c r="AJ62" s="27">
        <v>2</v>
      </c>
      <c r="AK62" s="37" t="s">
        <v>240</v>
      </c>
      <c r="AL62" s="9" t="str">
        <f>IF(AM62="Preventivo","Probabilidad",IF(AM62="Detectivo","Probabilidad","Impacto"))</f>
        <v>Probabilidad</v>
      </c>
      <c r="AM62" s="10" t="s">
        <v>85</v>
      </c>
      <c r="AN62" s="11">
        <f>IF(AM62="Preventivo", 25%, IF(AM62="Detectivo",15%, IF(AM62="Correctivo",10%,IF(AM62="No se tienen controles para aplicar al impacto","No Aplica",""))))</f>
        <v>0.25</v>
      </c>
      <c r="AO62" s="10" t="s">
        <v>74</v>
      </c>
      <c r="AP62" s="11">
        <f>IF(AO62="Automático", 25%, IF(AO62="Manual",15%,IF(AO62="No Aplica", "No Aplica","")))</f>
        <v>0.15</v>
      </c>
      <c r="AQ62" s="12">
        <f>AN62+AP62</f>
        <v>0.4</v>
      </c>
      <c r="AR62" s="10" t="s">
        <v>103</v>
      </c>
      <c r="AS62" s="10" t="s">
        <v>76</v>
      </c>
      <c r="AT62" s="10" t="s">
        <v>77</v>
      </c>
      <c r="AU62" s="12">
        <f>IFERROR(IF(AND(AL61="Probabilidad",AL62="Probabilidad"),(AU61-(+AU61*AQ62)),IF(AL62="Probabilidad",(L61-(+L61*AQ62)),IF(AL62="Impacto",AU61,""))),"")</f>
        <v>0.14399999999999999</v>
      </c>
      <c r="AV62" s="13" t="str">
        <f>IF(AU62&lt;=20%, "Muy Baja", IF(AU62&lt;=40%,"Baja", IF(AU62&lt;=60%,"Media",IF(AU62&lt;=80%,"Alta","Muy Alta"))))</f>
        <v>Muy Baja</v>
      </c>
      <c r="AW62" s="12">
        <f>IF(AL62="Impacto",(AW61-(+AW61*AQ62)),AW61)</f>
        <v>1</v>
      </c>
      <c r="AX62" s="13" t="str">
        <f t="shared" ref="AX62:AX65" si="80">IF(AW62&lt;=20%, "Leve", IF(AW62&lt;=40%,"Menor", IF(AW62&lt;=60%,"Moderado",IF(AW62&lt;=80%,"Mayor","Catastrófico"))))</f>
        <v>Catastrófico</v>
      </c>
      <c r="AY62" s="14" t="str">
        <f>IF(AND(AV62&lt;&gt;"",AX62&lt;&gt;""),VLOOKUP(AV62&amp;AX62,'[2]No Eliminar'!$N$3:$O$27,2,FALSE),"")</f>
        <v>Extrema</v>
      </c>
      <c r="AZ62" s="56"/>
      <c r="BA62" s="118"/>
      <c r="BB62" s="162"/>
      <c r="BC62" s="118"/>
      <c r="BD62" s="118"/>
      <c r="BE62" s="121"/>
      <c r="BF62" s="121"/>
      <c r="BG62" s="162"/>
    </row>
    <row r="63" spans="1:59" ht="105.75" customHeight="1" x14ac:dyDescent="0.3">
      <c r="A63" s="132"/>
      <c r="B63" s="135"/>
      <c r="C63" s="165"/>
      <c r="D63" s="156"/>
      <c r="E63" s="30" t="s">
        <v>113</v>
      </c>
      <c r="F63" s="29" t="s">
        <v>241</v>
      </c>
      <c r="G63" s="68"/>
      <c r="H63" s="68"/>
      <c r="I63" s="59"/>
      <c r="J63" s="88"/>
      <c r="K63" s="88"/>
      <c r="L63" s="91"/>
      <c r="M63" s="59"/>
      <c r="N63" s="59"/>
      <c r="O63" s="59"/>
      <c r="P63" s="59"/>
      <c r="Q63" s="59"/>
      <c r="R63" s="59"/>
      <c r="S63" s="59"/>
      <c r="T63" s="59"/>
      <c r="U63" s="59"/>
      <c r="V63" s="59"/>
      <c r="W63" s="59"/>
      <c r="X63" s="59"/>
      <c r="Y63" s="59"/>
      <c r="Z63" s="59"/>
      <c r="AA63" s="59"/>
      <c r="AB63" s="59"/>
      <c r="AC63" s="59"/>
      <c r="AD63" s="59"/>
      <c r="AE63" s="59"/>
      <c r="AF63" s="124"/>
      <c r="AG63" s="127"/>
      <c r="AH63" s="130"/>
      <c r="AI63" s="59"/>
      <c r="AJ63" s="27">
        <v>3</v>
      </c>
      <c r="AK63" s="37" t="s">
        <v>242</v>
      </c>
      <c r="AL63" s="9" t="str">
        <f t="shared" ref="AL63" si="81">IF(AM63="Preventivo","Probabilidad",IF(AM63="Detectivo","Probabilidad","Impacto"))</f>
        <v>Probabilidad</v>
      </c>
      <c r="AM63" s="10" t="s">
        <v>85</v>
      </c>
      <c r="AN63" s="11">
        <f>IF(AM63="Preventivo", 25%, IF(AM63="Detectivo",15%, IF(AM63="Correctivo",10%,IF(AM63="No se tienen controles para aplicar al impacto","No Aplica",""))))</f>
        <v>0.25</v>
      </c>
      <c r="AO63" s="10" t="s">
        <v>74</v>
      </c>
      <c r="AP63" s="11">
        <f t="shared" ref="AP63:AP65" si="82">IF(AO63="Automático", 25%, IF(AO63="Manual",15%,IF(AO63="No Aplica", "No Aplica","")))</f>
        <v>0.15</v>
      </c>
      <c r="AQ63" s="12">
        <f>AN63+AP63</f>
        <v>0.4</v>
      </c>
      <c r="AR63" s="10" t="s">
        <v>75</v>
      </c>
      <c r="AS63" s="10" t="s">
        <v>76</v>
      </c>
      <c r="AT63" s="10" t="s">
        <v>77</v>
      </c>
      <c r="AU63" s="12">
        <f>IFERROR(IF(AND(AL62="Probabilidad",AL63="Probabilidad"),(AU62-(+AU62*AQ63)),IF(AND(AL62="Impacto",AL63="Probabilidad"),(AU61-(+AU61*AQ63)),IF(AL63="Impacto",AU62,""))),"")</f>
        <v>8.6399999999999991E-2</v>
      </c>
      <c r="AV63" s="15" t="str">
        <f>IF(AU63&lt;=20%, "Muy Baja", IF(AU63&lt;=40%,"Baja", IF(AU63&lt;=60%,"Media",IF(AU63&lt;=80%,"Alta","Muy Alta"))))</f>
        <v>Muy Baja</v>
      </c>
      <c r="AW63" s="12">
        <f>IFERROR(IF(AND(AL62="Impacto",AL63="Impacto"),(AW62-(+AW62*AQ63)),IF(AND(AL62="Impacto",AL63="Probabilidad"),(AW61-(+AW61*AQ63)),IF(AL63="Probabilidad",AW62,""))),"")</f>
        <v>1</v>
      </c>
      <c r="AX63" s="13" t="str">
        <f t="shared" si="80"/>
        <v>Catastrófico</v>
      </c>
      <c r="AY63" s="14" t="str">
        <f>IF(AND(AV63&lt;&gt;"",AX63&lt;&gt;""),VLOOKUP(AV63&amp;AX63,'[2]No Eliminar'!$N$3:$O$27,2,FALSE),"")</f>
        <v>Extrema</v>
      </c>
      <c r="AZ63" s="56"/>
      <c r="BA63" s="118"/>
      <c r="BB63" s="162"/>
      <c r="BC63" s="118"/>
      <c r="BD63" s="118"/>
      <c r="BE63" s="121"/>
      <c r="BF63" s="121"/>
      <c r="BG63" s="162"/>
    </row>
    <row r="64" spans="1:59" ht="105.75" customHeight="1" x14ac:dyDescent="0.3">
      <c r="A64" s="132"/>
      <c r="B64" s="135"/>
      <c r="C64" s="165"/>
      <c r="D64" s="156"/>
      <c r="E64" s="30" t="s">
        <v>113</v>
      </c>
      <c r="F64" s="28" t="s">
        <v>339</v>
      </c>
      <c r="G64" s="68"/>
      <c r="H64" s="68"/>
      <c r="I64" s="59"/>
      <c r="J64" s="88"/>
      <c r="K64" s="88"/>
      <c r="L64" s="91"/>
      <c r="M64" s="59"/>
      <c r="N64" s="59"/>
      <c r="O64" s="59"/>
      <c r="P64" s="59"/>
      <c r="Q64" s="59"/>
      <c r="R64" s="59"/>
      <c r="S64" s="59"/>
      <c r="T64" s="59"/>
      <c r="U64" s="59"/>
      <c r="V64" s="59"/>
      <c r="W64" s="59"/>
      <c r="X64" s="59"/>
      <c r="Y64" s="59"/>
      <c r="Z64" s="59"/>
      <c r="AA64" s="59"/>
      <c r="AB64" s="59"/>
      <c r="AC64" s="59"/>
      <c r="AD64" s="59"/>
      <c r="AE64" s="59"/>
      <c r="AF64" s="124"/>
      <c r="AG64" s="127"/>
      <c r="AH64" s="130"/>
      <c r="AI64" s="59"/>
      <c r="AJ64" s="27">
        <v>4</v>
      </c>
      <c r="AK64" s="37" t="s">
        <v>340</v>
      </c>
      <c r="AL64" s="9" t="str">
        <f>IF(AM64="Preventivo","Probabilidad",IF(AM64="Detectivo","Probabilidad","Impacto"))</f>
        <v>Probabilidad</v>
      </c>
      <c r="AM64" s="10" t="s">
        <v>96</v>
      </c>
      <c r="AN64" s="11">
        <f t="shared" ref="AN64:AN65" si="83">IF(AM64="Preventivo", 25%, IF(AM64="Detectivo",15%, IF(AM64="Correctivo",10%,IF(AM64="No se tienen controles para aplicar al impacto","No Aplica",""))))</f>
        <v>0.15</v>
      </c>
      <c r="AO64" s="10" t="s">
        <v>74</v>
      </c>
      <c r="AP64" s="11">
        <f t="shared" si="82"/>
        <v>0.15</v>
      </c>
      <c r="AQ64" s="12">
        <f t="shared" ref="AQ64:AQ65" si="84">AN64+AP64</f>
        <v>0.3</v>
      </c>
      <c r="AR64" s="10" t="s">
        <v>75</v>
      </c>
      <c r="AS64" s="10" t="s">
        <v>76</v>
      </c>
      <c r="AT64" s="10" t="s">
        <v>77</v>
      </c>
      <c r="AU64" s="12">
        <f t="shared" ref="AU64:AU65" si="85">IFERROR(IF(AND(AL63="Probabilidad",AL64="Probabilidad"),(AU63-(+AU63*AQ64)),IF(AND(AL63="Impacto",AL64="Probabilidad"),(AU62-(+AU62*AQ64)),IF(AL64="Impacto",AU63,""))),"")</f>
        <v>6.0479999999999992E-2</v>
      </c>
      <c r="AV64" s="15" t="str">
        <f t="shared" ref="AV64:AV65" si="86">IF(AU64&lt;=20%, "Muy Baja", IF(AU64&lt;=40%,"Baja", IF(AU64&lt;=60%,"Media",IF(AU64&lt;=80%,"Alta","Muy Alta"))))</f>
        <v>Muy Baja</v>
      </c>
      <c r="AW64" s="12">
        <f t="shared" ref="AW64" si="87">IFERROR(IF(AND(AL63="Impacto",AL64="Impacto"),(AW63-(+AW63*AQ64)),IF(AND(AL63="Impacto",AL64="Probabilidad"),(AW62-(+AW62*AQ64)),IF(AL64="Probabilidad",AW63,""))),"")</f>
        <v>1</v>
      </c>
      <c r="AX64" s="13" t="str">
        <f t="shared" si="80"/>
        <v>Catastrófico</v>
      </c>
      <c r="AY64" s="14" t="str">
        <f>IF(AND(AV64&lt;&gt;"",AX64&lt;&gt;""),VLOOKUP(AV64&amp;AX64,'[2]No Eliminar'!$N$3:$O$27,2,FALSE),"")</f>
        <v>Extrema</v>
      </c>
      <c r="AZ64" s="56"/>
      <c r="BA64" s="118"/>
      <c r="BB64" s="162"/>
      <c r="BC64" s="118"/>
      <c r="BD64" s="118"/>
      <c r="BE64" s="121"/>
      <c r="BF64" s="121"/>
      <c r="BG64" s="162"/>
    </row>
    <row r="65" spans="1:59" ht="105.75" customHeight="1" x14ac:dyDescent="0.3">
      <c r="A65" s="132"/>
      <c r="B65" s="135"/>
      <c r="C65" s="166"/>
      <c r="D65" s="157"/>
      <c r="E65" s="30" t="s">
        <v>113</v>
      </c>
      <c r="F65" s="29" t="s">
        <v>341</v>
      </c>
      <c r="G65" s="69"/>
      <c r="H65" s="69"/>
      <c r="I65" s="60"/>
      <c r="J65" s="89"/>
      <c r="K65" s="89"/>
      <c r="L65" s="92"/>
      <c r="M65" s="60"/>
      <c r="N65" s="60"/>
      <c r="O65" s="60"/>
      <c r="P65" s="60"/>
      <c r="Q65" s="60"/>
      <c r="R65" s="60"/>
      <c r="S65" s="60"/>
      <c r="T65" s="60"/>
      <c r="U65" s="60"/>
      <c r="V65" s="60"/>
      <c r="W65" s="60"/>
      <c r="X65" s="60"/>
      <c r="Y65" s="60"/>
      <c r="Z65" s="60"/>
      <c r="AA65" s="60"/>
      <c r="AB65" s="60"/>
      <c r="AC65" s="60"/>
      <c r="AD65" s="60"/>
      <c r="AE65" s="60"/>
      <c r="AF65" s="125"/>
      <c r="AG65" s="128"/>
      <c r="AH65" s="131"/>
      <c r="AI65" s="60"/>
      <c r="AJ65" s="27">
        <v>5</v>
      </c>
      <c r="AK65" s="8" t="s">
        <v>342</v>
      </c>
      <c r="AL65" s="9" t="str">
        <f t="shared" ref="AL65" si="88">IF(AM65="Preventivo","Probabilidad",IF(AM65="Detectivo","Probabilidad","Impacto"))</f>
        <v>Probabilidad</v>
      </c>
      <c r="AM65" s="10" t="s">
        <v>96</v>
      </c>
      <c r="AN65" s="11">
        <f t="shared" si="83"/>
        <v>0.15</v>
      </c>
      <c r="AO65" s="10" t="s">
        <v>74</v>
      </c>
      <c r="AP65" s="11">
        <f t="shared" si="82"/>
        <v>0.15</v>
      </c>
      <c r="AQ65" s="12">
        <f t="shared" si="84"/>
        <v>0.3</v>
      </c>
      <c r="AR65" s="10" t="s">
        <v>75</v>
      </c>
      <c r="AS65" s="10" t="s">
        <v>76</v>
      </c>
      <c r="AT65" s="10" t="s">
        <v>77</v>
      </c>
      <c r="AU65" s="12">
        <f t="shared" si="85"/>
        <v>4.2335999999999999E-2</v>
      </c>
      <c r="AV65" s="15" t="str">
        <f t="shared" si="86"/>
        <v>Muy Baja</v>
      </c>
      <c r="AW65" s="12">
        <f>IFERROR(IF(AND(AL64="Impacto",AL65="Impacto"),(AW64-(+AW64*AQ65)),IF(AND(AL64="Impacto",AL65="Probabilidad"),(AW63-(+AW63*AQ65)),IF(AL65="Probabilidad",AW64,""))),"")</f>
        <v>1</v>
      </c>
      <c r="AX65" s="13" t="str">
        <f t="shared" si="80"/>
        <v>Catastrófico</v>
      </c>
      <c r="AY65" s="10" t="str">
        <f>IF(AND(AV65&lt;&gt;"",AX65&lt;&gt;""),VLOOKUP(AV65&amp;AX65,'[2]No Eliminar'!$N$3:$O$27,2,FALSE),"")</f>
        <v>Extrema</v>
      </c>
      <c r="AZ65" s="57"/>
      <c r="BA65" s="119"/>
      <c r="BB65" s="163"/>
      <c r="BC65" s="119"/>
      <c r="BD65" s="119"/>
      <c r="BE65" s="122"/>
      <c r="BF65" s="122"/>
      <c r="BG65" s="163"/>
    </row>
    <row r="66" spans="1:59" ht="141.75" customHeight="1" x14ac:dyDescent="0.3">
      <c r="A66" s="132">
        <v>12</v>
      </c>
      <c r="B66" s="135" t="s">
        <v>231</v>
      </c>
      <c r="C66" s="152" t="s">
        <v>173</v>
      </c>
      <c r="D66" s="152" t="s">
        <v>243</v>
      </c>
      <c r="E66" s="30" t="s">
        <v>113</v>
      </c>
      <c r="F66" s="29" t="s">
        <v>244</v>
      </c>
      <c r="G66" s="154" t="s">
        <v>354</v>
      </c>
      <c r="H66" s="154" t="s">
        <v>159</v>
      </c>
      <c r="I66" s="139" t="s">
        <v>145</v>
      </c>
      <c r="J66" s="133" t="s">
        <v>234</v>
      </c>
      <c r="K66" s="87" t="str">
        <f>IF(J66="Máximo 2 veces por año","Muy Baja", IF(J66="De 3 a 24 veces por año","Baja", IF(J66="De 24 a 500 veces por año","Media", IF(J66="De 500 veces al año y máximo 5000 veces por año","Alta",IF(J66="Más de 5000 veces por año","Muy Alta",";")))))</f>
        <v>Baja</v>
      </c>
      <c r="L66" s="90">
        <f>IF(K66="Muy Baja", 20%, IF(K66="Baja",40%, IF(K66="Media",60%, IF(K66="Alta",80%,IF(K66="Muy Alta",100%,"")))))</f>
        <v>0.4</v>
      </c>
      <c r="M66" s="139" t="s">
        <v>70</v>
      </c>
      <c r="N66" s="139" t="s">
        <v>70</v>
      </c>
      <c r="O66" s="139" t="s">
        <v>71</v>
      </c>
      <c r="P66" s="139" t="s">
        <v>71</v>
      </c>
      <c r="Q66" s="139" t="s">
        <v>71</v>
      </c>
      <c r="R66" s="139" t="s">
        <v>70</v>
      </c>
      <c r="S66" s="139" t="s">
        <v>70</v>
      </c>
      <c r="T66" s="139" t="s">
        <v>70</v>
      </c>
      <c r="U66" s="139" t="s">
        <v>71</v>
      </c>
      <c r="V66" s="139" t="s">
        <v>70</v>
      </c>
      <c r="W66" s="139" t="s">
        <v>70</v>
      </c>
      <c r="X66" s="139" t="s">
        <v>70</v>
      </c>
      <c r="Y66" s="139" t="s">
        <v>70</v>
      </c>
      <c r="Z66" s="139" t="s">
        <v>70</v>
      </c>
      <c r="AA66" s="139" t="s">
        <v>71</v>
      </c>
      <c r="AB66" s="139" t="s">
        <v>71</v>
      </c>
      <c r="AC66" s="139" t="s">
        <v>70</v>
      </c>
      <c r="AD66" s="139" t="s">
        <v>70</v>
      </c>
      <c r="AE66" s="139" t="s">
        <v>71</v>
      </c>
      <c r="AF66" s="123">
        <f>COUNTIF(M66:AE66, "SI")</f>
        <v>12</v>
      </c>
      <c r="AG66" s="126" t="str">
        <f>IF(AF66&lt;=5, "Moderado", IF(AF66&lt;=11,"Mayor","Catastrófico"))</f>
        <v>Catastrófico</v>
      </c>
      <c r="AH66" s="129">
        <f>IF(AG66="Leve", 20%, IF(AG66="Menor",40%, IF(AG66="Moderado",60%, IF(AG66="Mayor",80%,IF(AG66="Catastrófico",100%,"")))))</f>
        <v>1</v>
      </c>
      <c r="AI66" s="58" t="str">
        <f>IF(AND(K66&lt;&gt;"",AG66&lt;&gt;""),VLOOKUP(K66&amp;AG66,'[2]No Eliminar'!$N$3:$O$27,2,FALSE),"")</f>
        <v>Extrema</v>
      </c>
      <c r="AJ66" s="7">
        <v>1</v>
      </c>
      <c r="AK66" s="37" t="s">
        <v>245</v>
      </c>
      <c r="AL66" s="9" t="str">
        <f>IF(AM66="Preventivo","Probabilidad",IF(AM66="Detectivo","Probabilidad","Impacto"))</f>
        <v>Probabilidad</v>
      </c>
      <c r="AM66" s="10" t="s">
        <v>85</v>
      </c>
      <c r="AN66" s="11">
        <f>IF(AM66="Preventivo", 25%, IF(AM66="Detectivo",15%, IF(AM66="Correctivo",10%,IF(AM66="No se tienen controles para aplicar al impacto","No Aplica",""))))</f>
        <v>0.25</v>
      </c>
      <c r="AO66" s="10" t="s">
        <v>74</v>
      </c>
      <c r="AP66" s="11">
        <f>IF(AO66="Automático", 25%, IF(AO66="Manual",15%,IF(AO66="No Aplica", "No Aplica","")))</f>
        <v>0.15</v>
      </c>
      <c r="AQ66" s="12">
        <f>AN66+AP66</f>
        <v>0.4</v>
      </c>
      <c r="AR66" s="10" t="s">
        <v>75</v>
      </c>
      <c r="AS66" s="10" t="s">
        <v>76</v>
      </c>
      <c r="AT66" s="10" t="s">
        <v>77</v>
      </c>
      <c r="AU66" s="12">
        <f>IFERROR(IF(AL66="Probabilidad",(L66-(+L66*AQ66)),IF(AL66="Impacto",L66,"")),"")</f>
        <v>0.24</v>
      </c>
      <c r="AV66" s="13" t="str">
        <f>IF(AU66&lt;=20%, "Muy Baja", IF(AU66&lt;=40%,"Baja", IF(AU66&lt;=60%,"Media",IF(AU66&lt;=80%,"Alta","Muy Alta"))))</f>
        <v>Baja</v>
      </c>
      <c r="AW66" s="12">
        <f>IF(AL66="Impacto",(AH66-(+AH66*AQ66)),AH66)</f>
        <v>1</v>
      </c>
      <c r="AX66" s="13" t="str">
        <f>IF(AW66&lt;=20%, "Leve", IF(AW66&lt;=40%,"Menor", IF(AW66&lt;=60%,"Moderado",IF(AW66&lt;=80%,"Mayor","Catastrófico"))))</f>
        <v>Catastrófico</v>
      </c>
      <c r="AY66" s="14" t="str">
        <f>IF(AND(AV66&lt;&gt;"",AX66&lt;&gt;""),VLOOKUP(AV66&amp;AX66,'[2]No Eliminar'!$N$3:$O$27,2,FALSE),"")</f>
        <v>Extrema</v>
      </c>
      <c r="AZ66" s="55" t="s">
        <v>127</v>
      </c>
      <c r="BA66" s="148" t="s">
        <v>236</v>
      </c>
      <c r="BB66" s="167" t="s">
        <v>246</v>
      </c>
      <c r="BC66" s="148" t="s">
        <v>238</v>
      </c>
      <c r="BD66" s="148" t="s">
        <v>82</v>
      </c>
      <c r="BE66" s="145">
        <v>44593</v>
      </c>
      <c r="BF66" s="145">
        <v>44926</v>
      </c>
      <c r="BG66" s="167" t="s">
        <v>247</v>
      </c>
    </row>
    <row r="67" spans="1:59" ht="141.75" customHeight="1" x14ac:dyDescent="0.3">
      <c r="A67" s="132"/>
      <c r="B67" s="135"/>
      <c r="C67" s="152"/>
      <c r="D67" s="152"/>
      <c r="E67" s="30" t="s">
        <v>113</v>
      </c>
      <c r="F67" s="29" t="s">
        <v>248</v>
      </c>
      <c r="G67" s="154"/>
      <c r="H67" s="154"/>
      <c r="I67" s="139"/>
      <c r="J67" s="133"/>
      <c r="K67" s="88"/>
      <c r="L67" s="91"/>
      <c r="M67" s="139"/>
      <c r="N67" s="139"/>
      <c r="O67" s="139"/>
      <c r="P67" s="139"/>
      <c r="Q67" s="139"/>
      <c r="R67" s="139"/>
      <c r="S67" s="139"/>
      <c r="T67" s="139"/>
      <c r="U67" s="139"/>
      <c r="V67" s="139"/>
      <c r="W67" s="139"/>
      <c r="X67" s="139"/>
      <c r="Y67" s="139"/>
      <c r="Z67" s="139"/>
      <c r="AA67" s="139"/>
      <c r="AB67" s="139"/>
      <c r="AC67" s="139"/>
      <c r="AD67" s="139"/>
      <c r="AE67" s="139"/>
      <c r="AF67" s="125"/>
      <c r="AG67" s="128"/>
      <c r="AH67" s="131"/>
      <c r="AI67" s="60"/>
      <c r="AJ67" s="7">
        <v>2</v>
      </c>
      <c r="AK67" s="8" t="s">
        <v>249</v>
      </c>
      <c r="AL67" s="9" t="str">
        <f>IF(AM67="Preventivo","Probabilidad",IF(AM67="Detectivo","Probabilidad","Impacto"))</f>
        <v>Probabilidad</v>
      </c>
      <c r="AM67" s="10" t="s">
        <v>85</v>
      </c>
      <c r="AN67" s="11">
        <f>IF(AM67="Preventivo", 25%, IF(AM67="Detectivo",15%, IF(AM67="Correctivo",10%,IF(AM67="No se tienen controles para aplicar al impacto","No Aplica",""))))</f>
        <v>0.25</v>
      </c>
      <c r="AO67" s="10" t="s">
        <v>74</v>
      </c>
      <c r="AP67" s="11">
        <f>IF(AO67="Automático", 25%, IF(AO67="Manual",15%,IF(AO67="No Aplica", "No Aplica","")))</f>
        <v>0.15</v>
      </c>
      <c r="AQ67" s="12">
        <f>AN67+AP67</f>
        <v>0.4</v>
      </c>
      <c r="AR67" s="10" t="s">
        <v>75</v>
      </c>
      <c r="AS67" s="10" t="s">
        <v>76</v>
      </c>
      <c r="AT67" s="10" t="s">
        <v>77</v>
      </c>
      <c r="AU67" s="12">
        <f>IFERROR(IF(AND(AL66="Probabilidad",AL67="Probabilidad"),(AU66-(+AU66*AQ67)),IF(AL67="Probabilidad",(L66-(+L66*AQ67)),IF(AL67="Impacto",AU66,""))),"")</f>
        <v>0.14399999999999999</v>
      </c>
      <c r="AV67" s="13" t="str">
        <f>IF(AU67&lt;=20%, "Muy Baja", IF(AU67&lt;=40%,"Baja", IF(AU67&lt;=60%,"Media",IF(AU67&lt;=80%,"Alta","Muy Alta"))))</f>
        <v>Muy Baja</v>
      </c>
      <c r="AW67" s="12">
        <f>IF(AL67="Impacto",(AW66-(+AW66*AQ67)),AW66)</f>
        <v>1</v>
      </c>
      <c r="AX67" s="13" t="str">
        <f t="shared" ref="AX67" si="89">IF(AW67&lt;=20%, "Leve", IF(AW67&lt;=40%,"Menor", IF(AW67&lt;=60%,"Moderado",IF(AW67&lt;=80%,"Mayor","Catastrófico"))))</f>
        <v>Catastrófico</v>
      </c>
      <c r="AY67" s="14" t="str">
        <f>IF(AND(AV67&lt;&gt;"",AX67&lt;&gt;""),VLOOKUP(AV67&amp;AX67,'[2]No Eliminar'!$N$3:$O$27,2,FALSE),"")</f>
        <v>Extrema</v>
      </c>
      <c r="AZ67" s="57"/>
      <c r="BA67" s="148"/>
      <c r="BB67" s="167"/>
      <c r="BC67" s="148"/>
      <c r="BD67" s="148"/>
      <c r="BE67" s="145"/>
      <c r="BF67" s="145"/>
      <c r="BG67" s="167"/>
    </row>
    <row r="68" spans="1:59" ht="105.75" customHeight="1" x14ac:dyDescent="0.3">
      <c r="A68" s="132">
        <v>13</v>
      </c>
      <c r="B68" s="136" t="s">
        <v>250</v>
      </c>
      <c r="C68" s="156" t="s">
        <v>157</v>
      </c>
      <c r="D68" s="156" t="s">
        <v>251</v>
      </c>
      <c r="E68" s="30" t="s">
        <v>151</v>
      </c>
      <c r="F68" s="29" t="s">
        <v>67</v>
      </c>
      <c r="G68" s="67" t="s">
        <v>355</v>
      </c>
      <c r="H68" s="67" t="s">
        <v>176</v>
      </c>
      <c r="I68" s="58" t="s">
        <v>100</v>
      </c>
      <c r="J68" s="87" t="s">
        <v>205</v>
      </c>
      <c r="K68" s="87" t="str">
        <f>IF(J68="Máximo 2 veces por año","Muy Baja", IF(J68="De 3 a 24 veces por año","Baja", IF(J68="De 24 a 500 veces por año","Media", IF(J68="De 500 veces al año y máximo 5000 veces por año","Alta",IF(J68="Más de 5000 veces por año","Muy Alta",";")))))</f>
        <v>Alta</v>
      </c>
      <c r="L68" s="90">
        <f>IF(K68="Muy Baja", 20%, IF(K68="Baja",40%, IF(K68="Media",60%, IF(K68="Alta",80%,IF(K68="Muy Alta",100%,"")))))</f>
        <v>0.8</v>
      </c>
      <c r="M68" s="58" t="s">
        <v>70</v>
      </c>
      <c r="N68" s="58" t="s">
        <v>70</v>
      </c>
      <c r="O68" s="58" t="s">
        <v>70</v>
      </c>
      <c r="P68" s="58" t="s">
        <v>70</v>
      </c>
      <c r="Q68" s="58" t="s">
        <v>70</v>
      </c>
      <c r="R68" s="58" t="s">
        <v>70</v>
      </c>
      <c r="S68" s="58" t="s">
        <v>70</v>
      </c>
      <c r="T68" s="58" t="s">
        <v>71</v>
      </c>
      <c r="U68" s="58" t="s">
        <v>70</v>
      </c>
      <c r="V68" s="58" t="s">
        <v>70</v>
      </c>
      <c r="W68" s="58" t="s">
        <v>70</v>
      </c>
      <c r="X68" s="58" t="s">
        <v>70</v>
      </c>
      <c r="Y68" s="58" t="s">
        <v>70</v>
      </c>
      <c r="Z68" s="58" t="s">
        <v>70</v>
      </c>
      <c r="AA68" s="58" t="s">
        <v>70</v>
      </c>
      <c r="AB68" s="58" t="s">
        <v>71</v>
      </c>
      <c r="AC68" s="58" t="s">
        <v>70</v>
      </c>
      <c r="AD68" s="58" t="s">
        <v>70</v>
      </c>
      <c r="AE68" s="58" t="s">
        <v>71</v>
      </c>
      <c r="AF68" s="123">
        <f>COUNTIF(M68:AE68, "SI")</f>
        <v>16</v>
      </c>
      <c r="AG68" s="126" t="str">
        <f>IF(AF68&lt;=5, "Moderado", IF(AF68&lt;=11,"Mayor","Catastrófico"))</f>
        <v>Catastrófico</v>
      </c>
      <c r="AH68" s="129">
        <f>IF(AG68="Leve", 20%, IF(AG68="Menor",40%, IF(AG68="Moderado",60%, IF(AG68="Mayor",80%,IF(AG68="Catastrófico",100%,"")))))</f>
        <v>1</v>
      </c>
      <c r="AI68" s="58" t="str">
        <f>IF(AND(K68&lt;&gt;"",AG68&lt;&gt;""),VLOOKUP(K68&amp;AG68,'[2]No Eliminar'!$N$3:$O$27,2,FALSE),"")</f>
        <v>Extrema</v>
      </c>
      <c r="AJ68" s="27">
        <v>1</v>
      </c>
      <c r="AK68" s="28" t="s">
        <v>252</v>
      </c>
      <c r="AL68" s="9" t="str">
        <f>IF(AM68="Preventivo","Probabilidad",IF(AM68="Detectivo","Probabilidad","Impacto"))</f>
        <v>Probabilidad</v>
      </c>
      <c r="AM68" s="10" t="s">
        <v>85</v>
      </c>
      <c r="AN68" s="11">
        <f>IF(AM68="Preventivo", 25%, IF(AM68="Detectivo",15%, IF(AM68="Correctivo",10%,IF(AM68="No se tienen controles para aplicar al impacto","No Aplica",""))))</f>
        <v>0.25</v>
      </c>
      <c r="AO68" s="10" t="s">
        <v>74</v>
      </c>
      <c r="AP68" s="11">
        <f>IF(AO68="Automático", 25%, IF(AO68="Manual",15%,IF(AO68="No Aplica", "No Aplica","")))</f>
        <v>0.15</v>
      </c>
      <c r="AQ68" s="12">
        <f>AN68+AP68</f>
        <v>0.4</v>
      </c>
      <c r="AR68" s="10" t="s">
        <v>75</v>
      </c>
      <c r="AS68" s="10" t="s">
        <v>76</v>
      </c>
      <c r="AT68" s="10" t="s">
        <v>77</v>
      </c>
      <c r="AU68" s="12">
        <f>IFERROR(IF(AL68="Probabilidad",(L68-(+L68*AQ68)),IF(AL68="Impacto",L68,"")),"")</f>
        <v>0.48</v>
      </c>
      <c r="AV68" s="13" t="str">
        <f>IF(AU68&lt;=20%, "Muy Baja", IF(AU68&lt;=40%,"Baja", IF(AU68&lt;=60%,"Media",IF(AU68&lt;=80%,"Alta","Muy Alta"))))</f>
        <v>Media</v>
      </c>
      <c r="AW68" s="12">
        <f>IF(AL68="Impacto",(AH68-(+AH68*AQ68)),AH68)</f>
        <v>1</v>
      </c>
      <c r="AX68" s="13" t="str">
        <f>IF(AW68&lt;=20%, "Leve", IF(AW68&lt;=40%,"Menor", IF(AW68&lt;=60%,"Moderado",IF(AW68&lt;=80%,"Mayor","Catastrófico"))))</f>
        <v>Catastrófico</v>
      </c>
      <c r="AY68" s="14" t="str">
        <f>IF(AND(AV68&lt;&gt;"",AX68&lt;&gt;""),VLOOKUP(AV68&amp;AX68,'[2]No Eliminar'!$N$3:$O$27,2,FALSE),"")</f>
        <v>Extrema</v>
      </c>
      <c r="AZ68" s="55" t="s">
        <v>127</v>
      </c>
      <c r="BA68" s="117" t="s">
        <v>253</v>
      </c>
      <c r="BB68" s="117" t="s">
        <v>254</v>
      </c>
      <c r="BC68" s="117" t="s">
        <v>255</v>
      </c>
      <c r="BD68" s="117" t="s">
        <v>82</v>
      </c>
      <c r="BE68" s="120">
        <v>44593</v>
      </c>
      <c r="BF68" s="120">
        <v>44926</v>
      </c>
      <c r="BG68" s="117" t="s">
        <v>256</v>
      </c>
    </row>
    <row r="69" spans="1:59" ht="105.75" customHeight="1" x14ac:dyDescent="0.3">
      <c r="A69" s="132"/>
      <c r="B69" s="135"/>
      <c r="C69" s="156"/>
      <c r="D69" s="156"/>
      <c r="E69" s="30" t="s">
        <v>113</v>
      </c>
      <c r="F69" s="29" t="s">
        <v>257</v>
      </c>
      <c r="G69" s="68"/>
      <c r="H69" s="68"/>
      <c r="I69" s="59"/>
      <c r="J69" s="88"/>
      <c r="K69" s="88"/>
      <c r="L69" s="91"/>
      <c r="M69" s="59"/>
      <c r="N69" s="59"/>
      <c r="O69" s="59"/>
      <c r="P69" s="59"/>
      <c r="Q69" s="59"/>
      <c r="R69" s="59"/>
      <c r="S69" s="59"/>
      <c r="T69" s="59"/>
      <c r="U69" s="59"/>
      <c r="V69" s="59"/>
      <c r="W69" s="59"/>
      <c r="X69" s="59"/>
      <c r="Y69" s="59"/>
      <c r="Z69" s="59"/>
      <c r="AA69" s="59"/>
      <c r="AB69" s="59"/>
      <c r="AC69" s="59"/>
      <c r="AD69" s="59"/>
      <c r="AE69" s="59"/>
      <c r="AF69" s="124"/>
      <c r="AG69" s="127"/>
      <c r="AH69" s="130"/>
      <c r="AI69" s="59"/>
      <c r="AJ69" s="27">
        <v>2</v>
      </c>
      <c r="AK69" s="28" t="s">
        <v>258</v>
      </c>
      <c r="AL69" s="9" t="str">
        <f>IF(AM69="Preventivo","Probabilidad",IF(AM69="Detectivo","Probabilidad","Impacto"))</f>
        <v>Probabilidad</v>
      </c>
      <c r="AM69" s="10" t="s">
        <v>85</v>
      </c>
      <c r="AN69" s="11">
        <f>IF(AM69="Preventivo", 25%, IF(AM69="Detectivo",15%, IF(AM69="Correctivo",10%,IF(AM69="No se tienen controles para aplicar al impacto","No Aplica",""))))</f>
        <v>0.25</v>
      </c>
      <c r="AO69" s="10" t="s">
        <v>74</v>
      </c>
      <c r="AP69" s="11">
        <f>IF(AO69="Automático", 25%, IF(AO69="Manual",15%,IF(AO69="No Aplica", "No Aplica","")))</f>
        <v>0.15</v>
      </c>
      <c r="AQ69" s="12">
        <f>AN69+AP69</f>
        <v>0.4</v>
      </c>
      <c r="AR69" s="10" t="s">
        <v>75</v>
      </c>
      <c r="AS69" s="10" t="s">
        <v>76</v>
      </c>
      <c r="AT69" s="10" t="s">
        <v>77</v>
      </c>
      <c r="AU69" s="12">
        <f>IFERROR(IF(AND(AL68="Probabilidad",AL69="Probabilidad"),(AU68-(+AU68*AQ69)),IF(AL69="Probabilidad",(L68-(+L68*AQ69)),IF(AL69="Impacto",AU68,""))),"")</f>
        <v>0.28799999999999998</v>
      </c>
      <c r="AV69" s="13" t="str">
        <f>IF(AU69&lt;=20%, "Muy Baja", IF(AU69&lt;=40%,"Baja", IF(AU69&lt;=60%,"Media",IF(AU69&lt;=80%,"Alta","Muy Alta"))))</f>
        <v>Baja</v>
      </c>
      <c r="AW69" s="12">
        <f>IF(AL69="Impacto",(AW68-(+AW68*AQ69)),AW68)</f>
        <v>1</v>
      </c>
      <c r="AX69" s="13" t="str">
        <f t="shared" ref="AX69:AX72" si="90">IF(AW69&lt;=20%, "Leve", IF(AW69&lt;=40%,"Menor", IF(AW69&lt;=60%,"Moderado",IF(AW69&lt;=80%,"Mayor","Catastrófico"))))</f>
        <v>Catastrófico</v>
      </c>
      <c r="AY69" s="14" t="str">
        <f>IF(AND(AV69&lt;&gt;"",AX69&lt;&gt;""),VLOOKUP(AV69&amp;AX69,'[2]No Eliminar'!$N$3:$O$27,2,FALSE),"")</f>
        <v>Extrema</v>
      </c>
      <c r="AZ69" s="56"/>
      <c r="BA69" s="118"/>
      <c r="BB69" s="118"/>
      <c r="BC69" s="118"/>
      <c r="BD69" s="118"/>
      <c r="BE69" s="121"/>
      <c r="BF69" s="121"/>
      <c r="BG69" s="118"/>
    </row>
    <row r="70" spans="1:59" ht="105.75" customHeight="1" x14ac:dyDescent="0.3">
      <c r="A70" s="132"/>
      <c r="B70" s="135"/>
      <c r="C70" s="156"/>
      <c r="D70" s="156"/>
      <c r="E70" s="30" t="s">
        <v>151</v>
      </c>
      <c r="F70" s="29" t="s">
        <v>259</v>
      </c>
      <c r="G70" s="68"/>
      <c r="H70" s="68"/>
      <c r="I70" s="59"/>
      <c r="J70" s="88"/>
      <c r="K70" s="88"/>
      <c r="L70" s="91"/>
      <c r="M70" s="59"/>
      <c r="N70" s="59"/>
      <c r="O70" s="59"/>
      <c r="P70" s="59"/>
      <c r="Q70" s="59"/>
      <c r="R70" s="59"/>
      <c r="S70" s="59"/>
      <c r="T70" s="59"/>
      <c r="U70" s="59"/>
      <c r="V70" s="59"/>
      <c r="W70" s="59"/>
      <c r="X70" s="59"/>
      <c r="Y70" s="59"/>
      <c r="Z70" s="59"/>
      <c r="AA70" s="59"/>
      <c r="AB70" s="59"/>
      <c r="AC70" s="59"/>
      <c r="AD70" s="59"/>
      <c r="AE70" s="59"/>
      <c r="AF70" s="124"/>
      <c r="AG70" s="127"/>
      <c r="AH70" s="130"/>
      <c r="AI70" s="59"/>
      <c r="AJ70" s="27">
        <v>3</v>
      </c>
      <c r="AK70" s="28" t="s">
        <v>260</v>
      </c>
      <c r="AL70" s="9" t="str">
        <f t="shared" ref="AL70" si="91">IF(AM70="Preventivo","Probabilidad",IF(AM70="Detectivo","Probabilidad","Impacto"))</f>
        <v>Probabilidad</v>
      </c>
      <c r="AM70" s="10" t="s">
        <v>85</v>
      </c>
      <c r="AN70" s="11">
        <f>IF(AM70="Preventivo", 25%, IF(AM70="Detectivo",15%, IF(AM70="Correctivo",10%,IF(AM70="No se tienen controles para aplicar al impacto","No Aplica",""))))</f>
        <v>0.25</v>
      </c>
      <c r="AO70" s="10" t="s">
        <v>74</v>
      </c>
      <c r="AP70" s="11">
        <f t="shared" ref="AP70:AP72" si="92">IF(AO70="Automático", 25%, IF(AO70="Manual",15%,IF(AO70="No Aplica", "No Aplica","")))</f>
        <v>0.15</v>
      </c>
      <c r="AQ70" s="12">
        <f>AN70+AP70</f>
        <v>0.4</v>
      </c>
      <c r="AR70" s="10" t="s">
        <v>75</v>
      </c>
      <c r="AS70" s="10" t="s">
        <v>76</v>
      </c>
      <c r="AT70" s="10" t="s">
        <v>77</v>
      </c>
      <c r="AU70" s="12">
        <f>IFERROR(IF(AND(AL69="Probabilidad",AL70="Probabilidad"),(AU69-(+AU69*AQ70)),IF(AND(AL69="Impacto",AL70="Probabilidad"),(AU68-(+AU68*AQ70)),IF(AL70="Impacto",AU69,""))),"")</f>
        <v>0.17279999999999998</v>
      </c>
      <c r="AV70" s="15" t="str">
        <f>IF(AU70&lt;=20%, "Muy Baja", IF(AU70&lt;=40%,"Baja", IF(AU70&lt;=60%,"Media",IF(AU70&lt;=80%,"Alta","Muy Alta"))))</f>
        <v>Muy Baja</v>
      </c>
      <c r="AW70" s="12">
        <f>IFERROR(IF(AND(AL69="Impacto",AL70="Impacto"),(AW69-(+AW69*AQ70)),IF(AND(AL69="Impacto",AL70="Probabilidad"),(AW68-(+AW68*AQ70)),IF(AL70="Probabilidad",AW69,""))),"")</f>
        <v>1</v>
      </c>
      <c r="AX70" s="13" t="str">
        <f t="shared" si="90"/>
        <v>Catastrófico</v>
      </c>
      <c r="AY70" s="14" t="str">
        <f>IF(AND(AV70&lt;&gt;"",AX70&lt;&gt;""),VLOOKUP(AV70&amp;AX70,'[2]No Eliminar'!$N$3:$O$27,2,FALSE),"")</f>
        <v>Extrema</v>
      </c>
      <c r="AZ70" s="56"/>
      <c r="BA70" s="118"/>
      <c r="BB70" s="118"/>
      <c r="BC70" s="118"/>
      <c r="BD70" s="118"/>
      <c r="BE70" s="121"/>
      <c r="BF70" s="121"/>
      <c r="BG70" s="118"/>
    </row>
    <row r="71" spans="1:59" ht="105.75" customHeight="1" x14ac:dyDescent="0.3">
      <c r="A71" s="132"/>
      <c r="B71" s="135"/>
      <c r="C71" s="156"/>
      <c r="D71" s="156"/>
      <c r="E71" s="30" t="s">
        <v>151</v>
      </c>
      <c r="F71" s="29" t="s">
        <v>261</v>
      </c>
      <c r="G71" s="68"/>
      <c r="H71" s="68"/>
      <c r="I71" s="59"/>
      <c r="J71" s="88"/>
      <c r="K71" s="88"/>
      <c r="L71" s="91"/>
      <c r="M71" s="59"/>
      <c r="N71" s="59"/>
      <c r="O71" s="59"/>
      <c r="P71" s="59"/>
      <c r="Q71" s="59"/>
      <c r="R71" s="59"/>
      <c r="S71" s="59"/>
      <c r="T71" s="59"/>
      <c r="U71" s="59"/>
      <c r="V71" s="59"/>
      <c r="W71" s="59"/>
      <c r="X71" s="59"/>
      <c r="Y71" s="59"/>
      <c r="Z71" s="59"/>
      <c r="AA71" s="59"/>
      <c r="AB71" s="59"/>
      <c r="AC71" s="59"/>
      <c r="AD71" s="59"/>
      <c r="AE71" s="59"/>
      <c r="AF71" s="124"/>
      <c r="AG71" s="127"/>
      <c r="AH71" s="130"/>
      <c r="AI71" s="59"/>
      <c r="AJ71" s="27">
        <v>4</v>
      </c>
      <c r="AK71" s="28" t="s">
        <v>262</v>
      </c>
      <c r="AL71" s="9" t="str">
        <f>IF(AM71="Preventivo","Probabilidad",IF(AM71="Detectivo","Probabilidad","Impacto"))</f>
        <v>Probabilidad</v>
      </c>
      <c r="AM71" s="10" t="s">
        <v>85</v>
      </c>
      <c r="AN71" s="11">
        <f t="shared" ref="AN71:AN79" si="93">IF(AM71="Preventivo", 25%, IF(AM71="Detectivo",15%, IF(AM71="Correctivo",10%,IF(AM71="No se tienen controles para aplicar al impacto","No Aplica",""))))</f>
        <v>0.25</v>
      </c>
      <c r="AO71" s="10" t="s">
        <v>74</v>
      </c>
      <c r="AP71" s="11">
        <f t="shared" si="92"/>
        <v>0.15</v>
      </c>
      <c r="AQ71" s="12">
        <f t="shared" ref="AQ71:AQ79" si="94">AN71+AP71</f>
        <v>0.4</v>
      </c>
      <c r="AR71" s="10" t="s">
        <v>75</v>
      </c>
      <c r="AS71" s="10" t="s">
        <v>76</v>
      </c>
      <c r="AT71" s="10" t="s">
        <v>77</v>
      </c>
      <c r="AU71" s="12">
        <f t="shared" ref="AU71:AU72" si="95">IFERROR(IF(AND(AL70="Probabilidad",AL71="Probabilidad"),(AU70-(+AU70*AQ71)),IF(AND(AL70="Impacto",AL71="Probabilidad"),(AU69-(+AU69*AQ71)),IF(AL71="Impacto",AU70,""))),"")</f>
        <v>0.10367999999999998</v>
      </c>
      <c r="AV71" s="15" t="str">
        <f t="shared" ref="AV71:AV79" si="96">IF(AU71&lt;=20%, "Muy Baja", IF(AU71&lt;=40%,"Baja", IF(AU71&lt;=60%,"Media",IF(AU71&lt;=80%,"Alta","Muy Alta"))))</f>
        <v>Muy Baja</v>
      </c>
      <c r="AW71" s="12">
        <f t="shared" ref="AW71" si="97">IFERROR(IF(AND(AL70="Impacto",AL71="Impacto"),(AW70-(+AW70*AQ71)),IF(AND(AL70="Impacto",AL71="Probabilidad"),(AW69-(+AW69*AQ71)),IF(AL71="Probabilidad",AW70,""))),"")</f>
        <v>1</v>
      </c>
      <c r="AX71" s="13" t="str">
        <f t="shared" si="90"/>
        <v>Catastrófico</v>
      </c>
      <c r="AY71" s="14" t="str">
        <f>IF(AND(AV71&lt;&gt;"",AX71&lt;&gt;""),VLOOKUP(AV71&amp;AX71,'[2]No Eliminar'!$N$3:$O$27,2,FALSE),"")</f>
        <v>Extrema</v>
      </c>
      <c r="AZ71" s="56"/>
      <c r="BA71" s="118"/>
      <c r="BB71" s="118"/>
      <c r="BC71" s="118"/>
      <c r="BD71" s="118"/>
      <c r="BE71" s="121"/>
      <c r="BF71" s="121"/>
      <c r="BG71" s="118"/>
    </row>
    <row r="72" spans="1:59" ht="105.75" customHeight="1" x14ac:dyDescent="0.3">
      <c r="A72" s="132"/>
      <c r="B72" s="135"/>
      <c r="C72" s="157"/>
      <c r="D72" s="157"/>
      <c r="E72" s="30" t="s">
        <v>151</v>
      </c>
      <c r="F72" s="38" t="s">
        <v>263</v>
      </c>
      <c r="G72" s="69"/>
      <c r="H72" s="69"/>
      <c r="I72" s="60"/>
      <c r="J72" s="89"/>
      <c r="K72" s="89"/>
      <c r="L72" s="92"/>
      <c r="M72" s="60"/>
      <c r="N72" s="60"/>
      <c r="O72" s="60"/>
      <c r="P72" s="60"/>
      <c r="Q72" s="60"/>
      <c r="R72" s="60"/>
      <c r="S72" s="60"/>
      <c r="T72" s="60"/>
      <c r="U72" s="60"/>
      <c r="V72" s="60"/>
      <c r="W72" s="60"/>
      <c r="X72" s="60"/>
      <c r="Y72" s="60"/>
      <c r="Z72" s="60"/>
      <c r="AA72" s="60"/>
      <c r="AB72" s="60"/>
      <c r="AC72" s="60"/>
      <c r="AD72" s="60"/>
      <c r="AE72" s="60"/>
      <c r="AF72" s="125"/>
      <c r="AG72" s="128"/>
      <c r="AH72" s="131"/>
      <c r="AI72" s="60"/>
      <c r="AJ72" s="27">
        <v>5</v>
      </c>
      <c r="AK72" s="28" t="s">
        <v>264</v>
      </c>
      <c r="AL72" s="9" t="str">
        <f t="shared" ref="AL72" si="98">IF(AM72="Preventivo","Probabilidad",IF(AM72="Detectivo","Probabilidad","Impacto"))</f>
        <v>Probabilidad</v>
      </c>
      <c r="AM72" s="10" t="s">
        <v>96</v>
      </c>
      <c r="AN72" s="11">
        <f t="shared" si="93"/>
        <v>0.15</v>
      </c>
      <c r="AO72" s="10" t="s">
        <v>74</v>
      </c>
      <c r="AP72" s="11">
        <f t="shared" si="92"/>
        <v>0.15</v>
      </c>
      <c r="AQ72" s="12">
        <f t="shared" si="94"/>
        <v>0.3</v>
      </c>
      <c r="AR72" s="10" t="s">
        <v>75</v>
      </c>
      <c r="AS72" s="10" t="s">
        <v>76</v>
      </c>
      <c r="AT72" s="10" t="s">
        <v>77</v>
      </c>
      <c r="AU72" s="12">
        <f t="shared" si="95"/>
        <v>7.2575999999999988E-2</v>
      </c>
      <c r="AV72" s="15" t="str">
        <f t="shared" si="96"/>
        <v>Muy Baja</v>
      </c>
      <c r="AW72" s="12">
        <f>IFERROR(IF(AND(AL71="Impacto",AL72="Impacto"),(AW71-(+AW71*AQ72)),IF(AND(AL71="Impacto",AL72="Probabilidad"),(AW70-(+AW70*AQ72)),IF(AL72="Probabilidad",AW71,""))),"")</f>
        <v>1</v>
      </c>
      <c r="AX72" s="13" t="str">
        <f t="shared" si="90"/>
        <v>Catastrófico</v>
      </c>
      <c r="AY72" s="14" t="str">
        <f>IF(AND(AV72&lt;&gt;"",AX72&lt;&gt;""),VLOOKUP(AV72&amp;AX72,'[2]No Eliminar'!$N$3:$O$27,2,FALSE),"")</f>
        <v>Extrema</v>
      </c>
      <c r="AZ72" s="56"/>
      <c r="BA72" s="118"/>
      <c r="BB72" s="118"/>
      <c r="BC72" s="118"/>
      <c r="BD72" s="118"/>
      <c r="BE72" s="121"/>
      <c r="BF72" s="121"/>
      <c r="BG72" s="118"/>
    </row>
    <row r="73" spans="1:59" ht="105.75" customHeight="1" x14ac:dyDescent="0.3">
      <c r="A73" s="132">
        <v>14</v>
      </c>
      <c r="B73" s="135" t="s">
        <v>250</v>
      </c>
      <c r="C73" s="155" t="s">
        <v>157</v>
      </c>
      <c r="D73" s="155" t="s">
        <v>265</v>
      </c>
      <c r="E73" s="30" t="s">
        <v>151</v>
      </c>
      <c r="F73" s="29" t="s">
        <v>67</v>
      </c>
      <c r="G73" s="67" t="s">
        <v>363</v>
      </c>
      <c r="H73" s="67" t="s">
        <v>176</v>
      </c>
      <c r="I73" s="58" t="s">
        <v>100</v>
      </c>
      <c r="J73" s="87" t="s">
        <v>205</v>
      </c>
      <c r="K73" s="87" t="str">
        <f>IF(J73="Máximo 2 veces por año","Muy Baja", IF(J73="De 3 a 24 veces por año","Baja", IF(J73="De 24 a 500 veces por año","Media", IF(J73="De 500 veces al año y máximo 5000 veces por año","Alta",IF(J73="Más de 5000 veces por año","Muy Alta",";")))))</f>
        <v>Alta</v>
      </c>
      <c r="L73" s="90">
        <f>IF(K73="Muy Baja", 20%, IF(K73="Baja",40%, IF(K73="Media",60%, IF(K73="Alta",80%,IF(K73="Muy Alta",100%,"")))))</f>
        <v>0.8</v>
      </c>
      <c r="M73" s="58" t="s">
        <v>70</v>
      </c>
      <c r="N73" s="58" t="s">
        <v>70</v>
      </c>
      <c r="O73" s="58" t="s">
        <v>71</v>
      </c>
      <c r="P73" s="58" t="s">
        <v>71</v>
      </c>
      <c r="Q73" s="58" t="s">
        <v>70</v>
      </c>
      <c r="R73" s="58" t="s">
        <v>70</v>
      </c>
      <c r="S73" s="58" t="s">
        <v>70</v>
      </c>
      <c r="T73" s="58" t="s">
        <v>71</v>
      </c>
      <c r="U73" s="58" t="s">
        <v>71</v>
      </c>
      <c r="V73" s="58" t="s">
        <v>70</v>
      </c>
      <c r="W73" s="58" t="s">
        <v>70</v>
      </c>
      <c r="X73" s="58" t="s">
        <v>70</v>
      </c>
      <c r="Y73" s="58" t="s">
        <v>70</v>
      </c>
      <c r="Z73" s="58" t="s">
        <v>70</v>
      </c>
      <c r="AA73" s="58" t="s">
        <v>70</v>
      </c>
      <c r="AB73" s="58" t="s">
        <v>71</v>
      </c>
      <c r="AC73" s="58" t="s">
        <v>70</v>
      </c>
      <c r="AD73" s="58" t="s">
        <v>70</v>
      </c>
      <c r="AE73" s="58" t="s">
        <v>71</v>
      </c>
      <c r="AF73" s="123">
        <f>COUNTIF(M73:AE73, "SI")</f>
        <v>13</v>
      </c>
      <c r="AG73" s="126" t="str">
        <f>IF(AF73&lt;=5, "Moderado", IF(AF73&lt;=11,"Mayor","Catastrófico"))</f>
        <v>Catastrófico</v>
      </c>
      <c r="AH73" s="129">
        <f>IF(AG73="Leve", 20%, IF(AG73="Menor",40%, IF(AG73="Moderado",60%, IF(AG73="Mayor",80%,IF(AG73="Catastrófico",100%,"")))))</f>
        <v>1</v>
      </c>
      <c r="AI73" s="58" t="str">
        <f>IF(AND(K73&lt;&gt;"",AG73&lt;&gt;""),VLOOKUP(K73&amp;AG73,'[2]No Eliminar'!$N$3:$O$27,2,FALSE),"")</f>
        <v>Extrema</v>
      </c>
      <c r="AJ73" s="27">
        <v>1</v>
      </c>
      <c r="AK73" s="28" t="s">
        <v>266</v>
      </c>
      <c r="AL73" s="9" t="str">
        <f>IF(AM73="Preventivo","Probabilidad",IF(AM73="Detectivo","Probabilidad","Impacto"))</f>
        <v>Probabilidad</v>
      </c>
      <c r="AM73" s="10" t="s">
        <v>85</v>
      </c>
      <c r="AN73" s="11">
        <f t="shared" si="93"/>
        <v>0.25</v>
      </c>
      <c r="AO73" s="10" t="s">
        <v>74</v>
      </c>
      <c r="AP73" s="11">
        <f>IF(AO73="Automático", 25%, IF(AO73="Manual",15%,IF(AO73="No Aplica", "No Aplica","")))</f>
        <v>0.15</v>
      </c>
      <c r="AQ73" s="12">
        <f t="shared" si="94"/>
        <v>0.4</v>
      </c>
      <c r="AR73" s="10" t="s">
        <v>75</v>
      </c>
      <c r="AS73" s="10" t="s">
        <v>76</v>
      </c>
      <c r="AT73" s="10" t="s">
        <v>77</v>
      </c>
      <c r="AU73" s="12">
        <f>IFERROR(IF(AL73="Probabilidad",(L73-(+L73*AQ73)),IF(AL73="Impacto",L73,"")),"")</f>
        <v>0.48</v>
      </c>
      <c r="AV73" s="13" t="str">
        <f t="shared" si="96"/>
        <v>Media</v>
      </c>
      <c r="AW73" s="12">
        <f>IF(AL73="Impacto",(AH73-(+AH73*AQ73)),AH73)</f>
        <v>1</v>
      </c>
      <c r="AX73" s="13" t="str">
        <f>IF(AW73&lt;=20%, "Leve", IF(AW73&lt;=40%,"Menor", IF(AW73&lt;=60%,"Moderado",IF(AW73&lt;=80%,"Mayor","Catastrófico"))))</f>
        <v>Catastrófico</v>
      </c>
      <c r="AY73" s="14" t="str">
        <f>IF(AND(AV73&lt;&gt;"",AX73&lt;&gt;""),VLOOKUP(AV73&amp;AX73,'[2]No Eliminar'!$N$3:$O$27,2,FALSE),"")</f>
        <v>Extrema</v>
      </c>
      <c r="AZ73" s="55" t="s">
        <v>127</v>
      </c>
      <c r="BA73" s="117" t="s">
        <v>267</v>
      </c>
      <c r="BB73" s="117" t="s">
        <v>268</v>
      </c>
      <c r="BC73" s="117" t="s">
        <v>255</v>
      </c>
      <c r="BD73" s="117" t="s">
        <v>82</v>
      </c>
      <c r="BE73" s="120">
        <v>44593</v>
      </c>
      <c r="BF73" s="120">
        <v>44926</v>
      </c>
      <c r="BG73" s="117" t="s">
        <v>256</v>
      </c>
    </row>
    <row r="74" spans="1:59" ht="105.75" customHeight="1" x14ac:dyDescent="0.3">
      <c r="A74" s="132"/>
      <c r="B74" s="135"/>
      <c r="C74" s="156"/>
      <c r="D74" s="156"/>
      <c r="E74" s="30" t="s">
        <v>113</v>
      </c>
      <c r="F74" s="29" t="s">
        <v>257</v>
      </c>
      <c r="G74" s="68"/>
      <c r="H74" s="68"/>
      <c r="I74" s="59"/>
      <c r="J74" s="88"/>
      <c r="K74" s="88"/>
      <c r="L74" s="91"/>
      <c r="M74" s="59"/>
      <c r="N74" s="59"/>
      <c r="O74" s="59"/>
      <c r="P74" s="59"/>
      <c r="Q74" s="59"/>
      <c r="R74" s="59"/>
      <c r="S74" s="59"/>
      <c r="T74" s="59"/>
      <c r="U74" s="59"/>
      <c r="V74" s="59"/>
      <c r="W74" s="59"/>
      <c r="X74" s="59"/>
      <c r="Y74" s="59"/>
      <c r="Z74" s="59"/>
      <c r="AA74" s="59"/>
      <c r="AB74" s="59"/>
      <c r="AC74" s="59"/>
      <c r="AD74" s="59"/>
      <c r="AE74" s="59"/>
      <c r="AF74" s="124"/>
      <c r="AG74" s="127"/>
      <c r="AH74" s="130"/>
      <c r="AI74" s="59"/>
      <c r="AJ74" s="27">
        <v>2</v>
      </c>
      <c r="AK74" s="28" t="s">
        <v>258</v>
      </c>
      <c r="AL74" s="9" t="str">
        <f>IF(AM74="Preventivo","Probabilidad",IF(AM74="Detectivo","Probabilidad","Impacto"))</f>
        <v>Probabilidad</v>
      </c>
      <c r="AM74" s="10" t="s">
        <v>85</v>
      </c>
      <c r="AN74" s="11">
        <f t="shared" si="93"/>
        <v>0.25</v>
      </c>
      <c r="AO74" s="10" t="s">
        <v>74</v>
      </c>
      <c r="AP74" s="11">
        <f>IF(AO74="Automático", 25%, IF(AO74="Manual",15%,IF(AO74="No Aplica", "No Aplica","")))</f>
        <v>0.15</v>
      </c>
      <c r="AQ74" s="12">
        <f t="shared" si="94"/>
        <v>0.4</v>
      </c>
      <c r="AR74" s="10" t="s">
        <v>75</v>
      </c>
      <c r="AS74" s="10" t="s">
        <v>76</v>
      </c>
      <c r="AT74" s="10" t="s">
        <v>77</v>
      </c>
      <c r="AU74" s="12">
        <f>IFERROR(IF(AND(AL73="Probabilidad",AL74="Probabilidad"),(AU73-(+AU73*AQ74)),IF(AL74="Probabilidad",(L73-(+L73*AQ74)),IF(AL74="Impacto",AU73,""))),"")</f>
        <v>0.28799999999999998</v>
      </c>
      <c r="AV74" s="13" t="str">
        <f t="shared" si="96"/>
        <v>Baja</v>
      </c>
      <c r="AW74" s="12">
        <f>IF(AL74="Impacto",(AW73-(+AW73*AQ74)),AW73)</f>
        <v>1</v>
      </c>
      <c r="AX74" s="13" t="str">
        <f t="shared" ref="AX74:AX75" si="99">IF(AW74&lt;=20%, "Leve", IF(AW74&lt;=40%,"Menor", IF(AW74&lt;=60%,"Moderado",IF(AW74&lt;=80%,"Mayor","Catastrófico"))))</f>
        <v>Catastrófico</v>
      </c>
      <c r="AY74" s="14" t="str">
        <f>IF(AND(AV74&lt;&gt;"",AX74&lt;&gt;""),VLOOKUP(AV74&amp;AX74,'[2]No Eliminar'!$N$3:$O$27,2,FALSE),"")</f>
        <v>Extrema</v>
      </c>
      <c r="AZ74" s="56"/>
      <c r="BA74" s="118"/>
      <c r="BB74" s="118"/>
      <c r="BC74" s="118"/>
      <c r="BD74" s="118"/>
      <c r="BE74" s="121"/>
      <c r="BF74" s="121"/>
      <c r="BG74" s="118"/>
    </row>
    <row r="75" spans="1:59" ht="105.75" customHeight="1" x14ac:dyDescent="0.3">
      <c r="A75" s="132"/>
      <c r="B75" s="135"/>
      <c r="C75" s="157"/>
      <c r="D75" s="157"/>
      <c r="E75" s="30" t="s">
        <v>151</v>
      </c>
      <c r="F75" s="29" t="s">
        <v>259</v>
      </c>
      <c r="G75" s="68"/>
      <c r="H75" s="68"/>
      <c r="I75" s="59"/>
      <c r="J75" s="88"/>
      <c r="K75" s="88"/>
      <c r="L75" s="91"/>
      <c r="M75" s="59"/>
      <c r="N75" s="59"/>
      <c r="O75" s="59"/>
      <c r="P75" s="59"/>
      <c r="Q75" s="59"/>
      <c r="R75" s="59"/>
      <c r="S75" s="59"/>
      <c r="T75" s="59"/>
      <c r="U75" s="59"/>
      <c r="V75" s="59"/>
      <c r="W75" s="59"/>
      <c r="X75" s="59"/>
      <c r="Y75" s="59"/>
      <c r="Z75" s="59"/>
      <c r="AA75" s="59"/>
      <c r="AB75" s="59"/>
      <c r="AC75" s="59"/>
      <c r="AD75" s="59"/>
      <c r="AE75" s="59"/>
      <c r="AF75" s="124"/>
      <c r="AG75" s="127"/>
      <c r="AH75" s="130"/>
      <c r="AI75" s="59"/>
      <c r="AJ75" s="27">
        <v>3</v>
      </c>
      <c r="AK75" s="28" t="s">
        <v>260</v>
      </c>
      <c r="AL75" s="9" t="str">
        <f t="shared" ref="AL75" si="100">IF(AM75="Preventivo","Probabilidad",IF(AM75="Detectivo","Probabilidad","Impacto"))</f>
        <v>Probabilidad</v>
      </c>
      <c r="AM75" s="10" t="s">
        <v>85</v>
      </c>
      <c r="AN75" s="11">
        <f t="shared" si="93"/>
        <v>0.25</v>
      </c>
      <c r="AO75" s="10" t="s">
        <v>74</v>
      </c>
      <c r="AP75" s="11">
        <f t="shared" ref="AP75" si="101">IF(AO75="Automático", 25%, IF(AO75="Manual",15%,IF(AO75="No Aplica", "No Aplica","")))</f>
        <v>0.15</v>
      </c>
      <c r="AQ75" s="12">
        <f t="shared" si="94"/>
        <v>0.4</v>
      </c>
      <c r="AR75" s="10" t="s">
        <v>75</v>
      </c>
      <c r="AS75" s="10" t="s">
        <v>76</v>
      </c>
      <c r="AT75" s="10" t="s">
        <v>77</v>
      </c>
      <c r="AU75" s="12">
        <f>IFERROR(IF(AND(AL74="Probabilidad",AL75="Probabilidad"),(AU74-(+AU74*AQ75)),IF(AND(AL74="Impacto",AL75="Probabilidad"),(AU73-(+AU73*AQ75)),IF(AL75="Impacto",AU74,""))),"")</f>
        <v>0.17279999999999998</v>
      </c>
      <c r="AV75" s="15" t="str">
        <f t="shared" si="96"/>
        <v>Muy Baja</v>
      </c>
      <c r="AW75" s="12">
        <f>IFERROR(IF(AND(AL74="Impacto",AL75="Impacto"),(AW74-(+AW74*AQ75)),IF(AND(AL74="Impacto",AL75="Probabilidad"),(AW73-(+AW73*AQ75)),IF(AL75="Probabilidad",AW74,""))),"")</f>
        <v>1</v>
      </c>
      <c r="AX75" s="13" t="str">
        <f t="shared" si="99"/>
        <v>Catastrófico</v>
      </c>
      <c r="AY75" s="14" t="str">
        <f>IF(AND(AV75&lt;&gt;"",AX75&lt;&gt;""),VLOOKUP(AV75&amp;AX75,'[2]No Eliminar'!$N$3:$O$27,2,FALSE),"")</f>
        <v>Extrema</v>
      </c>
      <c r="AZ75" s="56"/>
      <c r="BA75" s="118"/>
      <c r="BB75" s="118"/>
      <c r="BC75" s="118"/>
      <c r="BD75" s="118"/>
      <c r="BE75" s="121"/>
      <c r="BF75" s="121"/>
      <c r="BG75" s="118"/>
    </row>
    <row r="76" spans="1:59" ht="105.75" customHeight="1" x14ac:dyDescent="0.3">
      <c r="A76" s="132">
        <v>15</v>
      </c>
      <c r="B76" s="135" t="s">
        <v>250</v>
      </c>
      <c r="C76" s="155" t="s">
        <v>173</v>
      </c>
      <c r="D76" s="155" t="s">
        <v>269</v>
      </c>
      <c r="E76" s="30" t="s">
        <v>151</v>
      </c>
      <c r="F76" s="29" t="s">
        <v>67</v>
      </c>
      <c r="G76" s="67" t="s">
        <v>356</v>
      </c>
      <c r="H76" s="67" t="s">
        <v>176</v>
      </c>
      <c r="I76" s="58" t="s">
        <v>145</v>
      </c>
      <c r="J76" s="87" t="s">
        <v>205</v>
      </c>
      <c r="K76" s="87" t="str">
        <f>IF(J76="Máximo 2 veces por año","Muy Baja", IF(J76="De 3 a 24 veces por año","Baja", IF(J76="De 24 a 500 veces por año","Media", IF(J76="De 500 veces al año y máximo 5000 veces por año","Alta",IF(J76="Más de 5000 veces por año","Muy Alta",";")))))</f>
        <v>Alta</v>
      </c>
      <c r="L76" s="90">
        <f>IF(K76="Muy Baja", 20%, IF(K76="Baja",40%, IF(K76="Media",60%, IF(K76="Alta",80%,IF(K76="Muy Alta",100%,"")))))</f>
        <v>0.8</v>
      </c>
      <c r="M76" s="58" t="s">
        <v>70</v>
      </c>
      <c r="N76" s="58" t="s">
        <v>70</v>
      </c>
      <c r="O76" s="58" t="s">
        <v>70</v>
      </c>
      <c r="P76" s="58" t="s">
        <v>70</v>
      </c>
      <c r="Q76" s="58" t="s">
        <v>70</v>
      </c>
      <c r="R76" s="58" t="s">
        <v>70</v>
      </c>
      <c r="S76" s="58" t="s">
        <v>70</v>
      </c>
      <c r="T76" s="58" t="s">
        <v>71</v>
      </c>
      <c r="U76" s="58" t="s">
        <v>70</v>
      </c>
      <c r="V76" s="58" t="s">
        <v>70</v>
      </c>
      <c r="W76" s="58" t="s">
        <v>70</v>
      </c>
      <c r="X76" s="58" t="s">
        <v>70</v>
      </c>
      <c r="Y76" s="58" t="s">
        <v>70</v>
      </c>
      <c r="Z76" s="58" t="s">
        <v>70</v>
      </c>
      <c r="AA76" s="58" t="s">
        <v>70</v>
      </c>
      <c r="AB76" s="58" t="s">
        <v>71</v>
      </c>
      <c r="AC76" s="58" t="s">
        <v>70</v>
      </c>
      <c r="AD76" s="58" t="s">
        <v>70</v>
      </c>
      <c r="AE76" s="58" t="s">
        <v>71</v>
      </c>
      <c r="AF76" s="123">
        <f>COUNTIF(M76:AE76, "SI")</f>
        <v>16</v>
      </c>
      <c r="AG76" s="126" t="str">
        <f>IF(AF76&lt;=5, "Moderado", IF(AF76&lt;=11,"Mayor","Catastrófico"))</f>
        <v>Catastrófico</v>
      </c>
      <c r="AH76" s="129">
        <f>IF(AG76="Leve", 20%, IF(AG76="Menor",40%, IF(AG76="Moderado",60%, IF(AG76="Mayor",80%,IF(AG76="Catastrófico",100%,"")))))</f>
        <v>1</v>
      </c>
      <c r="AI76" s="58" t="str">
        <f>IF(AND(K76&lt;&gt;"",AG76&lt;&gt;""),VLOOKUP(K76&amp;AG76,'[2]No Eliminar'!$N$3:$O$27,2,FALSE),"")</f>
        <v>Extrema</v>
      </c>
      <c r="AJ76" s="27">
        <v>1</v>
      </c>
      <c r="AK76" s="28" t="s">
        <v>252</v>
      </c>
      <c r="AL76" s="9" t="str">
        <f>IF(AM76="Preventivo","Probabilidad",IF(AM76="Detectivo","Probabilidad","Impacto"))</f>
        <v>Probabilidad</v>
      </c>
      <c r="AM76" s="10" t="s">
        <v>85</v>
      </c>
      <c r="AN76" s="11">
        <f t="shared" si="93"/>
        <v>0.25</v>
      </c>
      <c r="AO76" s="10" t="s">
        <v>74</v>
      </c>
      <c r="AP76" s="11">
        <f>IF(AO76="Automático", 25%, IF(AO76="Manual",15%,IF(AO76="No Aplica", "No Aplica","")))</f>
        <v>0.15</v>
      </c>
      <c r="AQ76" s="12">
        <f t="shared" si="94"/>
        <v>0.4</v>
      </c>
      <c r="AR76" s="10" t="s">
        <v>75</v>
      </c>
      <c r="AS76" s="10" t="s">
        <v>76</v>
      </c>
      <c r="AT76" s="10" t="s">
        <v>77</v>
      </c>
      <c r="AU76" s="12">
        <f>IFERROR(IF(AL76="Probabilidad",(L76-(+L76*AQ76)),IF(AL76="Impacto",L76,"")),"")</f>
        <v>0.48</v>
      </c>
      <c r="AV76" s="13" t="str">
        <f t="shared" si="96"/>
        <v>Media</v>
      </c>
      <c r="AW76" s="12">
        <f>IF(AL76="Impacto",(AH76-(+AH76*AQ76)),AH76)</f>
        <v>1</v>
      </c>
      <c r="AX76" s="13" t="str">
        <f>IF(AW76&lt;=20%, "Leve", IF(AW76&lt;=40%,"Menor", IF(AW76&lt;=60%,"Moderado",IF(AW76&lt;=80%,"Mayor","Catastrófico"))))</f>
        <v>Catastrófico</v>
      </c>
      <c r="AY76" s="14" t="str">
        <f>IF(AND(AV76&lt;&gt;"",AX76&lt;&gt;""),VLOOKUP(AV76&amp;AX76,'[2]No Eliminar'!$N$3:$O$27,2,FALSE),"")</f>
        <v>Extrema</v>
      </c>
      <c r="AZ76" s="55" t="s">
        <v>127</v>
      </c>
      <c r="BA76" s="117" t="s">
        <v>270</v>
      </c>
      <c r="BB76" s="161" t="s">
        <v>271</v>
      </c>
      <c r="BC76" s="117" t="s">
        <v>255</v>
      </c>
      <c r="BD76" s="117" t="s">
        <v>82</v>
      </c>
      <c r="BE76" s="120">
        <v>44593</v>
      </c>
      <c r="BF76" s="120" t="s">
        <v>364</v>
      </c>
      <c r="BG76" s="161" t="s">
        <v>272</v>
      </c>
    </row>
    <row r="77" spans="1:59" ht="105.75" customHeight="1" x14ac:dyDescent="0.3">
      <c r="A77" s="132"/>
      <c r="B77" s="135"/>
      <c r="C77" s="156"/>
      <c r="D77" s="156"/>
      <c r="E77" s="30" t="s">
        <v>113</v>
      </c>
      <c r="F77" s="29" t="s">
        <v>257</v>
      </c>
      <c r="G77" s="68"/>
      <c r="H77" s="68"/>
      <c r="I77" s="59"/>
      <c r="J77" s="88"/>
      <c r="K77" s="88"/>
      <c r="L77" s="91"/>
      <c r="M77" s="59"/>
      <c r="N77" s="59"/>
      <c r="O77" s="59"/>
      <c r="P77" s="59"/>
      <c r="Q77" s="59"/>
      <c r="R77" s="59"/>
      <c r="S77" s="59"/>
      <c r="T77" s="59"/>
      <c r="U77" s="59"/>
      <c r="V77" s="59"/>
      <c r="W77" s="59"/>
      <c r="X77" s="59"/>
      <c r="Y77" s="59"/>
      <c r="Z77" s="59"/>
      <c r="AA77" s="59"/>
      <c r="AB77" s="59"/>
      <c r="AC77" s="59"/>
      <c r="AD77" s="59"/>
      <c r="AE77" s="59"/>
      <c r="AF77" s="124"/>
      <c r="AG77" s="127"/>
      <c r="AH77" s="130"/>
      <c r="AI77" s="59"/>
      <c r="AJ77" s="27">
        <v>2</v>
      </c>
      <c r="AK77" s="28" t="s">
        <v>258</v>
      </c>
      <c r="AL77" s="9" t="str">
        <f>IF(AM77="Preventivo","Probabilidad",IF(AM77="Detectivo","Probabilidad","Impacto"))</f>
        <v>Probabilidad</v>
      </c>
      <c r="AM77" s="10" t="s">
        <v>85</v>
      </c>
      <c r="AN77" s="11">
        <f t="shared" si="93"/>
        <v>0.25</v>
      </c>
      <c r="AO77" s="10" t="s">
        <v>74</v>
      </c>
      <c r="AP77" s="11">
        <f>IF(AO77="Automático", 25%, IF(AO77="Manual",15%,IF(AO77="No Aplica", "No Aplica","")))</f>
        <v>0.15</v>
      </c>
      <c r="AQ77" s="12">
        <f t="shared" si="94"/>
        <v>0.4</v>
      </c>
      <c r="AR77" s="10" t="s">
        <v>75</v>
      </c>
      <c r="AS77" s="10" t="s">
        <v>76</v>
      </c>
      <c r="AT77" s="10" t="s">
        <v>77</v>
      </c>
      <c r="AU77" s="12">
        <f>IFERROR(IF(AND(AL76="Probabilidad",AL77="Probabilidad"),(AU76-(+AU76*AQ77)),IF(AL77="Probabilidad",(L76-(+L76*AQ77)),IF(AL77="Impacto",AU76,""))),"")</f>
        <v>0.28799999999999998</v>
      </c>
      <c r="AV77" s="13" t="str">
        <f t="shared" si="96"/>
        <v>Baja</v>
      </c>
      <c r="AW77" s="12">
        <f>IF(AL77="Impacto",(AW76-(+AW76*AQ77)),AW76)</f>
        <v>1</v>
      </c>
      <c r="AX77" s="13" t="str">
        <f t="shared" ref="AX77:AX79" si="102">IF(AW77&lt;=20%, "Leve", IF(AW77&lt;=40%,"Menor", IF(AW77&lt;=60%,"Moderado",IF(AW77&lt;=80%,"Mayor","Catastrófico"))))</f>
        <v>Catastrófico</v>
      </c>
      <c r="AY77" s="14" t="str">
        <f>IF(AND(AV77&lt;&gt;"",AX77&lt;&gt;""),VLOOKUP(AV77&amp;AX77,'[2]No Eliminar'!$N$3:$O$27,2,FALSE),"")</f>
        <v>Extrema</v>
      </c>
      <c r="AZ77" s="56"/>
      <c r="BA77" s="118"/>
      <c r="BB77" s="162"/>
      <c r="BC77" s="118"/>
      <c r="BD77" s="118"/>
      <c r="BE77" s="121"/>
      <c r="BF77" s="121"/>
      <c r="BG77" s="162"/>
    </row>
    <row r="78" spans="1:59" ht="105.75" customHeight="1" x14ac:dyDescent="0.3">
      <c r="A78" s="132"/>
      <c r="B78" s="135"/>
      <c r="C78" s="156"/>
      <c r="D78" s="156"/>
      <c r="E78" s="30" t="s">
        <v>151</v>
      </c>
      <c r="F78" s="29" t="s">
        <v>261</v>
      </c>
      <c r="G78" s="68"/>
      <c r="H78" s="68"/>
      <c r="I78" s="59"/>
      <c r="J78" s="88"/>
      <c r="K78" s="88"/>
      <c r="L78" s="91"/>
      <c r="M78" s="59"/>
      <c r="N78" s="59"/>
      <c r="O78" s="59"/>
      <c r="P78" s="59"/>
      <c r="Q78" s="59"/>
      <c r="R78" s="59"/>
      <c r="S78" s="59"/>
      <c r="T78" s="59"/>
      <c r="U78" s="59"/>
      <c r="V78" s="59"/>
      <c r="W78" s="59"/>
      <c r="X78" s="59"/>
      <c r="Y78" s="59"/>
      <c r="Z78" s="59"/>
      <c r="AA78" s="59"/>
      <c r="AB78" s="59"/>
      <c r="AC78" s="59"/>
      <c r="AD78" s="59"/>
      <c r="AE78" s="59"/>
      <c r="AF78" s="124"/>
      <c r="AG78" s="127"/>
      <c r="AH78" s="130"/>
      <c r="AI78" s="59"/>
      <c r="AJ78" s="27">
        <v>3</v>
      </c>
      <c r="AK78" s="28" t="s">
        <v>273</v>
      </c>
      <c r="AL78" s="9" t="str">
        <f t="shared" ref="AL78" si="103">IF(AM78="Preventivo","Probabilidad",IF(AM78="Detectivo","Probabilidad","Impacto"))</f>
        <v>Probabilidad</v>
      </c>
      <c r="AM78" s="10" t="s">
        <v>85</v>
      </c>
      <c r="AN78" s="11">
        <f t="shared" si="93"/>
        <v>0.25</v>
      </c>
      <c r="AO78" s="10" t="s">
        <v>74</v>
      </c>
      <c r="AP78" s="11">
        <f t="shared" ref="AP78:AP79" si="104">IF(AO78="Automático", 25%, IF(AO78="Manual",15%,IF(AO78="No Aplica", "No Aplica","")))</f>
        <v>0.15</v>
      </c>
      <c r="AQ78" s="12">
        <f t="shared" si="94"/>
        <v>0.4</v>
      </c>
      <c r="AR78" s="10" t="s">
        <v>75</v>
      </c>
      <c r="AS78" s="10" t="s">
        <v>76</v>
      </c>
      <c r="AT78" s="10" t="s">
        <v>77</v>
      </c>
      <c r="AU78" s="12">
        <f>IFERROR(IF(AND(AL77="Probabilidad",AL78="Probabilidad"),(AU77-(+AU77*AQ78)),IF(AND(AL77="Impacto",AL78="Probabilidad"),(AU76-(+AU76*AQ78)),IF(AL78="Impacto",AU77,""))),"")</f>
        <v>0.17279999999999998</v>
      </c>
      <c r="AV78" s="15" t="str">
        <f t="shared" si="96"/>
        <v>Muy Baja</v>
      </c>
      <c r="AW78" s="12">
        <f>IFERROR(IF(AND(AL77="Impacto",AL78="Impacto"),(AW77-(+AW77*AQ78)),IF(AND(AL77="Impacto",AL78="Probabilidad"),(AW76-(+AW76*AQ78)),IF(AL78="Probabilidad",AW77,""))),"")</f>
        <v>1</v>
      </c>
      <c r="AX78" s="13" t="str">
        <f t="shared" si="102"/>
        <v>Catastrófico</v>
      </c>
      <c r="AY78" s="14" t="str">
        <f>IF(AND(AV78&lt;&gt;"",AX78&lt;&gt;""),VLOOKUP(AV78&amp;AX78,'[2]No Eliminar'!$N$3:$O$27,2,FALSE),"")</f>
        <v>Extrema</v>
      </c>
      <c r="AZ78" s="56"/>
      <c r="BA78" s="118"/>
      <c r="BB78" s="162"/>
      <c r="BC78" s="118"/>
      <c r="BD78" s="118"/>
      <c r="BE78" s="121"/>
      <c r="BF78" s="121"/>
      <c r="BG78" s="162"/>
    </row>
    <row r="79" spans="1:59" ht="105.75" customHeight="1" x14ac:dyDescent="0.3">
      <c r="A79" s="132"/>
      <c r="B79" s="135"/>
      <c r="C79" s="157"/>
      <c r="D79" s="157"/>
      <c r="E79" s="30" t="s">
        <v>151</v>
      </c>
      <c r="F79" s="29" t="s">
        <v>274</v>
      </c>
      <c r="G79" s="69"/>
      <c r="H79" s="69"/>
      <c r="I79" s="60"/>
      <c r="J79" s="89"/>
      <c r="K79" s="89"/>
      <c r="L79" s="92"/>
      <c r="M79" s="60"/>
      <c r="N79" s="60"/>
      <c r="O79" s="60"/>
      <c r="P79" s="60"/>
      <c r="Q79" s="60"/>
      <c r="R79" s="60"/>
      <c r="S79" s="60"/>
      <c r="T79" s="60"/>
      <c r="U79" s="60"/>
      <c r="V79" s="60"/>
      <c r="W79" s="60"/>
      <c r="X79" s="60"/>
      <c r="Y79" s="60"/>
      <c r="Z79" s="60"/>
      <c r="AA79" s="60"/>
      <c r="AB79" s="60"/>
      <c r="AC79" s="60"/>
      <c r="AD79" s="60"/>
      <c r="AE79" s="60"/>
      <c r="AF79" s="125"/>
      <c r="AG79" s="128"/>
      <c r="AH79" s="131"/>
      <c r="AI79" s="60"/>
      <c r="AJ79" s="27">
        <v>4</v>
      </c>
      <c r="AK79" s="28" t="s">
        <v>275</v>
      </c>
      <c r="AL79" s="9" t="str">
        <f>IF(AM79="Preventivo","Probabilidad",IF(AM79="Detectivo","Probabilidad","Impacto"))</f>
        <v>Probabilidad</v>
      </c>
      <c r="AM79" s="10" t="s">
        <v>96</v>
      </c>
      <c r="AN79" s="11">
        <f t="shared" si="93"/>
        <v>0.15</v>
      </c>
      <c r="AO79" s="10" t="s">
        <v>74</v>
      </c>
      <c r="AP79" s="11">
        <f t="shared" si="104"/>
        <v>0.15</v>
      </c>
      <c r="AQ79" s="12">
        <f t="shared" si="94"/>
        <v>0.3</v>
      </c>
      <c r="AR79" s="10" t="s">
        <v>75</v>
      </c>
      <c r="AS79" s="10" t="s">
        <v>76</v>
      </c>
      <c r="AT79" s="10" t="s">
        <v>77</v>
      </c>
      <c r="AU79" s="12">
        <f t="shared" ref="AU79" si="105">IFERROR(IF(AND(AL78="Probabilidad",AL79="Probabilidad"),(AU78-(+AU78*AQ79)),IF(AND(AL78="Impacto",AL79="Probabilidad"),(AU77-(+AU77*AQ79)),IF(AL79="Impacto",AU78,""))),"")</f>
        <v>0.12095999999999998</v>
      </c>
      <c r="AV79" s="15" t="str">
        <f t="shared" si="96"/>
        <v>Muy Baja</v>
      </c>
      <c r="AW79" s="12">
        <f t="shared" ref="AW79" si="106">IFERROR(IF(AND(AL78="Impacto",AL79="Impacto"),(AW78-(+AW78*AQ79)),IF(AND(AL78="Impacto",AL79="Probabilidad"),(AW77-(+AW77*AQ79)),IF(AL79="Probabilidad",AW78,""))),"")</f>
        <v>1</v>
      </c>
      <c r="AX79" s="13" t="str">
        <f t="shared" si="102"/>
        <v>Catastrófico</v>
      </c>
      <c r="AY79" s="10" t="str">
        <f>IF(AND(AV79&lt;&gt;"",AX79&lt;&gt;""),VLOOKUP(AV79&amp;AX79,'[2]No Eliminar'!$N$3:$O$27,2,FALSE),"")</f>
        <v>Extrema</v>
      </c>
      <c r="AZ79" s="57"/>
      <c r="BA79" s="119"/>
      <c r="BB79" s="163"/>
      <c r="BC79" s="119"/>
      <c r="BD79" s="119"/>
      <c r="BE79" s="122"/>
      <c r="BF79" s="122"/>
      <c r="BG79" s="163"/>
    </row>
    <row r="80" spans="1:59" ht="105.75" customHeight="1" x14ac:dyDescent="0.3">
      <c r="A80" s="132">
        <v>16</v>
      </c>
      <c r="B80" s="135" t="s">
        <v>250</v>
      </c>
      <c r="C80" s="155" t="s">
        <v>173</v>
      </c>
      <c r="D80" s="155" t="s">
        <v>276</v>
      </c>
      <c r="E80" s="30" t="s">
        <v>151</v>
      </c>
      <c r="F80" s="29" t="s">
        <v>67</v>
      </c>
      <c r="G80" s="168" t="s">
        <v>357</v>
      </c>
      <c r="H80" s="67" t="s">
        <v>176</v>
      </c>
      <c r="I80" s="58" t="s">
        <v>145</v>
      </c>
      <c r="J80" s="87" t="s">
        <v>205</v>
      </c>
      <c r="K80" s="87" t="str">
        <f>IF(J80="Máximo 2 veces por año","Muy Baja", IF(J80="De 3 a 24 veces por año","Baja", IF(J80="De 24 a 500 veces por año","Media", IF(J80="De 500 veces al año y máximo 5000 veces por año","Alta",IF(J80="Más de 5000 veces por año","Muy Alta",";")))))</f>
        <v>Alta</v>
      </c>
      <c r="L80" s="90">
        <f>IF(K80="Muy Baja", 20%, IF(K80="Baja",40%, IF(K80="Media",60%, IF(K80="Alta",80%,IF(K80="Muy Alta",100%,"")))))</f>
        <v>0.8</v>
      </c>
      <c r="M80" s="58" t="s">
        <v>70</v>
      </c>
      <c r="N80" s="58" t="s">
        <v>70</v>
      </c>
      <c r="O80" s="58" t="s">
        <v>70</v>
      </c>
      <c r="P80" s="58" t="s">
        <v>70</v>
      </c>
      <c r="Q80" s="58" t="s">
        <v>70</v>
      </c>
      <c r="R80" s="58" t="s">
        <v>70</v>
      </c>
      <c r="S80" s="58" t="s">
        <v>70</v>
      </c>
      <c r="T80" s="58" t="s">
        <v>71</v>
      </c>
      <c r="U80" s="58" t="s">
        <v>70</v>
      </c>
      <c r="V80" s="58" t="s">
        <v>70</v>
      </c>
      <c r="W80" s="58" t="s">
        <v>70</v>
      </c>
      <c r="X80" s="58" t="s">
        <v>70</v>
      </c>
      <c r="Y80" s="58" t="s">
        <v>70</v>
      </c>
      <c r="Z80" s="58" t="s">
        <v>70</v>
      </c>
      <c r="AA80" s="58" t="s">
        <v>70</v>
      </c>
      <c r="AB80" s="58" t="s">
        <v>71</v>
      </c>
      <c r="AC80" s="58" t="s">
        <v>70</v>
      </c>
      <c r="AD80" s="58" t="s">
        <v>70</v>
      </c>
      <c r="AE80" s="58" t="s">
        <v>71</v>
      </c>
      <c r="AF80" s="123">
        <f>COUNTIF(M80:AE80, "SI")</f>
        <v>16</v>
      </c>
      <c r="AG80" s="126" t="str">
        <f>IF(AF80&lt;=5, "Moderado", IF(AF80&lt;=11,"Mayor","Catastrófico"))</f>
        <v>Catastrófico</v>
      </c>
      <c r="AH80" s="129">
        <f>IF(AG80="Leve", 20%, IF(AG80="Menor",40%, IF(AG80="Moderado",60%, IF(AG80="Mayor",80%,IF(AG80="Catastrófico",100%,"")))))</f>
        <v>1</v>
      </c>
      <c r="AI80" s="58" t="str">
        <f>IF(AND(K80&lt;&gt;"",AG80&lt;&gt;""),VLOOKUP(K80&amp;AG80,'[2]No Eliminar'!$N$3:$O$27,2,FALSE),"")</f>
        <v>Extrema</v>
      </c>
      <c r="AJ80" s="27">
        <v>1</v>
      </c>
      <c r="AK80" s="28" t="s">
        <v>252</v>
      </c>
      <c r="AL80" s="9" t="str">
        <f>IF(AM80="Preventivo","Probabilidad",IF(AM80="Detectivo","Probabilidad","Impacto"))</f>
        <v>Probabilidad</v>
      </c>
      <c r="AM80" s="10" t="s">
        <v>85</v>
      </c>
      <c r="AN80" s="11">
        <f>IF(AM80="Preventivo", 25%, IF(AM80="Detectivo",15%, IF(AM80="Correctivo",10%,IF(AM80="No se tienen controles para aplicar al impacto","No Aplica",""))))</f>
        <v>0.25</v>
      </c>
      <c r="AO80" s="10" t="s">
        <v>74</v>
      </c>
      <c r="AP80" s="11">
        <f>IF(AO80="Automático", 25%, IF(AO80="Manual",15%,IF(AO80="No Aplica", "No Aplica","")))</f>
        <v>0.15</v>
      </c>
      <c r="AQ80" s="12">
        <f>AN80+AP80</f>
        <v>0.4</v>
      </c>
      <c r="AR80" s="10" t="s">
        <v>75</v>
      </c>
      <c r="AS80" s="10" t="s">
        <v>76</v>
      </c>
      <c r="AT80" s="10" t="s">
        <v>77</v>
      </c>
      <c r="AU80" s="12">
        <f>IFERROR(IF(AL80="Probabilidad",(L80-(+L80*AQ80)),IF(AL80="Impacto",L80,"")),"")</f>
        <v>0.48</v>
      </c>
      <c r="AV80" s="13" t="str">
        <f>IF(AU80&lt;=20%, "Muy Baja", IF(AU80&lt;=40%,"Baja", IF(AU80&lt;=60%,"Media",IF(AU80&lt;=80%,"Alta","Muy Alta"))))</f>
        <v>Media</v>
      </c>
      <c r="AW80" s="12">
        <f>IF(AL80="Impacto",(AH80-(+AH80*AQ80)),AH80)</f>
        <v>1</v>
      </c>
      <c r="AX80" s="13" t="str">
        <f>IF(AW80&lt;=20%, "Leve", IF(AW80&lt;=40%,"Menor", IF(AW80&lt;=60%,"Moderado",IF(AW80&lt;=80%,"Mayor","Catastrófico"))))</f>
        <v>Catastrófico</v>
      </c>
      <c r="AY80" s="14" t="str">
        <f>IF(AND(AV80&lt;&gt;"",AX80&lt;&gt;""),VLOOKUP(AV80&amp;AX80,'[2]No Eliminar'!$N$3:$O$27,2,FALSE),"")</f>
        <v>Extrema</v>
      </c>
      <c r="AZ80" s="55" t="s">
        <v>127</v>
      </c>
      <c r="BA80" s="117" t="s">
        <v>277</v>
      </c>
      <c r="BB80" s="161" t="s">
        <v>254</v>
      </c>
      <c r="BC80" s="117" t="s">
        <v>278</v>
      </c>
      <c r="BD80" s="117" t="s">
        <v>82</v>
      </c>
      <c r="BE80" s="120">
        <v>44593</v>
      </c>
      <c r="BF80" s="120">
        <v>44926</v>
      </c>
      <c r="BG80" s="161" t="s">
        <v>272</v>
      </c>
    </row>
    <row r="81" spans="1:59" ht="105.75" customHeight="1" x14ac:dyDescent="0.3">
      <c r="A81" s="132"/>
      <c r="B81" s="135"/>
      <c r="C81" s="156"/>
      <c r="D81" s="156"/>
      <c r="E81" s="30" t="s">
        <v>151</v>
      </c>
      <c r="F81" s="29" t="s">
        <v>257</v>
      </c>
      <c r="G81" s="169"/>
      <c r="H81" s="68"/>
      <c r="I81" s="59"/>
      <c r="J81" s="88"/>
      <c r="K81" s="88"/>
      <c r="L81" s="91"/>
      <c r="M81" s="59"/>
      <c r="N81" s="59"/>
      <c r="O81" s="59"/>
      <c r="P81" s="59"/>
      <c r="Q81" s="59"/>
      <c r="R81" s="59"/>
      <c r="S81" s="59"/>
      <c r="T81" s="59"/>
      <c r="U81" s="59"/>
      <c r="V81" s="59"/>
      <c r="W81" s="59"/>
      <c r="X81" s="59"/>
      <c r="Y81" s="59"/>
      <c r="Z81" s="59"/>
      <c r="AA81" s="59"/>
      <c r="AB81" s="59"/>
      <c r="AC81" s="59"/>
      <c r="AD81" s="59"/>
      <c r="AE81" s="59"/>
      <c r="AF81" s="124"/>
      <c r="AG81" s="127"/>
      <c r="AH81" s="130"/>
      <c r="AI81" s="59"/>
      <c r="AJ81" s="27">
        <v>2</v>
      </c>
      <c r="AK81" s="28" t="s">
        <v>258</v>
      </c>
      <c r="AL81" s="9" t="str">
        <f>IF(AM81="Preventivo","Probabilidad",IF(AM81="Detectivo","Probabilidad","Impacto"))</f>
        <v>Probabilidad</v>
      </c>
      <c r="AM81" s="10" t="s">
        <v>85</v>
      </c>
      <c r="AN81" s="11">
        <f>IF(AM81="Preventivo", 25%, IF(AM81="Detectivo",15%, IF(AM81="Correctivo",10%,IF(AM81="No se tienen controles para aplicar al impacto","No Aplica",""))))</f>
        <v>0.25</v>
      </c>
      <c r="AO81" s="10" t="s">
        <v>74</v>
      </c>
      <c r="AP81" s="11">
        <f>IF(AO81="Automático", 25%, IF(AO81="Manual",15%,IF(AO81="No Aplica", "No Aplica","")))</f>
        <v>0.15</v>
      </c>
      <c r="AQ81" s="12">
        <f>AN81+AP81</f>
        <v>0.4</v>
      </c>
      <c r="AR81" s="10" t="s">
        <v>75</v>
      </c>
      <c r="AS81" s="10" t="s">
        <v>76</v>
      </c>
      <c r="AT81" s="10" t="s">
        <v>77</v>
      </c>
      <c r="AU81" s="12">
        <f>IFERROR(IF(AND(AL80="Probabilidad",AL81="Probabilidad"),(AU80-(+AU80*AQ81)),IF(AL81="Probabilidad",(L80-(+L80*AQ81)),IF(AL81="Impacto",AU80,""))),"")</f>
        <v>0.28799999999999998</v>
      </c>
      <c r="AV81" s="13" t="str">
        <f>IF(AU81&lt;=20%, "Muy Baja", IF(AU81&lt;=40%,"Baja", IF(AU81&lt;=60%,"Media",IF(AU81&lt;=80%,"Alta","Muy Alta"))))</f>
        <v>Baja</v>
      </c>
      <c r="AW81" s="12">
        <f>IF(AL81="Impacto",(AW80-(+AW80*AQ81)),AW80)</f>
        <v>1</v>
      </c>
      <c r="AX81" s="13" t="str">
        <f t="shared" ref="AX81:AX83" si="107">IF(AW81&lt;=20%, "Leve", IF(AW81&lt;=40%,"Menor", IF(AW81&lt;=60%,"Moderado",IF(AW81&lt;=80%,"Mayor","Catastrófico"))))</f>
        <v>Catastrófico</v>
      </c>
      <c r="AY81" s="14" t="str">
        <f>IF(AND(AV81&lt;&gt;"",AX81&lt;&gt;""),VLOOKUP(AV81&amp;AX81,'[2]No Eliminar'!$N$3:$O$27,2,FALSE),"")</f>
        <v>Extrema</v>
      </c>
      <c r="AZ81" s="56"/>
      <c r="BA81" s="118"/>
      <c r="BB81" s="162"/>
      <c r="BC81" s="118"/>
      <c r="BD81" s="118"/>
      <c r="BE81" s="121"/>
      <c r="BF81" s="121"/>
      <c r="BG81" s="162"/>
    </row>
    <row r="82" spans="1:59" ht="105.75" customHeight="1" x14ac:dyDescent="0.3">
      <c r="A82" s="132"/>
      <c r="B82" s="135"/>
      <c r="C82" s="156"/>
      <c r="D82" s="156"/>
      <c r="E82" s="30" t="s">
        <v>151</v>
      </c>
      <c r="F82" s="29" t="s">
        <v>259</v>
      </c>
      <c r="G82" s="169"/>
      <c r="H82" s="68"/>
      <c r="I82" s="59"/>
      <c r="J82" s="88"/>
      <c r="K82" s="88"/>
      <c r="L82" s="91"/>
      <c r="M82" s="59"/>
      <c r="N82" s="59"/>
      <c r="O82" s="59"/>
      <c r="P82" s="59"/>
      <c r="Q82" s="59"/>
      <c r="R82" s="59"/>
      <c r="S82" s="59"/>
      <c r="T82" s="59"/>
      <c r="U82" s="59"/>
      <c r="V82" s="59"/>
      <c r="W82" s="59"/>
      <c r="X82" s="59"/>
      <c r="Y82" s="59"/>
      <c r="Z82" s="59"/>
      <c r="AA82" s="59"/>
      <c r="AB82" s="59"/>
      <c r="AC82" s="59"/>
      <c r="AD82" s="59"/>
      <c r="AE82" s="59"/>
      <c r="AF82" s="124"/>
      <c r="AG82" s="127"/>
      <c r="AH82" s="130"/>
      <c r="AI82" s="59"/>
      <c r="AJ82" s="27">
        <v>3</v>
      </c>
      <c r="AK82" s="28" t="s">
        <v>260</v>
      </c>
      <c r="AL82" s="9" t="str">
        <f t="shared" ref="AL82" si="108">IF(AM82="Preventivo","Probabilidad",IF(AM82="Detectivo","Probabilidad","Impacto"))</f>
        <v>Probabilidad</v>
      </c>
      <c r="AM82" s="10" t="s">
        <v>85</v>
      </c>
      <c r="AN82" s="11">
        <f>IF(AM82="Preventivo", 25%, IF(AM82="Detectivo",15%, IF(AM82="Correctivo",10%,IF(AM82="No se tienen controles para aplicar al impacto","No Aplica",""))))</f>
        <v>0.25</v>
      </c>
      <c r="AO82" s="10" t="s">
        <v>74</v>
      </c>
      <c r="AP82" s="11">
        <f t="shared" ref="AP82:AP83" si="109">IF(AO82="Automático", 25%, IF(AO82="Manual",15%,IF(AO82="No Aplica", "No Aplica","")))</f>
        <v>0.15</v>
      </c>
      <c r="AQ82" s="12">
        <f>AN82+AP82</f>
        <v>0.4</v>
      </c>
      <c r="AR82" s="10" t="s">
        <v>75</v>
      </c>
      <c r="AS82" s="10" t="s">
        <v>76</v>
      </c>
      <c r="AT82" s="10" t="s">
        <v>77</v>
      </c>
      <c r="AU82" s="12">
        <f>IFERROR(IF(AND(AL81="Probabilidad",AL82="Probabilidad"),(AU81-(+AU81*AQ82)),IF(AND(AL81="Impacto",AL82="Probabilidad"),(AU80-(+AU80*AQ82)),IF(AL82="Impacto",AU81,""))),"")</f>
        <v>0.17279999999999998</v>
      </c>
      <c r="AV82" s="15" t="str">
        <f>IF(AU82&lt;=20%, "Muy Baja", IF(AU82&lt;=40%,"Baja", IF(AU82&lt;=60%,"Media",IF(AU82&lt;=80%,"Alta","Muy Alta"))))</f>
        <v>Muy Baja</v>
      </c>
      <c r="AW82" s="12">
        <f>IFERROR(IF(AND(AL81="Impacto",AL82="Impacto"),(AW81-(+AW81*AQ82)),IF(AND(AL81="Impacto",AL82="Probabilidad"),(AW80-(+AW80*AQ82)),IF(AL82="Probabilidad",AW81,""))),"")</f>
        <v>1</v>
      </c>
      <c r="AX82" s="13" t="str">
        <f t="shared" si="107"/>
        <v>Catastrófico</v>
      </c>
      <c r="AY82" s="14" t="str">
        <f>IF(AND(AV82&lt;&gt;"",AX82&lt;&gt;""),VLOOKUP(AV82&amp;AX82,'[2]No Eliminar'!$N$3:$O$27,2,FALSE),"")</f>
        <v>Extrema</v>
      </c>
      <c r="AZ82" s="56"/>
      <c r="BA82" s="118"/>
      <c r="BB82" s="162"/>
      <c r="BC82" s="118"/>
      <c r="BD82" s="118"/>
      <c r="BE82" s="121"/>
      <c r="BF82" s="121"/>
      <c r="BG82" s="162"/>
    </row>
    <row r="83" spans="1:59" ht="105.75" customHeight="1" x14ac:dyDescent="0.3">
      <c r="A83" s="132"/>
      <c r="B83" s="135"/>
      <c r="C83" s="157"/>
      <c r="D83" s="157"/>
      <c r="E83" s="30" t="s">
        <v>151</v>
      </c>
      <c r="F83" s="29" t="s">
        <v>274</v>
      </c>
      <c r="G83" s="170"/>
      <c r="H83" s="69"/>
      <c r="I83" s="60"/>
      <c r="J83" s="89"/>
      <c r="K83" s="89"/>
      <c r="L83" s="92"/>
      <c r="M83" s="60"/>
      <c r="N83" s="60"/>
      <c r="O83" s="60"/>
      <c r="P83" s="60"/>
      <c r="Q83" s="60"/>
      <c r="R83" s="60"/>
      <c r="S83" s="60"/>
      <c r="T83" s="60"/>
      <c r="U83" s="60"/>
      <c r="V83" s="60"/>
      <c r="W83" s="60"/>
      <c r="X83" s="60"/>
      <c r="Y83" s="60"/>
      <c r="Z83" s="60"/>
      <c r="AA83" s="60"/>
      <c r="AB83" s="60"/>
      <c r="AC83" s="60"/>
      <c r="AD83" s="60"/>
      <c r="AE83" s="60"/>
      <c r="AF83" s="125"/>
      <c r="AG83" s="128"/>
      <c r="AH83" s="131"/>
      <c r="AI83" s="60"/>
      <c r="AJ83" s="27">
        <v>4</v>
      </c>
      <c r="AK83" s="28" t="s">
        <v>275</v>
      </c>
      <c r="AL83" s="9" t="str">
        <f>IF(AM83="Preventivo","Probabilidad",IF(AM83="Detectivo","Probabilidad","Impacto"))</f>
        <v>Probabilidad</v>
      </c>
      <c r="AM83" s="10" t="s">
        <v>96</v>
      </c>
      <c r="AN83" s="11">
        <f t="shared" ref="AN83" si="110">IF(AM83="Preventivo", 25%, IF(AM83="Detectivo",15%, IF(AM83="Correctivo",10%,IF(AM83="No se tienen controles para aplicar al impacto","No Aplica",""))))</f>
        <v>0.15</v>
      </c>
      <c r="AO83" s="10" t="s">
        <v>74</v>
      </c>
      <c r="AP83" s="11">
        <f t="shared" si="109"/>
        <v>0.15</v>
      </c>
      <c r="AQ83" s="12">
        <f t="shared" ref="AQ83" si="111">AN83+AP83</f>
        <v>0.3</v>
      </c>
      <c r="AR83" s="10" t="s">
        <v>75</v>
      </c>
      <c r="AS83" s="10" t="s">
        <v>76</v>
      </c>
      <c r="AT83" s="10" t="s">
        <v>77</v>
      </c>
      <c r="AU83" s="12">
        <f t="shared" ref="AU83" si="112">IFERROR(IF(AND(AL82="Probabilidad",AL83="Probabilidad"),(AU82-(+AU82*AQ83)),IF(AND(AL82="Impacto",AL83="Probabilidad"),(AU81-(+AU81*AQ83)),IF(AL83="Impacto",AU82,""))),"")</f>
        <v>0.12095999999999998</v>
      </c>
      <c r="AV83" s="15" t="str">
        <f t="shared" ref="AV83" si="113">IF(AU83&lt;=20%, "Muy Baja", IF(AU83&lt;=40%,"Baja", IF(AU83&lt;=60%,"Media",IF(AU83&lt;=80%,"Alta","Muy Alta"))))</f>
        <v>Muy Baja</v>
      </c>
      <c r="AW83" s="12">
        <f t="shared" ref="AW83" si="114">IFERROR(IF(AND(AL82="Impacto",AL83="Impacto"),(AW82-(+AW82*AQ83)),IF(AND(AL82="Impacto",AL83="Probabilidad"),(AW81-(+AW81*AQ83)),IF(AL83="Probabilidad",AW82,""))),"")</f>
        <v>1</v>
      </c>
      <c r="AX83" s="13" t="str">
        <f t="shared" si="107"/>
        <v>Catastrófico</v>
      </c>
      <c r="AY83" s="14" t="str">
        <f>IF(AND(AV83&lt;&gt;"",AX83&lt;&gt;""),VLOOKUP(AV83&amp;AX83,'[2]No Eliminar'!$N$3:$O$27,2,FALSE),"")</f>
        <v>Extrema</v>
      </c>
      <c r="AZ83" s="56"/>
      <c r="BA83" s="119"/>
      <c r="BB83" s="163"/>
      <c r="BC83" s="119"/>
      <c r="BD83" s="119"/>
      <c r="BE83" s="122"/>
      <c r="BF83" s="122"/>
      <c r="BG83" s="163"/>
    </row>
    <row r="84" spans="1:59" ht="156" customHeight="1" x14ac:dyDescent="0.3">
      <c r="A84" s="132">
        <v>17</v>
      </c>
      <c r="B84" s="135" t="s">
        <v>279</v>
      </c>
      <c r="C84" s="171" t="s">
        <v>157</v>
      </c>
      <c r="D84" s="171" t="s">
        <v>280</v>
      </c>
      <c r="E84" s="39" t="s">
        <v>151</v>
      </c>
      <c r="F84" s="8" t="s">
        <v>281</v>
      </c>
      <c r="G84" s="154" t="s">
        <v>358</v>
      </c>
      <c r="H84" s="154" t="s">
        <v>282</v>
      </c>
      <c r="I84" s="139" t="s">
        <v>145</v>
      </c>
      <c r="J84" s="133" t="s">
        <v>234</v>
      </c>
      <c r="K84" s="87" t="str">
        <f>IF(J84="Máximo 2 veces por año","Muy Baja", IF(J84="De 3 a 24 veces por año","Baja", IF(J84="De 24 a 500 veces por año","Media", IF(J84="De 500 veces al año y máximo 5000 veces por año","Alta",IF(J84="Más de 5000 veces por año","Muy Alta",";")))))</f>
        <v>Baja</v>
      </c>
      <c r="L84" s="90">
        <f>IF(K84="Muy Baja", 20%, IF(K84="Baja",40%, IF(K84="Media",60%, IF(K84="Alta",80%,IF(K84="Muy Alta",100%,"")))))</f>
        <v>0.4</v>
      </c>
      <c r="M84" s="139" t="s">
        <v>70</v>
      </c>
      <c r="N84" s="139" t="s">
        <v>70</v>
      </c>
      <c r="O84" s="139" t="s">
        <v>70</v>
      </c>
      <c r="P84" s="139" t="s">
        <v>70</v>
      </c>
      <c r="Q84" s="139" t="s">
        <v>70</v>
      </c>
      <c r="R84" s="139" t="s">
        <v>71</v>
      </c>
      <c r="S84" s="139" t="s">
        <v>70</v>
      </c>
      <c r="T84" s="139" t="s">
        <v>70</v>
      </c>
      <c r="U84" s="139" t="s">
        <v>70</v>
      </c>
      <c r="V84" s="139" t="s">
        <v>70</v>
      </c>
      <c r="W84" s="139" t="s">
        <v>70</v>
      </c>
      <c r="X84" s="139" t="s">
        <v>70</v>
      </c>
      <c r="Y84" s="139" t="s">
        <v>70</v>
      </c>
      <c r="Z84" s="139" t="s">
        <v>70</v>
      </c>
      <c r="AA84" s="139" t="s">
        <v>70</v>
      </c>
      <c r="AB84" s="139" t="s">
        <v>71</v>
      </c>
      <c r="AC84" s="139" t="s">
        <v>70</v>
      </c>
      <c r="AD84" s="139" t="s">
        <v>70</v>
      </c>
      <c r="AE84" s="139" t="s">
        <v>71</v>
      </c>
      <c r="AF84" s="123">
        <f>COUNTIF(M84:AE84, "SI")</f>
        <v>16</v>
      </c>
      <c r="AG84" s="126" t="str">
        <f>IF(AF84&lt;=5, "Moderado", IF(AF84&lt;=11,"Mayor","Catastrófico"))</f>
        <v>Catastrófico</v>
      </c>
      <c r="AH84" s="129">
        <f>IF(AG84="Leve", 20%, IF(AG84="Menor",40%, IF(AG84="Moderado",60%, IF(AG84="Mayor",80%,IF(AG84="Catastrófico",100%,"")))))</f>
        <v>1</v>
      </c>
      <c r="AI84" s="58" t="str">
        <f>IF(AND(K84&lt;&gt;"",AG84&lt;&gt;""),VLOOKUP(K84&amp;AG84,'[2]No Eliminar'!$N$3:$O$27,2,FALSE),"")</f>
        <v>Extrema</v>
      </c>
      <c r="AJ84" s="7">
        <v>1</v>
      </c>
      <c r="AK84" s="8" t="s">
        <v>283</v>
      </c>
      <c r="AL84" s="9" t="str">
        <f>IF(AM84="Preventivo","Probabilidad",IF(AM84="Detectivo","Probabilidad","Impacto"))</f>
        <v>Probabilidad</v>
      </c>
      <c r="AM84" s="10" t="s">
        <v>85</v>
      </c>
      <c r="AN84" s="11">
        <f>IF(AM84="Preventivo", 25%, IF(AM84="Detectivo",15%, IF(AM84="Correctivo",10%,IF(AM84="No se tienen controles para aplicar al impacto","No Aplica",""))))</f>
        <v>0.25</v>
      </c>
      <c r="AO84" s="10" t="s">
        <v>74</v>
      </c>
      <c r="AP84" s="11">
        <f>IF(AO84="Automático", 25%, IF(AO84="Manual",15%,IF(AO84="No Aplica", "No Aplica","")))</f>
        <v>0.15</v>
      </c>
      <c r="AQ84" s="12">
        <f>AN84+AP84</f>
        <v>0.4</v>
      </c>
      <c r="AR84" s="10" t="s">
        <v>75</v>
      </c>
      <c r="AS84" s="10" t="s">
        <v>76</v>
      </c>
      <c r="AT84" s="10" t="s">
        <v>77</v>
      </c>
      <c r="AU84" s="12">
        <f>IFERROR(IF(AL84="Probabilidad",(L84-(+L84*AQ84)),IF(AL84="Impacto",L84,"")),"")</f>
        <v>0.24</v>
      </c>
      <c r="AV84" s="13" t="str">
        <f>IF(AU84&lt;=20%, "Muy Baja", IF(AU84&lt;=40%,"Baja", IF(AU84&lt;=60%,"Media",IF(AU84&lt;=80%,"Alta","Muy Alta"))))</f>
        <v>Baja</v>
      </c>
      <c r="AW84" s="12">
        <f>IF(AL84="Impacto",(AH84-(+AH84*AQ84)),AH84)</f>
        <v>1</v>
      </c>
      <c r="AX84" s="13" t="str">
        <f>IF(AW84&lt;=20%, "Leve", IF(AW84&lt;=40%,"Menor", IF(AW84&lt;=60%,"Moderado",IF(AW84&lt;=80%,"Mayor","Catastrófico"))))</f>
        <v>Catastrófico</v>
      </c>
      <c r="AY84" s="14" t="str">
        <f>IF(AND(AV84&lt;&gt;"",AX84&lt;&gt;""),VLOOKUP(AV84&amp;AX84,'[2]No Eliminar'!$N$3:$O$27,2,FALSE),"")</f>
        <v>Extrema</v>
      </c>
      <c r="AZ84" s="55" t="s">
        <v>127</v>
      </c>
      <c r="BA84" s="148" t="s">
        <v>343</v>
      </c>
      <c r="BB84" s="148" t="s">
        <v>284</v>
      </c>
      <c r="BC84" s="148" t="s">
        <v>285</v>
      </c>
      <c r="BD84" s="148" t="s">
        <v>82</v>
      </c>
      <c r="BE84" s="145">
        <v>44593</v>
      </c>
      <c r="BF84" s="145">
        <v>44926</v>
      </c>
      <c r="BG84" s="148" t="s">
        <v>286</v>
      </c>
    </row>
    <row r="85" spans="1:59" ht="156" customHeight="1" x14ac:dyDescent="0.3">
      <c r="A85" s="132"/>
      <c r="B85" s="135"/>
      <c r="C85" s="172"/>
      <c r="D85" s="172"/>
      <c r="E85" s="39" t="s">
        <v>167</v>
      </c>
      <c r="F85" s="8" t="s">
        <v>287</v>
      </c>
      <c r="G85" s="154"/>
      <c r="H85" s="154"/>
      <c r="I85" s="139"/>
      <c r="J85" s="133"/>
      <c r="K85" s="89"/>
      <c r="L85" s="92"/>
      <c r="M85" s="139"/>
      <c r="N85" s="139"/>
      <c r="O85" s="139"/>
      <c r="P85" s="139"/>
      <c r="Q85" s="139"/>
      <c r="R85" s="139"/>
      <c r="S85" s="139"/>
      <c r="T85" s="139"/>
      <c r="U85" s="139"/>
      <c r="V85" s="139"/>
      <c r="W85" s="139"/>
      <c r="X85" s="139"/>
      <c r="Y85" s="139"/>
      <c r="Z85" s="139"/>
      <c r="AA85" s="139"/>
      <c r="AB85" s="139"/>
      <c r="AC85" s="139"/>
      <c r="AD85" s="139"/>
      <c r="AE85" s="139"/>
      <c r="AF85" s="125"/>
      <c r="AG85" s="128"/>
      <c r="AH85" s="131"/>
      <c r="AI85" s="60"/>
      <c r="AJ85" s="7">
        <v>2</v>
      </c>
      <c r="AK85" s="8" t="s">
        <v>288</v>
      </c>
      <c r="AL85" s="9" t="str">
        <f>IF(AM85="Preventivo","Probabilidad",IF(AM85="Detectivo","Probabilidad","Impacto"))</f>
        <v>Probabilidad</v>
      </c>
      <c r="AM85" s="10" t="s">
        <v>96</v>
      </c>
      <c r="AN85" s="11">
        <f>IF(AM85="Preventivo", 25%, IF(AM85="Detectivo",15%, IF(AM85="Correctivo",10%,IF(AM85="No se tienen controles para aplicar al impacto","No Aplica",""))))</f>
        <v>0.15</v>
      </c>
      <c r="AO85" s="10" t="s">
        <v>74</v>
      </c>
      <c r="AP85" s="11">
        <f>IF(AO85="Automático", 25%, IF(AO85="Manual",15%,IF(AO85="No Aplica", "No Aplica","")))</f>
        <v>0.15</v>
      </c>
      <c r="AQ85" s="12">
        <f>AN85+AP85</f>
        <v>0.3</v>
      </c>
      <c r="AR85" s="10" t="s">
        <v>75</v>
      </c>
      <c r="AS85" s="10" t="s">
        <v>76</v>
      </c>
      <c r="AT85" s="10" t="s">
        <v>77</v>
      </c>
      <c r="AU85" s="12">
        <f>IFERROR(IF(AND(AL84="Probabilidad",AL85="Probabilidad"),(AU84-(+AU84*AQ85)),IF(AL85="Probabilidad",(L84-(+L84*AQ85)),IF(AL85="Impacto",AU84,""))),"")</f>
        <v>0.16799999999999998</v>
      </c>
      <c r="AV85" s="13" t="str">
        <f>IF(AU85&lt;=20%, "Muy Baja", IF(AU85&lt;=40%,"Baja", IF(AU85&lt;=60%,"Media",IF(AU85&lt;=80%,"Alta","Muy Alta"))))</f>
        <v>Muy Baja</v>
      </c>
      <c r="AW85" s="12">
        <f>IF(AL85="Impacto",(AW84-(+AW84*AQ85)),AW84)</f>
        <v>1</v>
      </c>
      <c r="AX85" s="13" t="str">
        <f t="shared" ref="AX85" si="115">IF(AW85&lt;=20%, "Leve", IF(AW85&lt;=40%,"Menor", IF(AW85&lt;=60%,"Moderado",IF(AW85&lt;=80%,"Mayor","Catastrófico"))))</f>
        <v>Catastrófico</v>
      </c>
      <c r="AY85" s="10" t="str">
        <f>IF(AND(AV85&lt;&gt;"",AX85&lt;&gt;""),VLOOKUP(AV85&amp;AX85,'[2]No Eliminar'!$N$3:$O$27,2,FALSE),"")</f>
        <v>Extrema</v>
      </c>
      <c r="AZ85" s="57"/>
      <c r="BA85" s="148"/>
      <c r="BB85" s="148"/>
      <c r="BC85" s="148"/>
      <c r="BD85" s="148"/>
      <c r="BE85" s="145"/>
      <c r="BF85" s="145"/>
      <c r="BG85" s="148"/>
    </row>
    <row r="86" spans="1:59" ht="258" customHeight="1" x14ac:dyDescent="0.3">
      <c r="A86" s="132">
        <v>18</v>
      </c>
      <c r="B86" s="135" t="s">
        <v>289</v>
      </c>
      <c r="C86" s="137" t="s">
        <v>290</v>
      </c>
      <c r="D86" s="79" t="s">
        <v>291</v>
      </c>
      <c r="E86" s="64" t="s">
        <v>151</v>
      </c>
      <c r="F86" s="79" t="s">
        <v>292</v>
      </c>
      <c r="G86" s="154" t="s">
        <v>359</v>
      </c>
      <c r="H86" s="154" t="s">
        <v>144</v>
      </c>
      <c r="I86" s="139" t="s">
        <v>100</v>
      </c>
      <c r="J86" s="133" t="s">
        <v>205</v>
      </c>
      <c r="K86" s="133" t="str">
        <f>IF(J86="Máximo 2 veces por año","Muy Baja", IF(J86="De 3 a 24 veces por año","Baja", IF(J86="De 24 a 500 veces por año","Media", IF(J86="De 500 veces al año y máximo 5000 veces por año","Alta",IF(J86="Más de 5000 veces por año","Muy Alta",";")))))</f>
        <v>Alta</v>
      </c>
      <c r="L86" s="144">
        <f>IF(K86="Muy Baja", 20%, IF(K86="Baja",40%, IF(K86="Media",60%, IF(K86="Alta",80%,IF(K86="Muy Alta",100%,"")))))</f>
        <v>0.8</v>
      </c>
      <c r="M86" s="139" t="s">
        <v>70</v>
      </c>
      <c r="N86" s="139" t="s">
        <v>70</v>
      </c>
      <c r="O86" s="139" t="s">
        <v>70</v>
      </c>
      <c r="P86" s="139" t="s">
        <v>70</v>
      </c>
      <c r="Q86" s="139" t="s">
        <v>70</v>
      </c>
      <c r="R86" s="139" t="s">
        <v>70</v>
      </c>
      <c r="S86" s="139" t="s">
        <v>70</v>
      </c>
      <c r="T86" s="139" t="s">
        <v>70</v>
      </c>
      <c r="U86" s="139" t="s">
        <v>70</v>
      </c>
      <c r="V86" s="139" t="s">
        <v>70</v>
      </c>
      <c r="W86" s="139" t="s">
        <v>70</v>
      </c>
      <c r="X86" s="139" t="s">
        <v>70</v>
      </c>
      <c r="Y86" s="139" t="s">
        <v>70</v>
      </c>
      <c r="Z86" s="139" t="s">
        <v>70</v>
      </c>
      <c r="AA86" s="139" t="s">
        <v>70</v>
      </c>
      <c r="AB86" s="139" t="s">
        <v>71</v>
      </c>
      <c r="AC86" s="139" t="s">
        <v>70</v>
      </c>
      <c r="AD86" s="139" t="s">
        <v>70</v>
      </c>
      <c r="AE86" s="139" t="s">
        <v>71</v>
      </c>
      <c r="AF86" s="149">
        <f>COUNTIF(M86:AE86, "SI")</f>
        <v>17</v>
      </c>
      <c r="AG86" s="150" t="str">
        <f>IF(AF86&lt;=5, "Moderado", IF(AF86&lt;=11,"Mayor","Catastrófico"))</f>
        <v>Catastrófico</v>
      </c>
      <c r="AH86" s="151">
        <f>IF(AG86="Leve", 20%, IF(AG86="Menor",40%, IF(AG86="Moderado",60%, IF(AG86="Mayor",80%,IF(AG86="Catastrófico",100%,"")))))</f>
        <v>1</v>
      </c>
      <c r="AI86" s="139" t="str">
        <f>IF(AND(K86&lt;&gt;"",AG86&lt;&gt;""),VLOOKUP(K86&amp;AG86,'[2]No Eliminar'!$N$3:$O$27,2,FALSE),"")</f>
        <v>Extrema</v>
      </c>
      <c r="AJ86" s="7">
        <v>1</v>
      </c>
      <c r="AK86" s="8" t="s">
        <v>293</v>
      </c>
      <c r="AL86" s="9" t="str">
        <f>IF(AM86="Preventivo","Probabilidad",IF(AM86="Detectivo","Probabilidad","Impacto"))</f>
        <v>Probabilidad</v>
      </c>
      <c r="AM86" s="10" t="s">
        <v>85</v>
      </c>
      <c r="AN86" s="47">
        <f>IF(AM86="Preventivo", 25%, IF(AM86="Detectivo",15%, IF(AM86="Correctivo",10%,IF(AM86="No se tienen controles para aplicar al impacto","No Aplica",""))))</f>
        <v>0.25</v>
      </c>
      <c r="AO86" s="10" t="s">
        <v>74</v>
      </c>
      <c r="AP86" s="47">
        <f>IF(AO86="Automático", 25%, IF(AO86="Manual",15%,IF(AO86="No Aplica", "No Aplica","")))</f>
        <v>0.15</v>
      </c>
      <c r="AQ86" s="12">
        <f>AN86+AP86</f>
        <v>0.4</v>
      </c>
      <c r="AR86" s="10" t="s">
        <v>75</v>
      </c>
      <c r="AS86" s="10" t="s">
        <v>76</v>
      </c>
      <c r="AT86" s="10" t="s">
        <v>77</v>
      </c>
      <c r="AU86" s="12">
        <f>IFERROR(IF(AL86="Probabilidad",(L86-(+L86*AQ86)),IF(AL86="Impacto",L86,"")),"")</f>
        <v>0.48</v>
      </c>
      <c r="AV86" s="13" t="str">
        <f>IF(AU86&lt;=20%, "Muy Baja", IF(AU86&lt;=40%,"Baja", IF(AU86&lt;=60%,"Media",IF(AU86&lt;=80%,"Alta","Muy Alta"))))</f>
        <v>Media</v>
      </c>
      <c r="AW86" s="12">
        <f>IF(AL86="Impacto",(AH86-(+AH86*AQ86)),AH86)</f>
        <v>1</v>
      </c>
      <c r="AX86" s="13" t="str">
        <f>IF(AW86&lt;=20%, "Leve", IF(AW86&lt;=40%,"Menor", IF(AW86&lt;=60%,"Moderado",IF(AW86&lt;=80%,"Mayor","Catastrófico"))))</f>
        <v>Catastrófico</v>
      </c>
      <c r="AY86" s="10" t="str">
        <f>IF(AND(AV86&lt;&gt;"",AX86&lt;&gt;""),VLOOKUP(AV86&amp;AX86,'[2]No Eliminar'!$N$3:$O$27,2,FALSE),"")</f>
        <v>Extrema</v>
      </c>
      <c r="AZ86" s="147" t="s">
        <v>78</v>
      </c>
      <c r="BA86" s="148" t="s">
        <v>294</v>
      </c>
      <c r="BB86" s="148" t="s">
        <v>295</v>
      </c>
      <c r="BC86" s="148" t="s">
        <v>296</v>
      </c>
      <c r="BD86" s="148" t="s">
        <v>82</v>
      </c>
      <c r="BE86" s="145">
        <v>44593</v>
      </c>
      <c r="BF86" s="145">
        <v>44926</v>
      </c>
      <c r="BG86" s="148" t="s">
        <v>297</v>
      </c>
    </row>
    <row r="87" spans="1:59" ht="105.75" customHeight="1" x14ac:dyDescent="0.3">
      <c r="A87" s="63"/>
      <c r="B87" s="136"/>
      <c r="C87" s="65"/>
      <c r="D87" s="79"/>
      <c r="E87" s="66"/>
      <c r="F87" s="79"/>
      <c r="G87" s="68"/>
      <c r="H87" s="68"/>
      <c r="I87" s="59"/>
      <c r="J87" s="88"/>
      <c r="K87" s="88"/>
      <c r="L87" s="91"/>
      <c r="M87" s="59"/>
      <c r="N87" s="59"/>
      <c r="O87" s="59"/>
      <c r="P87" s="59"/>
      <c r="Q87" s="59"/>
      <c r="R87" s="59"/>
      <c r="S87" s="59"/>
      <c r="T87" s="59"/>
      <c r="U87" s="59"/>
      <c r="V87" s="59"/>
      <c r="W87" s="59"/>
      <c r="X87" s="59"/>
      <c r="Y87" s="59"/>
      <c r="Z87" s="59"/>
      <c r="AA87" s="59"/>
      <c r="AB87" s="59"/>
      <c r="AC87" s="59"/>
      <c r="AD87" s="59"/>
      <c r="AE87" s="59"/>
      <c r="AF87" s="124"/>
      <c r="AG87" s="127"/>
      <c r="AH87" s="130"/>
      <c r="AI87" s="59"/>
      <c r="AJ87" s="48">
        <v>2</v>
      </c>
      <c r="AK87" s="49" t="s">
        <v>298</v>
      </c>
      <c r="AL87" s="50" t="str">
        <f>IF(AM87="Preventivo","Probabilidad",IF(AM87="Detectivo","Probabilidad","Impacto"))</f>
        <v>Probabilidad</v>
      </c>
      <c r="AM87" s="51" t="s">
        <v>85</v>
      </c>
      <c r="AN87" s="11">
        <f>IF(AM87="Preventivo", 25%, IF(AM87="Detectivo",15%, IF(AM87="Correctivo",10%,IF(AM87="No se tienen controles para aplicar al impacto","No Aplica",""))))</f>
        <v>0.25</v>
      </c>
      <c r="AO87" s="51" t="s">
        <v>74</v>
      </c>
      <c r="AP87" s="11">
        <f>IF(AO87="Automático", 25%, IF(AO87="Manual",15%,IF(AO87="No Aplica", "No Aplica","")))</f>
        <v>0.15</v>
      </c>
      <c r="AQ87" s="52">
        <f>AN87+AP87</f>
        <v>0.4</v>
      </c>
      <c r="AR87" s="51" t="s">
        <v>75</v>
      </c>
      <c r="AS87" s="51" t="s">
        <v>76</v>
      </c>
      <c r="AT87" s="51" t="s">
        <v>77</v>
      </c>
      <c r="AU87" s="52">
        <f>IFERROR(IF(AND(AL86="Probabilidad",AL87="Probabilidad"),(AU86-(+AU86*AQ87)),IF(AL87="Probabilidad",(L86-(+L86*AQ87)),IF(AL87="Impacto",AU86,""))),"")</f>
        <v>0.28799999999999998</v>
      </c>
      <c r="AV87" s="53" t="str">
        <f>IF(AU87&lt;=20%, "Muy Baja", IF(AU87&lt;=40%,"Baja", IF(AU87&lt;=60%,"Media",IF(AU87&lt;=80%,"Alta","Muy Alta"))))</f>
        <v>Baja</v>
      </c>
      <c r="AW87" s="52">
        <f>IF(AL87="Impacto",(AW86-(+AW86*AQ87)),AW86)</f>
        <v>1</v>
      </c>
      <c r="AX87" s="53" t="str">
        <f t="shared" ref="AX87:AX89" si="116">IF(AW87&lt;=20%, "Leve", IF(AW87&lt;=40%,"Menor", IF(AW87&lt;=60%,"Moderado",IF(AW87&lt;=80%,"Mayor","Catastrófico"))))</f>
        <v>Catastrófico</v>
      </c>
      <c r="AY87" s="54" t="str">
        <f>IF(AND(AV87&lt;&gt;"",AX87&lt;&gt;""),VLOOKUP(AV87&amp;AX87,'[2]No Eliminar'!$N$3:$O$27,2,FALSE),"")</f>
        <v>Extrema</v>
      </c>
      <c r="AZ87" s="56"/>
      <c r="BA87" s="118"/>
      <c r="BB87" s="118"/>
      <c r="BC87" s="118"/>
      <c r="BD87" s="118"/>
      <c r="BE87" s="121"/>
      <c r="BF87" s="121"/>
      <c r="BG87" s="118"/>
    </row>
    <row r="88" spans="1:59" ht="105.75" customHeight="1" x14ac:dyDescent="0.3">
      <c r="A88" s="132"/>
      <c r="B88" s="135"/>
      <c r="C88" s="65"/>
      <c r="D88" s="79"/>
      <c r="E88" s="64" t="s">
        <v>113</v>
      </c>
      <c r="F88" s="79" t="s">
        <v>299</v>
      </c>
      <c r="G88" s="68"/>
      <c r="H88" s="68"/>
      <c r="I88" s="59"/>
      <c r="J88" s="88"/>
      <c r="K88" s="88"/>
      <c r="L88" s="91"/>
      <c r="M88" s="59"/>
      <c r="N88" s="59"/>
      <c r="O88" s="59"/>
      <c r="P88" s="59"/>
      <c r="Q88" s="59"/>
      <c r="R88" s="59"/>
      <c r="S88" s="59"/>
      <c r="T88" s="59"/>
      <c r="U88" s="59"/>
      <c r="V88" s="59"/>
      <c r="W88" s="59"/>
      <c r="X88" s="59"/>
      <c r="Y88" s="59"/>
      <c r="Z88" s="59"/>
      <c r="AA88" s="59"/>
      <c r="AB88" s="59"/>
      <c r="AC88" s="59"/>
      <c r="AD88" s="59"/>
      <c r="AE88" s="59"/>
      <c r="AF88" s="124"/>
      <c r="AG88" s="127"/>
      <c r="AH88" s="130"/>
      <c r="AI88" s="59"/>
      <c r="AJ88" s="7">
        <v>3</v>
      </c>
      <c r="AK88" s="8" t="s">
        <v>300</v>
      </c>
      <c r="AL88" s="9" t="str">
        <f t="shared" ref="AL88" si="117">IF(AM88="Preventivo","Probabilidad",IF(AM88="Detectivo","Probabilidad","Impacto"))</f>
        <v>Probabilidad</v>
      </c>
      <c r="AM88" s="10" t="s">
        <v>85</v>
      </c>
      <c r="AN88" s="11">
        <f>IF(AM88="Preventivo", 25%, IF(AM88="Detectivo",15%, IF(AM88="Correctivo",10%,IF(AM88="No se tienen controles para aplicar al impacto","No Aplica",""))))</f>
        <v>0.25</v>
      </c>
      <c r="AO88" s="10" t="s">
        <v>74</v>
      </c>
      <c r="AP88" s="11">
        <f t="shared" ref="AP88:AP89" si="118">IF(AO88="Automático", 25%, IF(AO88="Manual",15%,IF(AO88="No Aplica", "No Aplica","")))</f>
        <v>0.15</v>
      </c>
      <c r="AQ88" s="12">
        <f>AN88+AP88</f>
        <v>0.4</v>
      </c>
      <c r="AR88" s="10" t="s">
        <v>75</v>
      </c>
      <c r="AS88" s="10" t="s">
        <v>76</v>
      </c>
      <c r="AT88" s="10" t="s">
        <v>77</v>
      </c>
      <c r="AU88" s="12">
        <f>IFERROR(IF(AND(AL87="Probabilidad",AL88="Probabilidad"),(AU87-(+AU87*AQ88)),IF(AND(AL87="Impacto",AL88="Probabilidad"),(AU86-(+AU86*AQ88)),IF(AL88="Impacto",AU87,""))),"")</f>
        <v>0.17279999999999998</v>
      </c>
      <c r="AV88" s="15" t="str">
        <f>IF(AU88&lt;=20%, "Muy Baja", IF(AU88&lt;=40%,"Baja", IF(AU88&lt;=60%,"Media",IF(AU88&lt;=80%,"Alta","Muy Alta"))))</f>
        <v>Muy Baja</v>
      </c>
      <c r="AW88" s="12">
        <f>IFERROR(IF(AND(AL87="Impacto",AL88="Impacto"),(AW87-(+AW87*AQ88)),IF(AND(AL87="Impacto",AL88="Probabilidad"),(AW86-(+AW86*AQ88)),IF(AL88="Probabilidad",AW87,""))),"")</f>
        <v>1</v>
      </c>
      <c r="AX88" s="13" t="str">
        <f t="shared" si="116"/>
        <v>Catastrófico</v>
      </c>
      <c r="AY88" s="14" t="str">
        <f>IF(AND(AV88&lt;&gt;"",AX88&lt;&gt;""),VLOOKUP(AV88&amp;AX88,'[2]No Eliminar'!$N$3:$O$27,2,FALSE),"")</f>
        <v>Extrema</v>
      </c>
      <c r="AZ88" s="56"/>
      <c r="BA88" s="118"/>
      <c r="BB88" s="118"/>
      <c r="BC88" s="118"/>
      <c r="BD88" s="118"/>
      <c r="BE88" s="121"/>
      <c r="BF88" s="121"/>
      <c r="BG88" s="118"/>
    </row>
    <row r="89" spans="1:59" ht="105.75" customHeight="1" x14ac:dyDescent="0.3">
      <c r="A89" s="132"/>
      <c r="B89" s="135"/>
      <c r="C89" s="66"/>
      <c r="D89" s="79"/>
      <c r="E89" s="66"/>
      <c r="F89" s="79"/>
      <c r="G89" s="69"/>
      <c r="H89" s="69"/>
      <c r="I89" s="60"/>
      <c r="J89" s="89"/>
      <c r="K89" s="89"/>
      <c r="L89" s="92"/>
      <c r="M89" s="60"/>
      <c r="N89" s="60"/>
      <c r="O89" s="60"/>
      <c r="P89" s="60"/>
      <c r="Q89" s="60"/>
      <c r="R89" s="60"/>
      <c r="S89" s="60"/>
      <c r="T89" s="60"/>
      <c r="U89" s="60"/>
      <c r="V89" s="60"/>
      <c r="W89" s="60"/>
      <c r="X89" s="60"/>
      <c r="Y89" s="60"/>
      <c r="Z89" s="60"/>
      <c r="AA89" s="60"/>
      <c r="AB89" s="60"/>
      <c r="AC89" s="60"/>
      <c r="AD89" s="60"/>
      <c r="AE89" s="60"/>
      <c r="AF89" s="125"/>
      <c r="AG89" s="128"/>
      <c r="AH89" s="131"/>
      <c r="AI89" s="60"/>
      <c r="AJ89" s="7">
        <v>4</v>
      </c>
      <c r="AK89" s="8" t="s">
        <v>301</v>
      </c>
      <c r="AL89" s="9" t="str">
        <f>IF(AM89="Preventivo","Probabilidad",IF(AM89="Detectivo","Probabilidad","Impacto"))</f>
        <v>Probabilidad</v>
      </c>
      <c r="AM89" s="10" t="s">
        <v>85</v>
      </c>
      <c r="AN89" s="11">
        <f t="shared" ref="AN89" si="119">IF(AM89="Preventivo", 25%, IF(AM89="Detectivo",15%, IF(AM89="Correctivo",10%,IF(AM89="No se tienen controles para aplicar al impacto","No Aplica",""))))</f>
        <v>0.25</v>
      </c>
      <c r="AO89" s="10" t="s">
        <v>74</v>
      </c>
      <c r="AP89" s="11">
        <f t="shared" si="118"/>
        <v>0.15</v>
      </c>
      <c r="AQ89" s="12">
        <f t="shared" ref="AQ89" si="120">AN89+AP89</f>
        <v>0.4</v>
      </c>
      <c r="AR89" s="10" t="s">
        <v>75</v>
      </c>
      <c r="AS89" s="10" t="s">
        <v>76</v>
      </c>
      <c r="AT89" s="10" t="s">
        <v>77</v>
      </c>
      <c r="AU89" s="12">
        <f t="shared" ref="AU89" si="121">IFERROR(IF(AND(AL88="Probabilidad",AL89="Probabilidad"),(AU88-(+AU88*AQ89)),IF(AND(AL88="Impacto",AL89="Probabilidad"),(AU87-(+AU87*AQ89)),IF(AL89="Impacto",AU88,""))),"")</f>
        <v>0.10367999999999998</v>
      </c>
      <c r="AV89" s="15" t="str">
        <f t="shared" ref="AV89" si="122">IF(AU89&lt;=20%, "Muy Baja", IF(AU89&lt;=40%,"Baja", IF(AU89&lt;=60%,"Media",IF(AU89&lt;=80%,"Alta","Muy Alta"))))</f>
        <v>Muy Baja</v>
      </c>
      <c r="AW89" s="12">
        <f t="shared" ref="AW89" si="123">IFERROR(IF(AND(AL88="Impacto",AL89="Impacto"),(AW88-(+AW88*AQ89)),IF(AND(AL88="Impacto",AL89="Probabilidad"),(AW87-(+AW87*AQ89)),IF(AL89="Probabilidad",AW88,""))),"")</f>
        <v>1</v>
      </c>
      <c r="AX89" s="13" t="str">
        <f t="shared" si="116"/>
        <v>Catastrófico</v>
      </c>
      <c r="AY89" s="10" t="str">
        <f>IF(AND(AV89&lt;&gt;"",AX89&lt;&gt;""),VLOOKUP(AV89&amp;AX89,'[2]No Eliminar'!$N$3:$O$27,2,FALSE),"")</f>
        <v>Extrema</v>
      </c>
      <c r="AZ89" s="57"/>
      <c r="BA89" s="119"/>
      <c r="BB89" s="119"/>
      <c r="BC89" s="119"/>
      <c r="BD89" s="119"/>
      <c r="BE89" s="122"/>
      <c r="BF89" s="122"/>
      <c r="BG89" s="119"/>
    </row>
    <row r="90" spans="1:59" ht="276" customHeight="1" x14ac:dyDescent="0.3">
      <c r="A90" s="132">
        <v>19</v>
      </c>
      <c r="B90" s="79" t="s">
        <v>302</v>
      </c>
      <c r="C90" s="137" t="s">
        <v>64</v>
      </c>
      <c r="D90" s="64" t="s">
        <v>303</v>
      </c>
      <c r="E90" s="18" t="s">
        <v>113</v>
      </c>
      <c r="F90" s="40" t="s">
        <v>304</v>
      </c>
      <c r="G90" s="138" t="s">
        <v>360</v>
      </c>
      <c r="H90" s="154" t="s">
        <v>305</v>
      </c>
      <c r="I90" s="139" t="s">
        <v>145</v>
      </c>
      <c r="J90" s="133" t="s">
        <v>69</v>
      </c>
      <c r="K90" s="133" t="str">
        <f>IF(J90="Máximo 2 veces por año","Muy Baja", IF(J90="De 3 a 24 veces por año","Baja", IF(J90="De 24 a 500 veces por año","Media", IF(J90="De 500 veces al año y máximo 5000 veces por año","Alta",IF(J90="Más de 5000 veces por año","Muy Alta",";")))))</f>
        <v>Muy Alta</v>
      </c>
      <c r="L90" s="144">
        <f>IF(K90="Muy Baja", 20%, IF(K90="Baja",40%, IF(K90="Media",60%, IF(K90="Alta",80%,IF(K90="Muy Alta",100%,"")))))</f>
        <v>1</v>
      </c>
      <c r="M90" s="139" t="s">
        <v>70</v>
      </c>
      <c r="N90" s="139" t="s">
        <v>70</v>
      </c>
      <c r="O90" s="139" t="s">
        <v>70</v>
      </c>
      <c r="P90" s="139" t="s">
        <v>70</v>
      </c>
      <c r="Q90" s="139" t="s">
        <v>70</v>
      </c>
      <c r="R90" s="139" t="s">
        <v>70</v>
      </c>
      <c r="S90" s="139" t="s">
        <v>70</v>
      </c>
      <c r="T90" s="139" t="s">
        <v>71</v>
      </c>
      <c r="U90" s="139" t="s">
        <v>71</v>
      </c>
      <c r="V90" s="139" t="s">
        <v>70</v>
      </c>
      <c r="W90" s="139" t="s">
        <v>70</v>
      </c>
      <c r="X90" s="139" t="s">
        <v>70</v>
      </c>
      <c r="Y90" s="139" t="s">
        <v>70</v>
      </c>
      <c r="Z90" s="139" t="s">
        <v>70</v>
      </c>
      <c r="AA90" s="139" t="s">
        <v>70</v>
      </c>
      <c r="AB90" s="139" t="s">
        <v>71</v>
      </c>
      <c r="AC90" s="139" t="s">
        <v>70</v>
      </c>
      <c r="AD90" s="139" t="s">
        <v>70</v>
      </c>
      <c r="AE90" s="139" t="s">
        <v>71</v>
      </c>
      <c r="AF90" s="149">
        <f>COUNTIF(M90:AE90, "SI")</f>
        <v>15</v>
      </c>
      <c r="AG90" s="150" t="str">
        <f>IF(AF90&lt;=5, "Moderado", IF(AF90&lt;=11,"Mayor","Catastrófico"))</f>
        <v>Catastrófico</v>
      </c>
      <c r="AH90" s="151">
        <f>IF(AG90="Leve", 20%, IF(AG90="Menor",40%, IF(AG90="Moderado",60%, IF(AG90="Mayor",80%,IF(AG90="Catastrófico",100%,"")))))</f>
        <v>1</v>
      </c>
      <c r="AI90" s="139" t="str">
        <f>IF(AND(K90&lt;&gt;"",AG90&lt;&gt;""),VLOOKUP(K90&amp;AG90,'[2]No Eliminar'!$N$3:$O$27,2,FALSE),"")</f>
        <v>Extrema</v>
      </c>
      <c r="AJ90" s="7">
        <v>1</v>
      </c>
      <c r="AK90" s="8" t="s">
        <v>84</v>
      </c>
      <c r="AL90" s="9" t="str">
        <f>IF(AM90="Preventivo","Probabilidad",IF(AM90="Detectivo","Probabilidad","Impacto"))</f>
        <v>Probabilidad</v>
      </c>
      <c r="AM90" s="10" t="s">
        <v>96</v>
      </c>
      <c r="AN90" s="47">
        <f>IF(AM90="Preventivo", 25%, IF(AM90="Detectivo",15%, IF(AM90="Correctivo",10%,IF(AM90="No se tienen controles para aplicar al impacto","No Aplica",""))))</f>
        <v>0.15</v>
      </c>
      <c r="AO90" s="10" t="s">
        <v>74</v>
      </c>
      <c r="AP90" s="47">
        <f>IF(AO90="Automático", 25%, IF(AO90="Manual",15%,IF(AO90="No Aplica", "No Aplica","")))</f>
        <v>0.15</v>
      </c>
      <c r="AQ90" s="12">
        <f>AN90+AP90</f>
        <v>0.3</v>
      </c>
      <c r="AR90" s="10" t="s">
        <v>75</v>
      </c>
      <c r="AS90" s="10" t="s">
        <v>76</v>
      </c>
      <c r="AT90" s="10" t="s">
        <v>77</v>
      </c>
      <c r="AU90" s="12">
        <f>IFERROR(IF(AL90="Probabilidad",(L90-(+L90*AQ90)),IF(AL90="Impacto",L90,"")),"")</f>
        <v>0.7</v>
      </c>
      <c r="AV90" s="13" t="str">
        <f>IF(AU90&lt;=20%, "Muy Baja", IF(AU90&lt;=40%,"Baja", IF(AU90&lt;=60%,"Media",IF(AU90&lt;=80%,"Alta","Muy Alta"))))</f>
        <v>Alta</v>
      </c>
      <c r="AW90" s="12">
        <f>IF(AL90="Impacto",(AH90-(+AH90*AQ90)),AH90)</f>
        <v>1</v>
      </c>
      <c r="AX90" s="13" t="str">
        <f>IF(AW90&lt;=20%, "Leve", IF(AW90&lt;=40%,"Menor", IF(AW90&lt;=60%,"Moderado",IF(AW90&lt;=80%,"Mayor","Catastrófico"))))</f>
        <v>Catastrófico</v>
      </c>
      <c r="AY90" s="32" t="str">
        <f>IF(AND(AV90&lt;&gt;"",AX90&lt;&gt;""),VLOOKUP(AV90&amp;AX90,'[2]No Eliminar'!$N$3:$O$27,2,FALSE),"")</f>
        <v>Extrema</v>
      </c>
      <c r="AZ90" s="147" t="s">
        <v>127</v>
      </c>
      <c r="BA90" s="148" t="s">
        <v>306</v>
      </c>
      <c r="BB90" s="148" t="s">
        <v>307</v>
      </c>
      <c r="BC90" s="148" t="s">
        <v>308</v>
      </c>
      <c r="BD90" s="148" t="s">
        <v>82</v>
      </c>
      <c r="BE90" s="145">
        <v>44593</v>
      </c>
      <c r="BF90" s="145">
        <v>44926</v>
      </c>
      <c r="BG90" s="148" t="s">
        <v>309</v>
      </c>
    </row>
    <row r="91" spans="1:59" ht="105.75" customHeight="1" x14ac:dyDescent="0.3">
      <c r="A91" s="63"/>
      <c r="B91" s="66"/>
      <c r="C91" s="65"/>
      <c r="D91" s="65"/>
      <c r="E91" s="18" t="s">
        <v>113</v>
      </c>
      <c r="F91" s="40" t="s">
        <v>223</v>
      </c>
      <c r="G91" s="85"/>
      <c r="H91" s="68"/>
      <c r="I91" s="59"/>
      <c r="J91" s="88"/>
      <c r="K91" s="88"/>
      <c r="L91" s="91"/>
      <c r="M91" s="60"/>
      <c r="N91" s="60"/>
      <c r="O91" s="60"/>
      <c r="P91" s="60"/>
      <c r="Q91" s="60"/>
      <c r="R91" s="60"/>
      <c r="S91" s="60"/>
      <c r="T91" s="60"/>
      <c r="U91" s="60"/>
      <c r="V91" s="60"/>
      <c r="W91" s="60"/>
      <c r="X91" s="60"/>
      <c r="Y91" s="60"/>
      <c r="Z91" s="60"/>
      <c r="AA91" s="60"/>
      <c r="AB91" s="60"/>
      <c r="AC91" s="60"/>
      <c r="AD91" s="60"/>
      <c r="AE91" s="60"/>
      <c r="AF91" s="124"/>
      <c r="AG91" s="127"/>
      <c r="AH91" s="130"/>
      <c r="AI91" s="59"/>
      <c r="AJ91" s="48">
        <v>2</v>
      </c>
      <c r="AK91" s="49" t="s">
        <v>310</v>
      </c>
      <c r="AL91" s="50" t="str">
        <f>IF(AM91="Preventivo","Probabilidad",IF(AM91="Detectivo","Probabilidad","Impacto"))</f>
        <v>Probabilidad</v>
      </c>
      <c r="AM91" s="51" t="s">
        <v>85</v>
      </c>
      <c r="AN91" s="11">
        <f>IF(AM91="Preventivo", 25%, IF(AM91="Detectivo",15%, IF(AM91="Correctivo",10%,IF(AM91="No se tienen controles para aplicar al impacto","No Aplica",""))))</f>
        <v>0.25</v>
      </c>
      <c r="AO91" s="51" t="s">
        <v>74</v>
      </c>
      <c r="AP91" s="11">
        <f>IF(AO91="Automático", 25%, IF(AO91="Manual",15%,IF(AO91="No Aplica", "No Aplica","")))</f>
        <v>0.15</v>
      </c>
      <c r="AQ91" s="52">
        <f>AN91+AP91</f>
        <v>0.4</v>
      </c>
      <c r="AR91" s="51" t="s">
        <v>75</v>
      </c>
      <c r="AS91" s="51" t="s">
        <v>76</v>
      </c>
      <c r="AT91" s="51" t="s">
        <v>77</v>
      </c>
      <c r="AU91" s="52">
        <f>IFERROR(IF(AND(AL90="Probabilidad",AL91="Probabilidad"),(AU90-(+AU90*AQ91)),IF(AL91="Probabilidad",(L90-(+L90*AQ91)),IF(AL91="Impacto",AU90,""))),"")</f>
        <v>0.42</v>
      </c>
      <c r="AV91" s="53" t="str">
        <f>IF(AU91&lt;=20%, "Muy Baja", IF(AU91&lt;=40%,"Baja", IF(AU91&lt;=60%,"Media",IF(AU91&lt;=80%,"Alta","Muy Alta"))))</f>
        <v>Media</v>
      </c>
      <c r="AW91" s="52">
        <f>IF(AL91="Impacto",(AW90-(+AW90*AQ91)),AW90)</f>
        <v>1</v>
      </c>
      <c r="AX91" s="53" t="str">
        <f t="shared" ref="AX91:AX94" si="124">IF(AW91&lt;=20%, "Leve", IF(AW91&lt;=40%,"Menor", IF(AW91&lt;=60%,"Moderado",IF(AW91&lt;=80%,"Mayor","Catastrófico"))))</f>
        <v>Catastrófico</v>
      </c>
      <c r="AY91" s="54" t="str">
        <f>IF(AND(AV91&lt;&gt;"",AX91&lt;&gt;""),VLOOKUP(AV91&amp;AX91,'[2]No Eliminar'!$N$3:$O$27,2,FALSE),"")</f>
        <v>Extrema</v>
      </c>
      <c r="AZ91" s="56"/>
      <c r="BA91" s="118"/>
      <c r="BB91" s="118"/>
      <c r="BC91" s="118"/>
      <c r="BD91" s="118"/>
      <c r="BE91" s="121"/>
      <c r="BF91" s="121"/>
      <c r="BG91" s="118"/>
    </row>
    <row r="92" spans="1:59" ht="105.75" customHeight="1" x14ac:dyDescent="0.3">
      <c r="A92" s="132"/>
      <c r="B92" s="79"/>
      <c r="C92" s="65"/>
      <c r="D92" s="65"/>
      <c r="E92" s="18" t="s">
        <v>113</v>
      </c>
      <c r="F92" s="40" t="s">
        <v>311</v>
      </c>
      <c r="G92" s="85"/>
      <c r="H92" s="68"/>
      <c r="I92" s="59"/>
      <c r="J92" s="88"/>
      <c r="K92" s="88"/>
      <c r="L92" s="91"/>
      <c r="M92" s="139"/>
      <c r="N92" s="139"/>
      <c r="O92" s="139"/>
      <c r="P92" s="139"/>
      <c r="Q92" s="139"/>
      <c r="R92" s="139"/>
      <c r="S92" s="139"/>
      <c r="T92" s="139"/>
      <c r="U92" s="139"/>
      <c r="V92" s="139"/>
      <c r="W92" s="139"/>
      <c r="X92" s="139"/>
      <c r="Y92" s="139"/>
      <c r="Z92" s="139"/>
      <c r="AA92" s="139"/>
      <c r="AB92" s="139"/>
      <c r="AC92" s="139"/>
      <c r="AD92" s="139"/>
      <c r="AE92" s="139"/>
      <c r="AF92" s="124"/>
      <c r="AG92" s="127"/>
      <c r="AH92" s="130"/>
      <c r="AI92" s="59"/>
      <c r="AJ92" s="7">
        <v>3</v>
      </c>
      <c r="AK92" s="8" t="s">
        <v>312</v>
      </c>
      <c r="AL92" s="9" t="str">
        <f t="shared" ref="AL92" si="125">IF(AM92="Preventivo","Probabilidad",IF(AM92="Detectivo","Probabilidad","Impacto"))</f>
        <v>Probabilidad</v>
      </c>
      <c r="AM92" s="10" t="s">
        <v>85</v>
      </c>
      <c r="AN92" s="11">
        <f t="shared" ref="AN92:AN94" si="126">IF(AM92="Preventivo", 25%, IF(AM92="Detectivo",15%, IF(AM92="Correctivo",10%,IF(AM92="No se tienen controles para aplicar al impacto","No Aplica",""))))</f>
        <v>0.25</v>
      </c>
      <c r="AO92" s="10" t="s">
        <v>74</v>
      </c>
      <c r="AP92" s="11">
        <f t="shared" ref="AP92:AP94" si="127">IF(AO92="Automático", 25%, IF(AO92="Manual",15%,IF(AO92="No Aplica", "No Aplica","")))</f>
        <v>0.15</v>
      </c>
      <c r="AQ92" s="12">
        <f>AN92+AP92</f>
        <v>0.4</v>
      </c>
      <c r="AR92" s="10" t="s">
        <v>75</v>
      </c>
      <c r="AS92" s="10" t="s">
        <v>104</v>
      </c>
      <c r="AT92" s="10" t="s">
        <v>77</v>
      </c>
      <c r="AU92" s="12">
        <f>IFERROR(IF(AND(AL91="Probabilidad",AL92="Probabilidad"),(AU91-(+AU91*AQ92)),IF(AND(AL91="Impacto",AL92="Probabilidad"),(AU90-(+AU90*AQ92)),IF(AL92="Impacto",AU91,""))),"")</f>
        <v>0.252</v>
      </c>
      <c r="AV92" s="15" t="str">
        <f>IF(AU92&lt;=20%, "Muy Baja", IF(AU92&lt;=40%,"Baja", IF(AU92&lt;=60%,"Media",IF(AU92&lt;=80%,"Alta","Muy Alta"))))</f>
        <v>Baja</v>
      </c>
      <c r="AW92" s="12">
        <f>IFERROR(IF(AND(AL91="Impacto",AL92="Impacto"),(AW91-(+AW91*AQ92)),IF(AND(AL91="Impacto",AL92="Probabilidad"),(AW90-(+AW90*AQ92)),IF(AL92="Probabilidad",AW91,""))),"")</f>
        <v>1</v>
      </c>
      <c r="AX92" s="13" t="str">
        <f t="shared" si="124"/>
        <v>Catastrófico</v>
      </c>
      <c r="AY92" s="14" t="str">
        <f>IF(AND(AV92&lt;&gt;"",AX92&lt;&gt;""),VLOOKUP(AV92&amp;AX92,'[2]No Eliminar'!$N$3:$O$27,2,FALSE),"")</f>
        <v>Extrema</v>
      </c>
      <c r="AZ92" s="56"/>
      <c r="BA92" s="118"/>
      <c r="BB92" s="118"/>
      <c r="BC92" s="118"/>
      <c r="BD92" s="118"/>
      <c r="BE92" s="121"/>
      <c r="BF92" s="121"/>
      <c r="BG92" s="118"/>
    </row>
    <row r="93" spans="1:59" ht="105.75" customHeight="1" x14ac:dyDescent="0.3">
      <c r="A93" s="132"/>
      <c r="B93" s="79"/>
      <c r="C93" s="65"/>
      <c r="D93" s="65"/>
      <c r="E93" s="41" t="s">
        <v>151</v>
      </c>
      <c r="F93" s="40" t="s">
        <v>313</v>
      </c>
      <c r="G93" s="85"/>
      <c r="H93" s="68"/>
      <c r="I93" s="59"/>
      <c r="J93" s="88"/>
      <c r="K93" s="88"/>
      <c r="L93" s="91"/>
      <c r="M93" s="139"/>
      <c r="N93" s="139"/>
      <c r="O93" s="139"/>
      <c r="P93" s="139"/>
      <c r="Q93" s="139"/>
      <c r="R93" s="139"/>
      <c r="S93" s="139"/>
      <c r="T93" s="139"/>
      <c r="U93" s="139"/>
      <c r="V93" s="139"/>
      <c r="W93" s="139"/>
      <c r="X93" s="139"/>
      <c r="Y93" s="139"/>
      <c r="Z93" s="139"/>
      <c r="AA93" s="139"/>
      <c r="AB93" s="139"/>
      <c r="AC93" s="139"/>
      <c r="AD93" s="139"/>
      <c r="AE93" s="139"/>
      <c r="AF93" s="124"/>
      <c r="AG93" s="127"/>
      <c r="AH93" s="130"/>
      <c r="AI93" s="59"/>
      <c r="AJ93" s="7">
        <v>4</v>
      </c>
      <c r="AK93" s="8" t="s">
        <v>228</v>
      </c>
      <c r="AL93" s="9" t="str">
        <f>IF(AM93="Preventivo","Probabilidad",IF(AM93="Detectivo","Probabilidad","Impacto"))</f>
        <v>Probabilidad</v>
      </c>
      <c r="AM93" s="10" t="s">
        <v>85</v>
      </c>
      <c r="AN93" s="11">
        <f t="shared" si="126"/>
        <v>0.25</v>
      </c>
      <c r="AO93" s="10" t="s">
        <v>74</v>
      </c>
      <c r="AP93" s="11">
        <f t="shared" si="127"/>
        <v>0.15</v>
      </c>
      <c r="AQ93" s="12">
        <f t="shared" ref="AQ93:AQ94" si="128">AN93+AP93</f>
        <v>0.4</v>
      </c>
      <c r="AR93" s="10" t="s">
        <v>75</v>
      </c>
      <c r="AS93" s="10" t="s">
        <v>104</v>
      </c>
      <c r="AT93" s="10" t="s">
        <v>77</v>
      </c>
      <c r="AU93" s="12">
        <f t="shared" ref="AU93:AU94" si="129">IFERROR(IF(AND(AL92="Probabilidad",AL93="Probabilidad"),(AU92-(+AU92*AQ93)),IF(AND(AL92="Impacto",AL93="Probabilidad"),(AU91-(+AU91*AQ93)),IF(AL93="Impacto",AU92,""))),"")</f>
        <v>0.1512</v>
      </c>
      <c r="AV93" s="15" t="str">
        <f t="shared" ref="AV93:AV94" si="130">IF(AU93&lt;=20%, "Muy Baja", IF(AU93&lt;=40%,"Baja", IF(AU93&lt;=60%,"Media",IF(AU93&lt;=80%,"Alta","Muy Alta"))))</f>
        <v>Muy Baja</v>
      </c>
      <c r="AW93" s="12">
        <f t="shared" ref="AW93" si="131">IFERROR(IF(AND(AL92="Impacto",AL93="Impacto"),(AW92-(+AW92*AQ93)),IF(AND(AL92="Impacto",AL93="Probabilidad"),(AW91-(+AW91*AQ93)),IF(AL93="Probabilidad",AW92,""))),"")</f>
        <v>1</v>
      </c>
      <c r="AX93" s="13" t="str">
        <f t="shared" si="124"/>
        <v>Catastrófico</v>
      </c>
      <c r="AY93" s="14" t="str">
        <f>IF(AND(AV93&lt;&gt;"",AX93&lt;&gt;""),VLOOKUP(AV93&amp;AX93,'[2]No Eliminar'!$N$3:$O$27,2,FALSE),"")</f>
        <v>Extrema</v>
      </c>
      <c r="AZ93" s="56"/>
      <c r="BA93" s="118"/>
      <c r="BB93" s="118"/>
      <c r="BC93" s="118"/>
      <c r="BD93" s="118"/>
      <c r="BE93" s="121"/>
      <c r="BF93" s="121"/>
      <c r="BG93" s="118"/>
    </row>
    <row r="94" spans="1:59" ht="105.75" customHeight="1" x14ac:dyDescent="0.3">
      <c r="A94" s="132"/>
      <c r="B94" s="79"/>
      <c r="C94" s="66"/>
      <c r="D94" s="66"/>
      <c r="E94" s="41" t="s">
        <v>151</v>
      </c>
      <c r="F94" s="40" t="s">
        <v>314</v>
      </c>
      <c r="G94" s="86"/>
      <c r="H94" s="69"/>
      <c r="I94" s="60"/>
      <c r="J94" s="89"/>
      <c r="K94" s="88"/>
      <c r="L94" s="91"/>
      <c r="M94" s="139"/>
      <c r="N94" s="139"/>
      <c r="O94" s="139"/>
      <c r="P94" s="139"/>
      <c r="Q94" s="139"/>
      <c r="R94" s="139"/>
      <c r="S94" s="139"/>
      <c r="T94" s="139"/>
      <c r="U94" s="139"/>
      <c r="V94" s="139"/>
      <c r="W94" s="139"/>
      <c r="X94" s="139"/>
      <c r="Y94" s="139"/>
      <c r="Z94" s="139"/>
      <c r="AA94" s="139"/>
      <c r="AB94" s="139"/>
      <c r="AC94" s="139"/>
      <c r="AD94" s="139"/>
      <c r="AE94" s="139"/>
      <c r="AF94" s="124"/>
      <c r="AG94" s="127"/>
      <c r="AH94" s="130"/>
      <c r="AI94" s="59"/>
      <c r="AJ94" s="7">
        <v>5</v>
      </c>
      <c r="AK94" s="8" t="s">
        <v>315</v>
      </c>
      <c r="AL94" s="9" t="str">
        <f t="shared" ref="AL94" si="132">IF(AM94="Preventivo","Probabilidad",IF(AM94="Detectivo","Probabilidad","Impacto"))</f>
        <v>Probabilidad</v>
      </c>
      <c r="AM94" s="10" t="s">
        <v>85</v>
      </c>
      <c r="AN94" s="11">
        <f t="shared" si="126"/>
        <v>0.25</v>
      </c>
      <c r="AO94" s="10" t="s">
        <v>74</v>
      </c>
      <c r="AP94" s="11">
        <f t="shared" si="127"/>
        <v>0.15</v>
      </c>
      <c r="AQ94" s="12">
        <f t="shared" si="128"/>
        <v>0.4</v>
      </c>
      <c r="AR94" s="10" t="s">
        <v>75</v>
      </c>
      <c r="AS94" s="10" t="s">
        <v>104</v>
      </c>
      <c r="AT94" s="10" t="s">
        <v>77</v>
      </c>
      <c r="AU94" s="12">
        <f t="shared" si="129"/>
        <v>9.0719999999999995E-2</v>
      </c>
      <c r="AV94" s="15" t="str">
        <f t="shared" si="130"/>
        <v>Muy Baja</v>
      </c>
      <c r="AW94" s="12">
        <f>IFERROR(IF(AND(AL93="Impacto",AL94="Impacto"),(AW93-(+AW93*AQ94)),IF(AND(AL93="Impacto",AL94="Probabilidad"),(AW92-(+AW92*AQ94)),IF(AL94="Probabilidad",AW93,""))),"")</f>
        <v>1</v>
      </c>
      <c r="AX94" s="13" t="str">
        <f t="shared" si="124"/>
        <v>Catastrófico</v>
      </c>
      <c r="AY94" s="14" t="str">
        <f>IF(AND(AV94&lt;&gt;"",AX94&lt;&gt;""),VLOOKUP(AV94&amp;AX94,'[2]No Eliminar'!$N$3:$O$27,2,FALSE),"")</f>
        <v>Extrema</v>
      </c>
      <c r="AZ94" s="57"/>
      <c r="BA94" s="119"/>
      <c r="BB94" s="119"/>
      <c r="BC94" s="119"/>
      <c r="BD94" s="119"/>
      <c r="BE94" s="122"/>
      <c r="BF94" s="122"/>
      <c r="BG94" s="119"/>
    </row>
  </sheetData>
  <mergeCells count="817">
    <mergeCell ref="BC90:BC94"/>
    <mergeCell ref="BD90:BD94"/>
    <mergeCell ref="BE90:BE94"/>
    <mergeCell ref="BF90:BF94"/>
    <mergeCell ref="BG90:BG94"/>
    <mergeCell ref="AG90:AG94"/>
    <mergeCell ref="AH90:AH94"/>
    <mergeCell ref="AI90:AI94"/>
    <mergeCell ref="AZ90:AZ94"/>
    <mergeCell ref="BA90:BA94"/>
    <mergeCell ref="BB90:BB94"/>
    <mergeCell ref="AA90:AA94"/>
    <mergeCell ref="AB90:AB94"/>
    <mergeCell ref="AC90:AC94"/>
    <mergeCell ref="AD90:AD94"/>
    <mergeCell ref="AE90:AE94"/>
    <mergeCell ref="AF90:AF94"/>
    <mergeCell ref="U90:U94"/>
    <mergeCell ref="V90:V94"/>
    <mergeCell ref="W90:W94"/>
    <mergeCell ref="X90:X94"/>
    <mergeCell ref="Y90:Y94"/>
    <mergeCell ref="Z90:Z94"/>
    <mergeCell ref="P90:P94"/>
    <mergeCell ref="Q90:Q94"/>
    <mergeCell ref="R90:R94"/>
    <mergeCell ref="S90:S94"/>
    <mergeCell ref="T90:T94"/>
    <mergeCell ref="I90:I94"/>
    <mergeCell ref="J90:J94"/>
    <mergeCell ref="K90:K94"/>
    <mergeCell ref="L90:L94"/>
    <mergeCell ref="M90:M94"/>
    <mergeCell ref="N90:N94"/>
    <mergeCell ref="BG86:BG89"/>
    <mergeCell ref="E88:E89"/>
    <mergeCell ref="F88:F89"/>
    <mergeCell ref="A90:A94"/>
    <mergeCell ref="B90:B94"/>
    <mergeCell ref="C90:C94"/>
    <mergeCell ref="D90:D94"/>
    <mergeCell ref="G90:G94"/>
    <mergeCell ref="H90:H94"/>
    <mergeCell ref="BA86:BA89"/>
    <mergeCell ref="BB86:BB89"/>
    <mergeCell ref="BC86:BC89"/>
    <mergeCell ref="BD86:BD89"/>
    <mergeCell ref="BE86:BE89"/>
    <mergeCell ref="BF86:BF89"/>
    <mergeCell ref="AE86:AE89"/>
    <mergeCell ref="AF86:AF89"/>
    <mergeCell ref="AG86:AG89"/>
    <mergeCell ref="AH86:AH89"/>
    <mergeCell ref="AI86:AI89"/>
    <mergeCell ref="AZ86:AZ89"/>
    <mergeCell ref="Y86:Y89"/>
    <mergeCell ref="Z86:Z89"/>
    <mergeCell ref="O90:O94"/>
    <mergeCell ref="J86:J89"/>
    <mergeCell ref="K86:K89"/>
    <mergeCell ref="L86:L89"/>
    <mergeCell ref="AA86:AA89"/>
    <mergeCell ref="AB86:AB89"/>
    <mergeCell ref="AC86:AC89"/>
    <mergeCell ref="AD86:AD89"/>
    <mergeCell ref="S86:S89"/>
    <mergeCell ref="T86:T89"/>
    <mergeCell ref="U86:U89"/>
    <mergeCell ref="V86:V89"/>
    <mergeCell ref="W86:W89"/>
    <mergeCell ref="X86:X89"/>
    <mergeCell ref="A86:A89"/>
    <mergeCell ref="B86:B89"/>
    <mergeCell ref="C86:C89"/>
    <mergeCell ref="D86:D89"/>
    <mergeCell ref="E86:E87"/>
    <mergeCell ref="F86:F87"/>
    <mergeCell ref="BC84:BC85"/>
    <mergeCell ref="BD84:BD85"/>
    <mergeCell ref="BE84:BE85"/>
    <mergeCell ref="A84:A85"/>
    <mergeCell ref="B84:B85"/>
    <mergeCell ref="C84:C85"/>
    <mergeCell ref="D84:D85"/>
    <mergeCell ref="G84:G85"/>
    <mergeCell ref="H84:H85"/>
    <mergeCell ref="M86:M89"/>
    <mergeCell ref="N86:N89"/>
    <mergeCell ref="O86:O89"/>
    <mergeCell ref="P86:P89"/>
    <mergeCell ref="Q86:Q89"/>
    <mergeCell ref="R86:R89"/>
    <mergeCell ref="G86:G89"/>
    <mergeCell ref="H86:H89"/>
    <mergeCell ref="I86:I89"/>
    <mergeCell ref="BF84:BF85"/>
    <mergeCell ref="BG84:BG85"/>
    <mergeCell ref="O84:O85"/>
    <mergeCell ref="P84:P85"/>
    <mergeCell ref="Q84:Q85"/>
    <mergeCell ref="R84:R85"/>
    <mergeCell ref="S84:S85"/>
    <mergeCell ref="T84:T85"/>
    <mergeCell ref="I84:I85"/>
    <mergeCell ref="J84:J85"/>
    <mergeCell ref="K84:K85"/>
    <mergeCell ref="L84:L85"/>
    <mergeCell ref="M84:M85"/>
    <mergeCell ref="N84:N85"/>
    <mergeCell ref="U84:U85"/>
    <mergeCell ref="V84:V85"/>
    <mergeCell ref="W84:W85"/>
    <mergeCell ref="X84:X85"/>
    <mergeCell ref="Y84:Y85"/>
    <mergeCell ref="Z84:Z85"/>
    <mergeCell ref="AG84:AG85"/>
    <mergeCell ref="AH84:AH85"/>
    <mergeCell ref="AI84:AI85"/>
    <mergeCell ref="AZ84:AZ85"/>
    <mergeCell ref="BA84:BA85"/>
    <mergeCell ref="BB84:BB85"/>
    <mergeCell ref="AA84:AA85"/>
    <mergeCell ref="AB84:AB85"/>
    <mergeCell ref="AC84:AC85"/>
    <mergeCell ref="AD84:AD85"/>
    <mergeCell ref="AE84:AE85"/>
    <mergeCell ref="AF84:AF85"/>
    <mergeCell ref="BC80:BC83"/>
    <mergeCell ref="AD80:AD83"/>
    <mergeCell ref="AE80:AE83"/>
    <mergeCell ref="AF80:AF83"/>
    <mergeCell ref="AA80:AA83"/>
    <mergeCell ref="AB80:AB83"/>
    <mergeCell ref="AC80:AC83"/>
    <mergeCell ref="BD80:BD83"/>
    <mergeCell ref="BE80:BE83"/>
    <mergeCell ref="BF80:BF83"/>
    <mergeCell ref="BG80:BG83"/>
    <mergeCell ref="AG80:AG83"/>
    <mergeCell ref="AH80:AH83"/>
    <mergeCell ref="AI80:AI83"/>
    <mergeCell ref="AZ80:AZ83"/>
    <mergeCell ref="BA80:BA83"/>
    <mergeCell ref="BB80:BB83"/>
    <mergeCell ref="U80:U83"/>
    <mergeCell ref="V80:V83"/>
    <mergeCell ref="W80:W83"/>
    <mergeCell ref="X80:X83"/>
    <mergeCell ref="Y80:Y83"/>
    <mergeCell ref="Z80:Z83"/>
    <mergeCell ref="I80:I83"/>
    <mergeCell ref="J80:J83"/>
    <mergeCell ref="K80:K83"/>
    <mergeCell ref="L80:L83"/>
    <mergeCell ref="M80:M83"/>
    <mergeCell ref="N80:N83"/>
    <mergeCell ref="U76:U79"/>
    <mergeCell ref="V76:V79"/>
    <mergeCell ref="W76:W79"/>
    <mergeCell ref="X76:X79"/>
    <mergeCell ref="Y76:Y79"/>
    <mergeCell ref="Z76:Z79"/>
    <mergeCell ref="A80:A83"/>
    <mergeCell ref="B80:B83"/>
    <mergeCell ref="C80:C83"/>
    <mergeCell ref="D80:D83"/>
    <mergeCell ref="G80:G83"/>
    <mergeCell ref="H80:H83"/>
    <mergeCell ref="A76:A79"/>
    <mergeCell ref="B76:B79"/>
    <mergeCell ref="C76:C79"/>
    <mergeCell ref="D76:D79"/>
    <mergeCell ref="G76:G79"/>
    <mergeCell ref="H76:H79"/>
    <mergeCell ref="O80:O83"/>
    <mergeCell ref="P80:P83"/>
    <mergeCell ref="Q80:Q83"/>
    <mergeCell ref="R80:R83"/>
    <mergeCell ref="S80:S83"/>
    <mergeCell ref="T80:T83"/>
    <mergeCell ref="O76:O79"/>
    <mergeCell ref="P76:P79"/>
    <mergeCell ref="Q76:Q79"/>
    <mergeCell ref="R76:R79"/>
    <mergeCell ref="S76:S79"/>
    <mergeCell ref="T76:T79"/>
    <mergeCell ref="I76:I79"/>
    <mergeCell ref="J76:J79"/>
    <mergeCell ref="K76:K79"/>
    <mergeCell ref="L76:L79"/>
    <mergeCell ref="M76:M79"/>
    <mergeCell ref="N76:N79"/>
    <mergeCell ref="BG76:BG79"/>
    <mergeCell ref="AG76:AG79"/>
    <mergeCell ref="AH76:AH79"/>
    <mergeCell ref="AI76:AI79"/>
    <mergeCell ref="AZ76:AZ79"/>
    <mergeCell ref="BA76:BA79"/>
    <mergeCell ref="BB76:BB79"/>
    <mergeCell ref="AA76:AA79"/>
    <mergeCell ref="AB76:AB79"/>
    <mergeCell ref="AC76:AC79"/>
    <mergeCell ref="AD76:AD79"/>
    <mergeCell ref="AE76:AE79"/>
    <mergeCell ref="AF76:AF79"/>
    <mergeCell ref="BF76:BF79"/>
    <mergeCell ref="BC76:BC79"/>
    <mergeCell ref="BD76:BD79"/>
    <mergeCell ref="BE76:BE79"/>
    <mergeCell ref="BC73:BC75"/>
    <mergeCell ref="BD73:BD75"/>
    <mergeCell ref="BE73:BE75"/>
    <mergeCell ref="BF73:BF75"/>
    <mergeCell ref="BG73:BG75"/>
    <mergeCell ref="AG73:AG75"/>
    <mergeCell ref="AH73:AH75"/>
    <mergeCell ref="AI73:AI75"/>
    <mergeCell ref="AZ73:AZ75"/>
    <mergeCell ref="BA73:BA75"/>
    <mergeCell ref="BB73:BB75"/>
    <mergeCell ref="AD73:AD75"/>
    <mergeCell ref="AE73:AE75"/>
    <mergeCell ref="AF73:AF75"/>
    <mergeCell ref="U73:U75"/>
    <mergeCell ref="V73:V75"/>
    <mergeCell ref="W73:W75"/>
    <mergeCell ref="X73:X75"/>
    <mergeCell ref="Y73:Y75"/>
    <mergeCell ref="Z73:Z75"/>
    <mergeCell ref="I73:I75"/>
    <mergeCell ref="J73:J75"/>
    <mergeCell ref="K73:K75"/>
    <mergeCell ref="L73:L75"/>
    <mergeCell ref="M73:M75"/>
    <mergeCell ref="N73:N75"/>
    <mergeCell ref="AA73:AA75"/>
    <mergeCell ref="AB73:AB75"/>
    <mergeCell ref="AC73:AC75"/>
    <mergeCell ref="U68:U72"/>
    <mergeCell ref="V68:V72"/>
    <mergeCell ref="W68:W72"/>
    <mergeCell ref="X68:X72"/>
    <mergeCell ref="Y68:Y72"/>
    <mergeCell ref="Z68:Z72"/>
    <mergeCell ref="A73:A75"/>
    <mergeCell ref="B73:B75"/>
    <mergeCell ref="C73:C75"/>
    <mergeCell ref="D73:D75"/>
    <mergeCell ref="G73:G75"/>
    <mergeCell ref="H73:H75"/>
    <mergeCell ref="A68:A72"/>
    <mergeCell ref="B68:B72"/>
    <mergeCell ref="C68:C72"/>
    <mergeCell ref="D68:D72"/>
    <mergeCell ref="G68:G72"/>
    <mergeCell ref="H68:H72"/>
    <mergeCell ref="O73:O75"/>
    <mergeCell ref="P73:P75"/>
    <mergeCell ref="Q73:Q75"/>
    <mergeCell ref="R73:R75"/>
    <mergeCell ref="S73:S75"/>
    <mergeCell ref="T73:T75"/>
    <mergeCell ref="O68:O72"/>
    <mergeCell ref="P68:P72"/>
    <mergeCell ref="Q68:Q72"/>
    <mergeCell ref="R68:R72"/>
    <mergeCell ref="S68:S72"/>
    <mergeCell ref="T68:T72"/>
    <mergeCell ref="I68:I72"/>
    <mergeCell ref="J68:J72"/>
    <mergeCell ref="K68:K72"/>
    <mergeCell ref="L68:L72"/>
    <mergeCell ref="M68:M72"/>
    <mergeCell ref="N68:N72"/>
    <mergeCell ref="BG68:BG72"/>
    <mergeCell ref="AG68:AG72"/>
    <mergeCell ref="AH68:AH72"/>
    <mergeCell ref="AI68:AI72"/>
    <mergeCell ref="AZ68:AZ72"/>
    <mergeCell ref="BA68:BA72"/>
    <mergeCell ref="BB68:BB72"/>
    <mergeCell ref="AA68:AA72"/>
    <mergeCell ref="AB68:AB72"/>
    <mergeCell ref="AC68:AC72"/>
    <mergeCell ref="AD68:AD72"/>
    <mergeCell ref="AE68:AE72"/>
    <mergeCell ref="AF68:AF72"/>
    <mergeCell ref="BF68:BF72"/>
    <mergeCell ref="BC68:BC72"/>
    <mergeCell ref="BD68:BD72"/>
    <mergeCell ref="BE68:BE72"/>
    <mergeCell ref="BC66:BC67"/>
    <mergeCell ref="BD66:BD67"/>
    <mergeCell ref="BE66:BE67"/>
    <mergeCell ref="BF66:BF67"/>
    <mergeCell ref="BG66:BG67"/>
    <mergeCell ref="AG66:AG67"/>
    <mergeCell ref="AH66:AH67"/>
    <mergeCell ref="AI66:AI67"/>
    <mergeCell ref="AZ66:AZ67"/>
    <mergeCell ref="BA66:BA67"/>
    <mergeCell ref="BB66:BB67"/>
    <mergeCell ref="AD66:AD67"/>
    <mergeCell ref="AE66:AE67"/>
    <mergeCell ref="AF66:AF67"/>
    <mergeCell ref="U66:U67"/>
    <mergeCell ref="V66:V67"/>
    <mergeCell ref="W66:W67"/>
    <mergeCell ref="X66:X67"/>
    <mergeCell ref="Y66:Y67"/>
    <mergeCell ref="Z66:Z67"/>
    <mergeCell ref="I66:I67"/>
    <mergeCell ref="J66:J67"/>
    <mergeCell ref="K66:K67"/>
    <mergeCell ref="L66:L67"/>
    <mergeCell ref="M66:M67"/>
    <mergeCell ref="N66:N67"/>
    <mergeCell ref="AA66:AA67"/>
    <mergeCell ref="AB66:AB67"/>
    <mergeCell ref="AC66:AC67"/>
    <mergeCell ref="U61:U65"/>
    <mergeCell ref="V61:V65"/>
    <mergeCell ref="W61:W65"/>
    <mergeCell ref="X61:X65"/>
    <mergeCell ref="Y61:Y65"/>
    <mergeCell ref="Z61:Z65"/>
    <mergeCell ref="A66:A67"/>
    <mergeCell ref="B66:B67"/>
    <mergeCell ref="C66:C67"/>
    <mergeCell ref="D66:D67"/>
    <mergeCell ref="G66:G67"/>
    <mergeCell ref="H66:H67"/>
    <mergeCell ref="A61:A65"/>
    <mergeCell ref="B61:B65"/>
    <mergeCell ref="C61:C65"/>
    <mergeCell ref="D61:D65"/>
    <mergeCell ref="G61:G65"/>
    <mergeCell ref="H61:H65"/>
    <mergeCell ref="O66:O67"/>
    <mergeCell ref="P66:P67"/>
    <mergeCell ref="Q66:Q67"/>
    <mergeCell ref="R66:R67"/>
    <mergeCell ref="S66:S67"/>
    <mergeCell ref="T66:T67"/>
    <mergeCell ref="O61:O65"/>
    <mergeCell ref="P61:P65"/>
    <mergeCell ref="Q61:Q65"/>
    <mergeCell ref="R61:R65"/>
    <mergeCell ref="S61:S65"/>
    <mergeCell ref="T61:T65"/>
    <mergeCell ref="I61:I65"/>
    <mergeCell ref="J61:J65"/>
    <mergeCell ref="K61:K65"/>
    <mergeCell ref="L61:L65"/>
    <mergeCell ref="M61:M65"/>
    <mergeCell ref="N61:N65"/>
    <mergeCell ref="BG61:BG65"/>
    <mergeCell ref="AG61:AG65"/>
    <mergeCell ref="AH61:AH65"/>
    <mergeCell ref="AI61:AI65"/>
    <mergeCell ref="AZ61:AZ65"/>
    <mergeCell ref="BA61:BA65"/>
    <mergeCell ref="BB61:BB65"/>
    <mergeCell ref="AA61:AA65"/>
    <mergeCell ref="AB61:AB65"/>
    <mergeCell ref="AC61:AC65"/>
    <mergeCell ref="AD61:AD65"/>
    <mergeCell ref="AE61:AE65"/>
    <mergeCell ref="AF61:AF65"/>
    <mergeCell ref="BF61:BF65"/>
    <mergeCell ref="BC61:BC65"/>
    <mergeCell ref="BD61:BD65"/>
    <mergeCell ref="BE61:BE65"/>
    <mergeCell ref="BC57:BC60"/>
    <mergeCell ref="BD57:BD60"/>
    <mergeCell ref="BE57:BE60"/>
    <mergeCell ref="BF57:BF60"/>
    <mergeCell ref="BG57:BG60"/>
    <mergeCell ref="AG57:AG60"/>
    <mergeCell ref="AH57:AH60"/>
    <mergeCell ref="AI57:AI60"/>
    <mergeCell ref="AZ57:AZ60"/>
    <mergeCell ref="BA57:BA60"/>
    <mergeCell ref="BB57:BB60"/>
    <mergeCell ref="AD57:AD60"/>
    <mergeCell ref="AE57:AE60"/>
    <mergeCell ref="AF57:AF60"/>
    <mergeCell ref="U57:U60"/>
    <mergeCell ref="V57:V60"/>
    <mergeCell ref="W57:W60"/>
    <mergeCell ref="X57:X60"/>
    <mergeCell ref="Y57:Y60"/>
    <mergeCell ref="Z57:Z60"/>
    <mergeCell ref="I57:I60"/>
    <mergeCell ref="J57:J60"/>
    <mergeCell ref="K57:K60"/>
    <mergeCell ref="L57:L60"/>
    <mergeCell ref="M57:M60"/>
    <mergeCell ref="N57:N60"/>
    <mergeCell ref="AA57:AA60"/>
    <mergeCell ref="AB57:AB60"/>
    <mergeCell ref="AC57:AC60"/>
    <mergeCell ref="U50:U56"/>
    <mergeCell ref="V50:V56"/>
    <mergeCell ref="W50:W56"/>
    <mergeCell ref="X50:X56"/>
    <mergeCell ref="Y50:Y56"/>
    <mergeCell ref="Z50:Z56"/>
    <mergeCell ref="A57:A60"/>
    <mergeCell ref="B57:B60"/>
    <mergeCell ref="C57:C60"/>
    <mergeCell ref="D57:D60"/>
    <mergeCell ref="G57:G60"/>
    <mergeCell ref="H57:H60"/>
    <mergeCell ref="A50:A56"/>
    <mergeCell ref="B50:B56"/>
    <mergeCell ref="C50:C56"/>
    <mergeCell ref="D50:D56"/>
    <mergeCell ref="G50:G56"/>
    <mergeCell ref="H50:H56"/>
    <mergeCell ref="O57:O60"/>
    <mergeCell ref="P57:P60"/>
    <mergeCell ref="Q57:Q60"/>
    <mergeCell ref="R57:R60"/>
    <mergeCell ref="S57:S60"/>
    <mergeCell ref="T57:T60"/>
    <mergeCell ref="O50:O56"/>
    <mergeCell ref="P50:P56"/>
    <mergeCell ref="Q50:Q56"/>
    <mergeCell ref="R50:R56"/>
    <mergeCell ref="S50:S56"/>
    <mergeCell ref="T50:T56"/>
    <mergeCell ref="I50:I56"/>
    <mergeCell ref="J50:J56"/>
    <mergeCell ref="K50:K56"/>
    <mergeCell ref="L50:L56"/>
    <mergeCell ref="M50:M56"/>
    <mergeCell ref="N50:N56"/>
    <mergeCell ref="BG50:BG56"/>
    <mergeCell ref="AG50:AG56"/>
    <mergeCell ref="AH50:AH56"/>
    <mergeCell ref="AI50:AI56"/>
    <mergeCell ref="AZ50:AZ56"/>
    <mergeCell ref="BA50:BA56"/>
    <mergeCell ref="BB50:BB56"/>
    <mergeCell ref="AA50:AA56"/>
    <mergeCell ref="AB50:AB56"/>
    <mergeCell ref="AC50:AC56"/>
    <mergeCell ref="AD50:AD56"/>
    <mergeCell ref="AE50:AE56"/>
    <mergeCell ref="AF50:AF56"/>
    <mergeCell ref="BF50:BF56"/>
    <mergeCell ref="BC50:BC56"/>
    <mergeCell ref="BD50:BD56"/>
    <mergeCell ref="BE50:BE56"/>
    <mergeCell ref="BC46:BC49"/>
    <mergeCell ref="BD46:BD49"/>
    <mergeCell ref="BE46:BE49"/>
    <mergeCell ref="BF46:BF49"/>
    <mergeCell ref="BG46:BG49"/>
    <mergeCell ref="AG46:AG49"/>
    <mergeCell ref="AH46:AH49"/>
    <mergeCell ref="AI46:AI49"/>
    <mergeCell ref="AZ46:AZ49"/>
    <mergeCell ref="BA46:BA49"/>
    <mergeCell ref="BB46:BB49"/>
    <mergeCell ref="AD46:AD49"/>
    <mergeCell ref="AE46:AE49"/>
    <mergeCell ref="AF46:AF49"/>
    <mergeCell ref="U46:U49"/>
    <mergeCell ref="V46:V49"/>
    <mergeCell ref="W46:W49"/>
    <mergeCell ref="X46:X49"/>
    <mergeCell ref="Y46:Y49"/>
    <mergeCell ref="Z46:Z49"/>
    <mergeCell ref="I46:I49"/>
    <mergeCell ref="J46:J49"/>
    <mergeCell ref="K46:K49"/>
    <mergeCell ref="L46:L49"/>
    <mergeCell ref="M46:M49"/>
    <mergeCell ref="N46:N49"/>
    <mergeCell ref="AA46:AA49"/>
    <mergeCell ref="AB46:AB49"/>
    <mergeCell ref="AC46:AC49"/>
    <mergeCell ref="U42:U45"/>
    <mergeCell ref="V42:V45"/>
    <mergeCell ref="W42:W45"/>
    <mergeCell ref="X42:X45"/>
    <mergeCell ref="Y42:Y45"/>
    <mergeCell ref="Z42:Z45"/>
    <mergeCell ref="A46:A49"/>
    <mergeCell ref="B46:B49"/>
    <mergeCell ref="C46:C49"/>
    <mergeCell ref="D46:D49"/>
    <mergeCell ref="G46:G49"/>
    <mergeCell ref="H46:H49"/>
    <mergeCell ref="A42:A45"/>
    <mergeCell ref="B42:B45"/>
    <mergeCell ref="C42:C45"/>
    <mergeCell ref="D42:D45"/>
    <mergeCell ref="G42:G45"/>
    <mergeCell ref="H42:H45"/>
    <mergeCell ref="O46:O49"/>
    <mergeCell ref="P46:P49"/>
    <mergeCell ref="Q46:Q49"/>
    <mergeCell ref="R46:R49"/>
    <mergeCell ref="S46:S49"/>
    <mergeCell ref="T46:T49"/>
    <mergeCell ref="O42:O45"/>
    <mergeCell ref="P42:P45"/>
    <mergeCell ref="Q42:Q45"/>
    <mergeCell ref="R42:R45"/>
    <mergeCell ref="S42:S45"/>
    <mergeCell ref="T42:T45"/>
    <mergeCell ref="I42:I45"/>
    <mergeCell ref="J42:J45"/>
    <mergeCell ref="K42:K45"/>
    <mergeCell ref="L42:L45"/>
    <mergeCell ref="M42:M45"/>
    <mergeCell ref="N42:N45"/>
    <mergeCell ref="BG42:BG45"/>
    <mergeCell ref="AG42:AG45"/>
    <mergeCell ref="AH42:AH45"/>
    <mergeCell ref="AI42:AI45"/>
    <mergeCell ref="AZ42:AZ45"/>
    <mergeCell ref="BA42:BA45"/>
    <mergeCell ref="BB42:BB45"/>
    <mergeCell ref="AA42:AA45"/>
    <mergeCell ref="AB42:AB45"/>
    <mergeCell ref="AC42:AC45"/>
    <mergeCell ref="AD42:AD45"/>
    <mergeCell ref="AE42:AE45"/>
    <mergeCell ref="AF42:AF45"/>
    <mergeCell ref="BF42:BF45"/>
    <mergeCell ref="BC42:BC45"/>
    <mergeCell ref="BD42:BD45"/>
    <mergeCell ref="BE42:BE45"/>
    <mergeCell ref="BC39:BC41"/>
    <mergeCell ref="BD39:BD41"/>
    <mergeCell ref="BE39:BE41"/>
    <mergeCell ref="BF39:BF41"/>
    <mergeCell ref="BG39:BG41"/>
    <mergeCell ref="AG39:AG41"/>
    <mergeCell ref="AH39:AH41"/>
    <mergeCell ref="AI39:AI41"/>
    <mergeCell ref="AZ39:AZ41"/>
    <mergeCell ref="BA39:BA41"/>
    <mergeCell ref="BB39:BB41"/>
    <mergeCell ref="AD39:AD41"/>
    <mergeCell ref="AE39:AE41"/>
    <mergeCell ref="AF39:AF41"/>
    <mergeCell ref="U39:U41"/>
    <mergeCell ref="V39:V41"/>
    <mergeCell ref="W39:W41"/>
    <mergeCell ref="X39:X41"/>
    <mergeCell ref="Y39:Y41"/>
    <mergeCell ref="Z39:Z41"/>
    <mergeCell ref="I39:I41"/>
    <mergeCell ref="J39:J41"/>
    <mergeCell ref="K39:K41"/>
    <mergeCell ref="L39:L41"/>
    <mergeCell ref="M39:M41"/>
    <mergeCell ref="N39:N41"/>
    <mergeCell ref="AA39:AA41"/>
    <mergeCell ref="AB39:AB41"/>
    <mergeCell ref="AC39:AC41"/>
    <mergeCell ref="U33:U38"/>
    <mergeCell ref="V33:V38"/>
    <mergeCell ref="W33:W38"/>
    <mergeCell ref="X33:X38"/>
    <mergeCell ref="Y33:Y38"/>
    <mergeCell ref="Z33:Z38"/>
    <mergeCell ref="A39:A41"/>
    <mergeCell ref="B39:B41"/>
    <mergeCell ref="C39:C41"/>
    <mergeCell ref="D39:D41"/>
    <mergeCell ref="G39:G41"/>
    <mergeCell ref="H39:H41"/>
    <mergeCell ref="A33:A38"/>
    <mergeCell ref="B33:B38"/>
    <mergeCell ref="C33:C38"/>
    <mergeCell ref="D33:D38"/>
    <mergeCell ref="G33:G38"/>
    <mergeCell ref="H33:H38"/>
    <mergeCell ref="O39:O41"/>
    <mergeCell ref="P39:P41"/>
    <mergeCell ref="Q39:Q41"/>
    <mergeCell ref="R39:R41"/>
    <mergeCell ref="S39:S41"/>
    <mergeCell ref="T39:T41"/>
    <mergeCell ref="O33:O38"/>
    <mergeCell ref="P33:P38"/>
    <mergeCell ref="Q33:Q38"/>
    <mergeCell ref="R33:R38"/>
    <mergeCell ref="S33:S38"/>
    <mergeCell ref="T33:T38"/>
    <mergeCell ref="I33:I38"/>
    <mergeCell ref="J33:J38"/>
    <mergeCell ref="K33:K38"/>
    <mergeCell ref="L33:L38"/>
    <mergeCell ref="M33:M38"/>
    <mergeCell ref="N33:N38"/>
    <mergeCell ref="BG33:BG38"/>
    <mergeCell ref="AG33:AG38"/>
    <mergeCell ref="AH33:AH38"/>
    <mergeCell ref="AI33:AI38"/>
    <mergeCell ref="AZ33:AZ38"/>
    <mergeCell ref="BA33:BA38"/>
    <mergeCell ref="BB33:BB38"/>
    <mergeCell ref="AA33:AA38"/>
    <mergeCell ref="AB33:AB38"/>
    <mergeCell ref="AC33:AC38"/>
    <mergeCell ref="AD33:AD38"/>
    <mergeCell ref="AE33:AE38"/>
    <mergeCell ref="AF33:AF38"/>
    <mergeCell ref="BF33:BF38"/>
    <mergeCell ref="BC33:BC38"/>
    <mergeCell ref="BD33:BD38"/>
    <mergeCell ref="BE33:BE38"/>
    <mergeCell ref="BE26:BE32"/>
    <mergeCell ref="BF26:BF32"/>
    <mergeCell ref="BG26:BG32"/>
    <mergeCell ref="E27:E28"/>
    <mergeCell ref="F27:F28"/>
    <mergeCell ref="AI26:AI32"/>
    <mergeCell ref="AZ26:AZ32"/>
    <mergeCell ref="BA26:BA32"/>
    <mergeCell ref="BB26:BB32"/>
    <mergeCell ref="BC26:BC32"/>
    <mergeCell ref="BD26:BD32"/>
    <mergeCell ref="AC26:AC32"/>
    <mergeCell ref="AD26:AD32"/>
    <mergeCell ref="AE26:AE32"/>
    <mergeCell ref="AF26:AF32"/>
    <mergeCell ref="AG26:AG32"/>
    <mergeCell ref="AH26:AH32"/>
    <mergeCell ref="W26:W32"/>
    <mergeCell ref="X26:X32"/>
    <mergeCell ref="Y26:Y32"/>
    <mergeCell ref="Z26:Z32"/>
    <mergeCell ref="AA26:AA32"/>
    <mergeCell ref="AB26:AB32"/>
    <mergeCell ref="Q26:Q32"/>
    <mergeCell ref="R26:R32"/>
    <mergeCell ref="S26:S32"/>
    <mergeCell ref="T26:T32"/>
    <mergeCell ref="U26:U32"/>
    <mergeCell ref="V26:V32"/>
    <mergeCell ref="K26:K32"/>
    <mergeCell ref="L26:L32"/>
    <mergeCell ref="M26:M32"/>
    <mergeCell ref="N26:N32"/>
    <mergeCell ref="O26:O32"/>
    <mergeCell ref="P26:P32"/>
    <mergeCell ref="BB21:BB25"/>
    <mergeCell ref="BC21:BC25"/>
    <mergeCell ref="BD21:BD25"/>
    <mergeCell ref="BE21:BE25"/>
    <mergeCell ref="BF21:BF25"/>
    <mergeCell ref="BG21:BG25"/>
    <mergeCell ref="AF21:AF25"/>
    <mergeCell ref="AG21:AG25"/>
    <mergeCell ref="AH21:AH25"/>
    <mergeCell ref="AI21:AI25"/>
    <mergeCell ref="AZ21:AZ25"/>
    <mergeCell ref="BA21:BA25"/>
    <mergeCell ref="E24:E25"/>
    <mergeCell ref="A26:A32"/>
    <mergeCell ref="B26:B32"/>
    <mergeCell ref="C26:C32"/>
    <mergeCell ref="D26:D28"/>
    <mergeCell ref="G26:G32"/>
    <mergeCell ref="H26:H32"/>
    <mergeCell ref="I26:I32"/>
    <mergeCell ref="J26:J32"/>
    <mergeCell ref="AB21:AB25"/>
    <mergeCell ref="AC21:AC25"/>
    <mergeCell ref="AD21:AD25"/>
    <mergeCell ref="AE21:AE25"/>
    <mergeCell ref="T21:T25"/>
    <mergeCell ref="U21:U25"/>
    <mergeCell ref="V21:V25"/>
    <mergeCell ref="W21:W25"/>
    <mergeCell ref="X21:X25"/>
    <mergeCell ref="Y21:Y25"/>
    <mergeCell ref="Z21:Z25"/>
    <mergeCell ref="AA21:AA25"/>
    <mergeCell ref="O21:O25"/>
    <mergeCell ref="P21:P25"/>
    <mergeCell ref="Q21:Q25"/>
    <mergeCell ref="R21:R25"/>
    <mergeCell ref="S21:S25"/>
    <mergeCell ref="H21:H25"/>
    <mergeCell ref="I21:I25"/>
    <mergeCell ref="J21:J25"/>
    <mergeCell ref="K21:K25"/>
    <mergeCell ref="L21:L25"/>
    <mergeCell ref="M21:M25"/>
    <mergeCell ref="BD15:BD20"/>
    <mergeCell ref="BE15:BE20"/>
    <mergeCell ref="BF15:BF20"/>
    <mergeCell ref="BG15:BG20"/>
    <mergeCell ref="A21:A25"/>
    <mergeCell ref="B21:B25"/>
    <mergeCell ref="C21:C25"/>
    <mergeCell ref="D21:D25"/>
    <mergeCell ref="G21:G25"/>
    <mergeCell ref="AH15:AH20"/>
    <mergeCell ref="AI15:AI20"/>
    <mergeCell ref="AZ15:AZ20"/>
    <mergeCell ref="BA15:BA20"/>
    <mergeCell ref="BB15:BB20"/>
    <mergeCell ref="BC15:BC20"/>
    <mergeCell ref="AB15:AB20"/>
    <mergeCell ref="AC15:AC20"/>
    <mergeCell ref="AD15:AD20"/>
    <mergeCell ref="AE15:AE20"/>
    <mergeCell ref="AF15:AF20"/>
    <mergeCell ref="AG15:AG20"/>
    <mergeCell ref="V15:V20"/>
    <mergeCell ref="W15:W20"/>
    <mergeCell ref="N21:N25"/>
    <mergeCell ref="X15:X20"/>
    <mergeCell ref="Y15:Y20"/>
    <mergeCell ref="Z15:Z20"/>
    <mergeCell ref="AA15:AA20"/>
    <mergeCell ref="P15:P20"/>
    <mergeCell ref="Q15:Q20"/>
    <mergeCell ref="R15:R20"/>
    <mergeCell ref="S15:S20"/>
    <mergeCell ref="AU6:AU7"/>
    <mergeCell ref="BG8:BG14"/>
    <mergeCell ref="E10:E11"/>
    <mergeCell ref="F10:F11"/>
    <mergeCell ref="D11:D14"/>
    <mergeCell ref="E13:E14"/>
    <mergeCell ref="F13:F14"/>
    <mergeCell ref="BA8:BA14"/>
    <mergeCell ref="BB8:BB14"/>
    <mergeCell ref="BC8:BC14"/>
    <mergeCell ref="BD8:BD14"/>
    <mergeCell ref="BE8:BE14"/>
    <mergeCell ref="BF8:BF14"/>
    <mergeCell ref="AE8:AE14"/>
    <mergeCell ref="AF8:AF14"/>
    <mergeCell ref="AG8:AG14"/>
    <mergeCell ref="AH8:AH14"/>
    <mergeCell ref="AI8:AI14"/>
    <mergeCell ref="M8:M14"/>
    <mergeCell ref="N8:N14"/>
    <mergeCell ref="O8:O14"/>
    <mergeCell ref="P8:P14"/>
    <mergeCell ref="Q8:Q14"/>
    <mergeCell ref="R8:R14"/>
    <mergeCell ref="G8:G14"/>
    <mergeCell ref="A1:H3"/>
    <mergeCell ref="I1:BF3"/>
    <mergeCell ref="A4:BG4"/>
    <mergeCell ref="A5:J6"/>
    <mergeCell ref="K5:AI6"/>
    <mergeCell ref="AJ5:AT5"/>
    <mergeCell ref="AU5:AZ5"/>
    <mergeCell ref="BA5:BG5"/>
    <mergeCell ref="AJ6:AJ7"/>
    <mergeCell ref="AK6:AK7"/>
    <mergeCell ref="BF6:BF7"/>
    <mergeCell ref="BG6:BG7"/>
    <mergeCell ref="H8:H14"/>
    <mergeCell ref="I8:I14"/>
    <mergeCell ref="J8:J14"/>
    <mergeCell ref="K8:K14"/>
    <mergeCell ref="L8:L14"/>
    <mergeCell ref="T15:T20"/>
    <mergeCell ref="U15:U20"/>
    <mergeCell ref="J15:J20"/>
    <mergeCell ref="K15:K20"/>
    <mergeCell ref="L15:L20"/>
    <mergeCell ref="M15:M20"/>
    <mergeCell ref="N15:N20"/>
    <mergeCell ref="O15:O20"/>
    <mergeCell ref="A15:A20"/>
    <mergeCell ref="B15:B20"/>
    <mergeCell ref="C15:C18"/>
    <mergeCell ref="G15:G20"/>
    <mergeCell ref="H15:H20"/>
    <mergeCell ref="I15:I20"/>
    <mergeCell ref="AL6:AL7"/>
    <mergeCell ref="AM6:AT6"/>
    <mergeCell ref="BE6:BE7"/>
    <mergeCell ref="A8:A14"/>
    <mergeCell ref="B8:B14"/>
    <mergeCell ref="C8:C11"/>
    <mergeCell ref="D8:D10"/>
    <mergeCell ref="E8:E9"/>
    <mergeCell ref="F8:F9"/>
    <mergeCell ref="AY6:AY7"/>
    <mergeCell ref="AZ6:AZ7"/>
    <mergeCell ref="BA6:BA7"/>
    <mergeCell ref="BB6:BB7"/>
    <mergeCell ref="BC6:BC7"/>
    <mergeCell ref="BD6:BD7"/>
    <mergeCell ref="AV6:AV7"/>
    <mergeCell ref="AW6:AW7"/>
    <mergeCell ref="AX6:AX7"/>
    <mergeCell ref="AZ8:AZ14"/>
    <mergeCell ref="Y8:Y14"/>
    <mergeCell ref="Z8:Z14"/>
    <mergeCell ref="AA8:AA14"/>
    <mergeCell ref="AB8:AB14"/>
    <mergeCell ref="AC8:AC14"/>
    <mergeCell ref="AD8:AD14"/>
    <mergeCell ref="S8:S14"/>
    <mergeCell ref="T8:T14"/>
    <mergeCell ref="U8:U14"/>
    <mergeCell ref="V8:V14"/>
    <mergeCell ref="W8:W14"/>
    <mergeCell ref="X8:X14"/>
  </mergeCells>
  <conditionalFormatting sqref="AI15:AJ15 AJ17 AJ19 AY86:AY89">
    <cfRule type="cellIs" dxfId="335" priority="413" operator="equal">
      <formula>"Extrema"</formula>
    </cfRule>
    <cfRule type="cellIs" dxfId="334" priority="414" operator="equal">
      <formula>"Alta"</formula>
    </cfRule>
    <cfRule type="cellIs" dxfId="333" priority="415" operator="equal">
      <formula>"Moderada"</formula>
    </cfRule>
    <cfRule type="cellIs" dxfId="332" priority="416" operator="equal">
      <formula>"Baja"</formula>
    </cfRule>
  </conditionalFormatting>
  <conditionalFormatting sqref="AG15:AG20 AG86:AG89">
    <cfRule type="cellIs" dxfId="331" priority="410" operator="equal">
      <formula>"Moderado"</formula>
    </cfRule>
    <cfRule type="cellIs" dxfId="330" priority="411" operator="equal">
      <formula>"Catastrófico"</formula>
    </cfRule>
    <cfRule type="cellIs" dxfId="329" priority="412" operator="equal">
      <formula>"Mayor"</formula>
    </cfRule>
  </conditionalFormatting>
  <conditionalFormatting sqref="K15:K20 K86:K89">
    <cfRule type="cellIs" dxfId="328" priority="405" operator="equal">
      <formula>"Muy Alta"</formula>
    </cfRule>
    <cfRule type="cellIs" dxfId="327" priority="406" operator="equal">
      <formula>"Alta"</formula>
    </cfRule>
    <cfRule type="cellIs" dxfId="326" priority="407" operator="equal">
      <formula>"Media"</formula>
    </cfRule>
    <cfRule type="cellIs" dxfId="325" priority="408" operator="equal">
      <formula>"Baja"</formula>
    </cfRule>
    <cfRule type="cellIs" dxfId="324" priority="409" operator="equal">
      <formula>"Muy baja"</formula>
    </cfRule>
  </conditionalFormatting>
  <conditionalFormatting sqref="AY15:AY20">
    <cfRule type="cellIs" dxfId="323" priority="401" operator="equal">
      <formula>"Extrema"</formula>
    </cfRule>
    <cfRule type="cellIs" dxfId="322" priority="402" operator="equal">
      <formula>"Alta"</formula>
    </cfRule>
    <cfRule type="cellIs" dxfId="321" priority="403" operator="equal">
      <formula>"Moderada"</formula>
    </cfRule>
    <cfRule type="cellIs" dxfId="320" priority="404" operator="equal">
      <formula>"Baja"</formula>
    </cfRule>
  </conditionalFormatting>
  <conditionalFormatting sqref="AI33:AJ33 AJ35 AJ37">
    <cfRule type="cellIs" dxfId="319" priority="397" operator="equal">
      <formula>"Extrema"</formula>
    </cfRule>
    <cfRule type="cellIs" dxfId="318" priority="398" operator="equal">
      <formula>"Alta"</formula>
    </cfRule>
    <cfRule type="cellIs" dxfId="317" priority="399" operator="equal">
      <formula>"Moderada"</formula>
    </cfRule>
    <cfRule type="cellIs" dxfId="316" priority="400" operator="equal">
      <formula>"Baja"</formula>
    </cfRule>
  </conditionalFormatting>
  <conditionalFormatting sqref="AG33:AG38">
    <cfRule type="cellIs" dxfId="315" priority="394" operator="equal">
      <formula>"Moderado"</formula>
    </cfRule>
    <cfRule type="cellIs" dxfId="314" priority="395" operator="equal">
      <formula>"Catastrófico"</formula>
    </cfRule>
    <cfRule type="cellIs" dxfId="313" priority="396" operator="equal">
      <formula>"Mayor"</formula>
    </cfRule>
  </conditionalFormatting>
  <conditionalFormatting sqref="K33:K38">
    <cfRule type="cellIs" dxfId="312" priority="389" operator="equal">
      <formula>"Muy Alta"</formula>
    </cfRule>
    <cfRule type="cellIs" dxfId="311" priority="390" operator="equal">
      <formula>"Alta"</formula>
    </cfRule>
    <cfRule type="cellIs" dxfId="310" priority="391" operator="equal">
      <formula>"Media"</formula>
    </cfRule>
    <cfRule type="cellIs" dxfId="309" priority="392" operator="equal">
      <formula>"Baja"</formula>
    </cfRule>
    <cfRule type="cellIs" dxfId="308" priority="393" operator="equal">
      <formula>"Muy baja"</formula>
    </cfRule>
  </conditionalFormatting>
  <conditionalFormatting sqref="AY33:AY38">
    <cfRule type="cellIs" dxfId="307" priority="385" operator="equal">
      <formula>"Extrema"</formula>
    </cfRule>
    <cfRule type="cellIs" dxfId="306" priority="386" operator="equal">
      <formula>"Alta"</formula>
    </cfRule>
    <cfRule type="cellIs" dxfId="305" priority="387" operator="equal">
      <formula>"Moderada"</formula>
    </cfRule>
    <cfRule type="cellIs" dxfId="304" priority="388" operator="equal">
      <formula>"Baja"</formula>
    </cfRule>
  </conditionalFormatting>
  <conditionalFormatting sqref="AI21:AJ21 AJ23 AJ25">
    <cfRule type="cellIs" dxfId="303" priority="381" operator="equal">
      <formula>"Extrema"</formula>
    </cfRule>
    <cfRule type="cellIs" dxfId="302" priority="382" operator="equal">
      <formula>"Alta"</formula>
    </cfRule>
    <cfRule type="cellIs" dxfId="301" priority="383" operator="equal">
      <formula>"Moderada"</formula>
    </cfRule>
    <cfRule type="cellIs" dxfId="300" priority="384" operator="equal">
      <formula>"Baja"</formula>
    </cfRule>
  </conditionalFormatting>
  <conditionalFormatting sqref="AG21:AG25">
    <cfRule type="cellIs" dxfId="299" priority="378" operator="equal">
      <formula>"Moderado"</formula>
    </cfRule>
    <cfRule type="cellIs" dxfId="298" priority="379" operator="equal">
      <formula>"Catastrófico"</formula>
    </cfRule>
    <cfRule type="cellIs" dxfId="297" priority="380" operator="equal">
      <formula>"Mayor"</formula>
    </cfRule>
  </conditionalFormatting>
  <conditionalFormatting sqref="K21:K25">
    <cfRule type="cellIs" dxfId="296" priority="373" operator="equal">
      <formula>"Muy Alta"</formula>
    </cfRule>
    <cfRule type="cellIs" dxfId="295" priority="374" operator="equal">
      <formula>"Alta"</formula>
    </cfRule>
    <cfRule type="cellIs" dxfId="294" priority="375" operator="equal">
      <formula>"Media"</formula>
    </cfRule>
    <cfRule type="cellIs" dxfId="293" priority="376" operator="equal">
      <formula>"Baja"</formula>
    </cfRule>
    <cfRule type="cellIs" dxfId="292" priority="377" operator="equal">
      <formula>"Muy baja"</formula>
    </cfRule>
  </conditionalFormatting>
  <conditionalFormatting sqref="AY21:AY25">
    <cfRule type="cellIs" dxfId="291" priority="369" operator="equal">
      <formula>"Extrema"</formula>
    </cfRule>
    <cfRule type="cellIs" dxfId="290" priority="370" operator="equal">
      <formula>"Alta"</formula>
    </cfRule>
    <cfRule type="cellIs" dxfId="289" priority="371" operator="equal">
      <formula>"Moderada"</formula>
    </cfRule>
    <cfRule type="cellIs" dxfId="288" priority="372" operator="equal">
      <formula>"Baja"</formula>
    </cfRule>
  </conditionalFormatting>
  <conditionalFormatting sqref="AI90:AJ90 AJ92 AJ94">
    <cfRule type="cellIs" dxfId="287" priority="285" operator="equal">
      <formula>"Extrema"</formula>
    </cfRule>
    <cfRule type="cellIs" dxfId="286" priority="286" operator="equal">
      <formula>"Alta"</formula>
    </cfRule>
    <cfRule type="cellIs" dxfId="285" priority="287" operator="equal">
      <formula>"Moderada"</formula>
    </cfRule>
    <cfRule type="cellIs" dxfId="284" priority="288" operator="equal">
      <formula>"Baja"</formula>
    </cfRule>
  </conditionalFormatting>
  <conditionalFormatting sqref="AG90:AG94">
    <cfRule type="cellIs" dxfId="283" priority="282" operator="equal">
      <formula>"Moderado"</formula>
    </cfRule>
    <cfRule type="cellIs" dxfId="282" priority="283" operator="equal">
      <formula>"Catastrófico"</formula>
    </cfRule>
    <cfRule type="cellIs" dxfId="281" priority="284" operator="equal">
      <formula>"Mayor"</formula>
    </cfRule>
  </conditionalFormatting>
  <conditionalFormatting sqref="K90:K94">
    <cfRule type="cellIs" dxfId="280" priority="277" operator="equal">
      <formula>"Muy Alta"</formula>
    </cfRule>
    <cfRule type="cellIs" dxfId="279" priority="278" operator="equal">
      <formula>"Alta"</formula>
    </cfRule>
    <cfRule type="cellIs" dxfId="278" priority="279" operator="equal">
      <formula>"Media"</formula>
    </cfRule>
    <cfRule type="cellIs" dxfId="277" priority="280" operator="equal">
      <formula>"Baja"</formula>
    </cfRule>
    <cfRule type="cellIs" dxfId="276" priority="281" operator="equal">
      <formula>"Muy baja"</formula>
    </cfRule>
  </conditionalFormatting>
  <conditionalFormatting sqref="AY90:AY94">
    <cfRule type="cellIs" dxfId="275" priority="273" operator="equal">
      <formula>"Extrema"</formula>
    </cfRule>
    <cfRule type="cellIs" dxfId="274" priority="274" operator="equal">
      <formula>"Alta"</formula>
    </cfRule>
    <cfRule type="cellIs" dxfId="273" priority="275" operator="equal">
      <formula>"Moderada"</formula>
    </cfRule>
    <cfRule type="cellIs" dxfId="272" priority="276" operator="equal">
      <formula>"Baja"</formula>
    </cfRule>
  </conditionalFormatting>
  <conditionalFormatting sqref="AI86:AJ86 AJ88">
    <cfRule type="cellIs" dxfId="271" priority="269" operator="equal">
      <formula>"Extrema"</formula>
    </cfRule>
    <cfRule type="cellIs" dxfId="270" priority="270" operator="equal">
      <formula>"Alta"</formula>
    </cfRule>
    <cfRule type="cellIs" dxfId="269" priority="271" operator="equal">
      <formula>"Moderada"</formula>
    </cfRule>
    <cfRule type="cellIs" dxfId="268" priority="272" operator="equal">
      <formula>"Baja"</formula>
    </cfRule>
  </conditionalFormatting>
  <conditionalFormatting sqref="AI84">
    <cfRule type="cellIs" dxfId="267" priority="265" operator="equal">
      <formula>"Extrema"</formula>
    </cfRule>
    <cfRule type="cellIs" dxfId="266" priority="266" operator="equal">
      <formula>"Alta"</formula>
    </cfRule>
    <cfRule type="cellIs" dxfId="265" priority="267" operator="equal">
      <formula>"Moderada"</formula>
    </cfRule>
    <cfRule type="cellIs" dxfId="264" priority="268" operator="equal">
      <formula>"Baja"</formula>
    </cfRule>
  </conditionalFormatting>
  <conditionalFormatting sqref="AG84:AG85">
    <cfRule type="cellIs" dxfId="263" priority="262" operator="equal">
      <formula>"Moderado"</formula>
    </cfRule>
    <cfRule type="cellIs" dxfId="262" priority="263" operator="equal">
      <formula>"Catastrófico"</formula>
    </cfRule>
    <cfRule type="cellIs" dxfId="261" priority="264" operator="equal">
      <formula>"Mayor"</formula>
    </cfRule>
  </conditionalFormatting>
  <conditionalFormatting sqref="K84:K85">
    <cfRule type="cellIs" dxfId="260" priority="257" operator="equal">
      <formula>"Muy Alta"</formula>
    </cfRule>
    <cfRule type="cellIs" dxfId="259" priority="258" operator="equal">
      <formula>"Alta"</formula>
    </cfRule>
    <cfRule type="cellIs" dxfId="258" priority="259" operator="equal">
      <formula>"Media"</formula>
    </cfRule>
    <cfRule type="cellIs" dxfId="257" priority="260" operator="equal">
      <formula>"Baja"</formula>
    </cfRule>
    <cfRule type="cellIs" dxfId="256" priority="261" operator="equal">
      <formula>"Muy baja"</formula>
    </cfRule>
  </conditionalFormatting>
  <conditionalFormatting sqref="AY84:AY85">
    <cfRule type="cellIs" dxfId="255" priority="253" operator="equal">
      <formula>"Extrema"</formula>
    </cfRule>
    <cfRule type="cellIs" dxfId="254" priority="254" operator="equal">
      <formula>"Alta"</formula>
    </cfRule>
    <cfRule type="cellIs" dxfId="253" priority="255" operator="equal">
      <formula>"Moderada"</formula>
    </cfRule>
    <cfRule type="cellIs" dxfId="252" priority="256" operator="equal">
      <formula>"Baja"</formula>
    </cfRule>
  </conditionalFormatting>
  <conditionalFormatting sqref="AI80">
    <cfRule type="cellIs" dxfId="251" priority="249" operator="equal">
      <formula>"Extrema"</formula>
    </cfRule>
    <cfRule type="cellIs" dxfId="250" priority="250" operator="equal">
      <formula>"Alta"</formula>
    </cfRule>
    <cfRule type="cellIs" dxfId="249" priority="251" operator="equal">
      <formula>"Moderada"</formula>
    </cfRule>
    <cfRule type="cellIs" dxfId="248" priority="252" operator="equal">
      <formula>"Baja"</formula>
    </cfRule>
  </conditionalFormatting>
  <conditionalFormatting sqref="AG80:AG83">
    <cfRule type="cellIs" dxfId="247" priority="246" operator="equal">
      <formula>"Moderado"</formula>
    </cfRule>
    <cfRule type="cellIs" dxfId="246" priority="247" operator="equal">
      <formula>"Catastrófico"</formula>
    </cfRule>
    <cfRule type="cellIs" dxfId="245" priority="248" operator="equal">
      <formula>"Mayor"</formula>
    </cfRule>
  </conditionalFormatting>
  <conditionalFormatting sqref="K80:K83">
    <cfRule type="cellIs" dxfId="244" priority="241" operator="equal">
      <formula>"Muy Alta"</formula>
    </cfRule>
    <cfRule type="cellIs" dxfId="243" priority="242" operator="equal">
      <formula>"Alta"</formula>
    </cfRule>
    <cfRule type="cellIs" dxfId="242" priority="243" operator="equal">
      <formula>"Media"</formula>
    </cfRule>
    <cfRule type="cellIs" dxfId="241" priority="244" operator="equal">
      <formula>"Baja"</formula>
    </cfRule>
    <cfRule type="cellIs" dxfId="240" priority="245" operator="equal">
      <formula>"Muy baja"</formula>
    </cfRule>
  </conditionalFormatting>
  <conditionalFormatting sqref="AY80:AY83">
    <cfRule type="cellIs" dxfId="239" priority="237" operator="equal">
      <formula>"Extrema"</formula>
    </cfRule>
    <cfRule type="cellIs" dxfId="238" priority="238" operator="equal">
      <formula>"Alta"</formula>
    </cfRule>
    <cfRule type="cellIs" dxfId="237" priority="239" operator="equal">
      <formula>"Moderada"</formula>
    </cfRule>
    <cfRule type="cellIs" dxfId="236" priority="240" operator="equal">
      <formula>"Baja"</formula>
    </cfRule>
  </conditionalFormatting>
  <conditionalFormatting sqref="AI76">
    <cfRule type="cellIs" dxfId="235" priority="233" operator="equal">
      <formula>"Extrema"</formula>
    </cfRule>
    <cfRule type="cellIs" dxfId="234" priority="234" operator="equal">
      <formula>"Alta"</formula>
    </cfRule>
    <cfRule type="cellIs" dxfId="233" priority="235" operator="equal">
      <formula>"Moderada"</formula>
    </cfRule>
    <cfRule type="cellIs" dxfId="232" priority="236" operator="equal">
      <formula>"Baja"</formula>
    </cfRule>
  </conditionalFormatting>
  <conditionalFormatting sqref="AG76:AG79">
    <cfRule type="cellIs" dxfId="231" priority="230" operator="equal">
      <formula>"Moderado"</formula>
    </cfRule>
    <cfRule type="cellIs" dxfId="230" priority="231" operator="equal">
      <formula>"Catastrófico"</formula>
    </cfRule>
    <cfRule type="cellIs" dxfId="229" priority="232" operator="equal">
      <formula>"Mayor"</formula>
    </cfRule>
  </conditionalFormatting>
  <conditionalFormatting sqref="K76:K79">
    <cfRule type="cellIs" dxfId="228" priority="225" operator="equal">
      <formula>"Muy Alta"</formula>
    </cfRule>
    <cfRule type="cellIs" dxfId="227" priority="226" operator="equal">
      <formula>"Alta"</formula>
    </cfRule>
    <cfRule type="cellIs" dxfId="226" priority="227" operator="equal">
      <formula>"Media"</formula>
    </cfRule>
    <cfRule type="cellIs" dxfId="225" priority="228" operator="equal">
      <formula>"Baja"</formula>
    </cfRule>
    <cfRule type="cellIs" dxfId="224" priority="229" operator="equal">
      <formula>"Muy baja"</formula>
    </cfRule>
  </conditionalFormatting>
  <conditionalFormatting sqref="AY76:AY79">
    <cfRule type="cellIs" dxfId="223" priority="221" operator="equal">
      <formula>"Extrema"</formula>
    </cfRule>
    <cfRule type="cellIs" dxfId="222" priority="222" operator="equal">
      <formula>"Alta"</formula>
    </cfRule>
    <cfRule type="cellIs" dxfId="221" priority="223" operator="equal">
      <formula>"Moderada"</formula>
    </cfRule>
    <cfRule type="cellIs" dxfId="220" priority="224" operator="equal">
      <formula>"Baja"</formula>
    </cfRule>
  </conditionalFormatting>
  <conditionalFormatting sqref="AI73">
    <cfRule type="cellIs" dxfId="219" priority="217" operator="equal">
      <formula>"Extrema"</formula>
    </cfRule>
    <cfRule type="cellIs" dxfId="218" priority="218" operator="equal">
      <formula>"Alta"</formula>
    </cfRule>
    <cfRule type="cellIs" dxfId="217" priority="219" operator="equal">
      <formula>"Moderada"</formula>
    </cfRule>
    <cfRule type="cellIs" dxfId="216" priority="220" operator="equal">
      <formula>"Baja"</formula>
    </cfRule>
  </conditionalFormatting>
  <conditionalFormatting sqref="AG73:AG75">
    <cfRule type="cellIs" dxfId="215" priority="214" operator="equal">
      <formula>"Moderado"</formula>
    </cfRule>
    <cfRule type="cellIs" dxfId="214" priority="215" operator="equal">
      <formula>"Catastrófico"</formula>
    </cfRule>
    <cfRule type="cellIs" dxfId="213" priority="216" operator="equal">
      <formula>"Mayor"</formula>
    </cfRule>
  </conditionalFormatting>
  <conditionalFormatting sqref="K73:K75">
    <cfRule type="cellIs" dxfId="212" priority="209" operator="equal">
      <formula>"Muy Alta"</formula>
    </cfRule>
    <cfRule type="cellIs" dxfId="211" priority="210" operator="equal">
      <formula>"Alta"</formula>
    </cfRule>
    <cfRule type="cellIs" dxfId="210" priority="211" operator="equal">
      <formula>"Media"</formula>
    </cfRule>
    <cfRule type="cellIs" dxfId="209" priority="212" operator="equal">
      <formula>"Baja"</formula>
    </cfRule>
    <cfRule type="cellIs" dxfId="208" priority="213" operator="equal">
      <formula>"Muy baja"</formula>
    </cfRule>
  </conditionalFormatting>
  <conditionalFormatting sqref="AY73:AY75">
    <cfRule type="cellIs" dxfId="207" priority="205" operator="equal">
      <formula>"Extrema"</formula>
    </cfRule>
    <cfRule type="cellIs" dxfId="206" priority="206" operator="equal">
      <formula>"Alta"</formula>
    </cfRule>
    <cfRule type="cellIs" dxfId="205" priority="207" operator="equal">
      <formula>"Moderada"</formula>
    </cfRule>
    <cfRule type="cellIs" dxfId="204" priority="208" operator="equal">
      <formula>"Baja"</formula>
    </cfRule>
  </conditionalFormatting>
  <conditionalFormatting sqref="AI68">
    <cfRule type="cellIs" dxfId="203" priority="201" operator="equal">
      <formula>"Extrema"</formula>
    </cfRule>
    <cfRule type="cellIs" dxfId="202" priority="202" operator="equal">
      <formula>"Alta"</formula>
    </cfRule>
    <cfRule type="cellIs" dxfId="201" priority="203" operator="equal">
      <formula>"Moderada"</formula>
    </cfRule>
    <cfRule type="cellIs" dxfId="200" priority="204" operator="equal">
      <formula>"Baja"</formula>
    </cfRule>
  </conditionalFormatting>
  <conditionalFormatting sqref="AG68:AG72">
    <cfRule type="cellIs" dxfId="199" priority="198" operator="equal">
      <formula>"Moderado"</formula>
    </cfRule>
    <cfRule type="cellIs" dxfId="198" priority="199" operator="equal">
      <formula>"Catastrófico"</formula>
    </cfRule>
    <cfRule type="cellIs" dxfId="197" priority="200" operator="equal">
      <formula>"Mayor"</formula>
    </cfRule>
  </conditionalFormatting>
  <conditionalFormatting sqref="K68:K72">
    <cfRule type="cellIs" dxfId="196" priority="193" operator="equal">
      <formula>"Muy Alta"</formula>
    </cfRule>
    <cfRule type="cellIs" dxfId="195" priority="194" operator="equal">
      <formula>"Alta"</formula>
    </cfRule>
    <cfRule type="cellIs" dxfId="194" priority="195" operator="equal">
      <formula>"Media"</formula>
    </cfRule>
    <cfRule type="cellIs" dxfId="193" priority="196" operator="equal">
      <formula>"Baja"</formula>
    </cfRule>
    <cfRule type="cellIs" dxfId="192" priority="197" operator="equal">
      <formula>"Muy baja"</formula>
    </cfRule>
  </conditionalFormatting>
  <conditionalFormatting sqref="AY68:AY72">
    <cfRule type="cellIs" dxfId="191" priority="189" operator="equal">
      <formula>"Extrema"</formula>
    </cfRule>
    <cfRule type="cellIs" dxfId="190" priority="190" operator="equal">
      <formula>"Alta"</formula>
    </cfRule>
    <cfRule type="cellIs" dxfId="189" priority="191" operator="equal">
      <formula>"Moderada"</formula>
    </cfRule>
    <cfRule type="cellIs" dxfId="188" priority="192" operator="equal">
      <formula>"Baja"</formula>
    </cfRule>
  </conditionalFormatting>
  <conditionalFormatting sqref="AI66">
    <cfRule type="cellIs" dxfId="187" priority="185" operator="equal">
      <formula>"Extrema"</formula>
    </cfRule>
    <cfRule type="cellIs" dxfId="186" priority="186" operator="equal">
      <formula>"Alta"</formula>
    </cfRule>
    <cfRule type="cellIs" dxfId="185" priority="187" operator="equal">
      <formula>"Moderada"</formula>
    </cfRule>
    <cfRule type="cellIs" dxfId="184" priority="188" operator="equal">
      <formula>"Baja"</formula>
    </cfRule>
  </conditionalFormatting>
  <conditionalFormatting sqref="AG66:AG67">
    <cfRule type="cellIs" dxfId="183" priority="182" operator="equal">
      <formula>"Moderado"</formula>
    </cfRule>
    <cfRule type="cellIs" dxfId="182" priority="183" operator="equal">
      <formula>"Catastrófico"</formula>
    </cfRule>
    <cfRule type="cellIs" dxfId="181" priority="184" operator="equal">
      <formula>"Mayor"</formula>
    </cfRule>
  </conditionalFormatting>
  <conditionalFormatting sqref="K66:K67">
    <cfRule type="cellIs" dxfId="180" priority="177" operator="equal">
      <formula>"Muy Alta"</formula>
    </cfRule>
    <cfRule type="cellIs" dxfId="179" priority="178" operator="equal">
      <formula>"Alta"</formula>
    </cfRule>
    <cfRule type="cellIs" dxfId="178" priority="179" operator="equal">
      <formula>"Media"</formula>
    </cfRule>
    <cfRule type="cellIs" dxfId="177" priority="180" operator="equal">
      <formula>"Baja"</formula>
    </cfRule>
    <cfRule type="cellIs" dxfId="176" priority="181" operator="equal">
      <formula>"Muy baja"</formula>
    </cfRule>
  </conditionalFormatting>
  <conditionalFormatting sqref="AY66:AY67">
    <cfRule type="cellIs" dxfId="175" priority="173" operator="equal">
      <formula>"Extrema"</formula>
    </cfRule>
    <cfRule type="cellIs" dxfId="174" priority="174" operator="equal">
      <formula>"Alta"</formula>
    </cfRule>
    <cfRule type="cellIs" dxfId="173" priority="175" operator="equal">
      <formula>"Moderada"</formula>
    </cfRule>
    <cfRule type="cellIs" dxfId="172" priority="176" operator="equal">
      <formula>"Baja"</formula>
    </cfRule>
  </conditionalFormatting>
  <conditionalFormatting sqref="AI61">
    <cfRule type="cellIs" dxfId="171" priority="169" operator="equal">
      <formula>"Extrema"</formula>
    </cfRule>
    <cfRule type="cellIs" dxfId="170" priority="170" operator="equal">
      <formula>"Alta"</formula>
    </cfRule>
    <cfRule type="cellIs" dxfId="169" priority="171" operator="equal">
      <formula>"Moderada"</formula>
    </cfRule>
    <cfRule type="cellIs" dxfId="168" priority="172" operator="equal">
      <formula>"Baja"</formula>
    </cfRule>
  </conditionalFormatting>
  <conditionalFormatting sqref="AG61:AG65">
    <cfRule type="cellIs" dxfId="167" priority="166" operator="equal">
      <formula>"Moderado"</formula>
    </cfRule>
    <cfRule type="cellIs" dxfId="166" priority="167" operator="equal">
      <formula>"Catastrófico"</formula>
    </cfRule>
    <cfRule type="cellIs" dxfId="165" priority="168" operator="equal">
      <formula>"Mayor"</formula>
    </cfRule>
  </conditionalFormatting>
  <conditionalFormatting sqref="K61:K65">
    <cfRule type="cellIs" dxfId="164" priority="161" operator="equal">
      <formula>"Muy Alta"</formula>
    </cfRule>
    <cfRule type="cellIs" dxfId="163" priority="162" operator="equal">
      <formula>"Alta"</formula>
    </cfRule>
    <cfRule type="cellIs" dxfId="162" priority="163" operator="equal">
      <formula>"Media"</formula>
    </cfRule>
    <cfRule type="cellIs" dxfId="161" priority="164" operator="equal">
      <formula>"Baja"</formula>
    </cfRule>
    <cfRule type="cellIs" dxfId="160" priority="165" operator="equal">
      <formula>"Muy baja"</formula>
    </cfRule>
  </conditionalFormatting>
  <conditionalFormatting sqref="AY61:AY65">
    <cfRule type="cellIs" dxfId="159" priority="157" operator="equal">
      <formula>"Extrema"</formula>
    </cfRule>
    <cfRule type="cellIs" dxfId="158" priority="158" operator="equal">
      <formula>"Alta"</formula>
    </cfRule>
    <cfRule type="cellIs" dxfId="157" priority="159" operator="equal">
      <formula>"Moderada"</formula>
    </cfRule>
    <cfRule type="cellIs" dxfId="156" priority="160" operator="equal">
      <formula>"Baja"</formula>
    </cfRule>
  </conditionalFormatting>
  <conditionalFormatting sqref="AI57">
    <cfRule type="cellIs" dxfId="155" priority="153" operator="equal">
      <formula>"Extrema"</formula>
    </cfRule>
    <cfRule type="cellIs" dxfId="154" priority="154" operator="equal">
      <formula>"Alta"</formula>
    </cfRule>
    <cfRule type="cellIs" dxfId="153" priority="155" operator="equal">
      <formula>"Moderada"</formula>
    </cfRule>
    <cfRule type="cellIs" dxfId="152" priority="156" operator="equal">
      <formula>"Baja"</formula>
    </cfRule>
  </conditionalFormatting>
  <conditionalFormatting sqref="AG57:AG60">
    <cfRule type="cellIs" dxfId="151" priority="150" operator="equal">
      <formula>"Moderado"</formula>
    </cfRule>
    <cfRule type="cellIs" dxfId="150" priority="151" operator="equal">
      <formula>"Catastrófico"</formula>
    </cfRule>
    <cfRule type="cellIs" dxfId="149" priority="152" operator="equal">
      <formula>"Mayor"</formula>
    </cfRule>
  </conditionalFormatting>
  <conditionalFormatting sqref="K57:K60">
    <cfRule type="cellIs" dxfId="148" priority="145" operator="equal">
      <formula>"Muy Alta"</formula>
    </cfRule>
    <cfRule type="cellIs" dxfId="147" priority="146" operator="equal">
      <formula>"Alta"</formula>
    </cfRule>
    <cfRule type="cellIs" dxfId="146" priority="147" operator="equal">
      <formula>"Media"</formula>
    </cfRule>
    <cfRule type="cellIs" dxfId="145" priority="148" operator="equal">
      <formula>"Baja"</formula>
    </cfRule>
    <cfRule type="cellIs" dxfId="144" priority="149" operator="equal">
      <formula>"Muy baja"</formula>
    </cfRule>
  </conditionalFormatting>
  <conditionalFormatting sqref="AY57:AY60">
    <cfRule type="cellIs" dxfId="143" priority="141" operator="equal">
      <formula>"Extrema"</formula>
    </cfRule>
    <cfRule type="cellIs" dxfId="142" priority="142" operator="equal">
      <formula>"Alta"</formula>
    </cfRule>
    <cfRule type="cellIs" dxfId="141" priority="143" operator="equal">
      <formula>"Moderada"</formula>
    </cfRule>
    <cfRule type="cellIs" dxfId="140" priority="144" operator="equal">
      <formula>"Baja"</formula>
    </cfRule>
  </conditionalFormatting>
  <conditionalFormatting sqref="AI50">
    <cfRule type="cellIs" dxfId="139" priority="137" operator="equal">
      <formula>"Extrema"</formula>
    </cfRule>
    <cfRule type="cellIs" dxfId="138" priority="138" operator="equal">
      <formula>"Alta"</formula>
    </cfRule>
    <cfRule type="cellIs" dxfId="137" priority="139" operator="equal">
      <formula>"Moderada"</formula>
    </cfRule>
    <cfRule type="cellIs" dxfId="136" priority="140" operator="equal">
      <formula>"Baja"</formula>
    </cfRule>
  </conditionalFormatting>
  <conditionalFormatting sqref="AG50:AG56">
    <cfRule type="cellIs" dxfId="135" priority="134" operator="equal">
      <formula>"Moderado"</formula>
    </cfRule>
    <cfRule type="cellIs" dxfId="134" priority="135" operator="equal">
      <formula>"Catastrófico"</formula>
    </cfRule>
    <cfRule type="cellIs" dxfId="133" priority="136" operator="equal">
      <formula>"Mayor"</formula>
    </cfRule>
  </conditionalFormatting>
  <conditionalFormatting sqref="K50:K56">
    <cfRule type="cellIs" dxfId="132" priority="129" operator="equal">
      <formula>"Muy Alta"</formula>
    </cfRule>
    <cfRule type="cellIs" dxfId="131" priority="130" operator="equal">
      <formula>"Alta"</formula>
    </cfRule>
    <cfRule type="cellIs" dxfId="130" priority="131" operator="equal">
      <formula>"Media"</formula>
    </cfRule>
    <cfRule type="cellIs" dxfId="129" priority="132" operator="equal">
      <formula>"Baja"</formula>
    </cfRule>
    <cfRule type="cellIs" dxfId="128" priority="133" operator="equal">
      <formula>"Muy baja"</formula>
    </cfRule>
  </conditionalFormatting>
  <conditionalFormatting sqref="AY50:AY56">
    <cfRule type="cellIs" dxfId="127" priority="125" operator="equal">
      <formula>"Extrema"</formula>
    </cfRule>
    <cfRule type="cellIs" dxfId="126" priority="126" operator="equal">
      <formula>"Alta"</formula>
    </cfRule>
    <cfRule type="cellIs" dxfId="125" priority="127" operator="equal">
      <formula>"Moderada"</formula>
    </cfRule>
    <cfRule type="cellIs" dxfId="124" priority="128" operator="equal">
      <formula>"Baja"</formula>
    </cfRule>
  </conditionalFormatting>
  <conditionalFormatting sqref="AI46">
    <cfRule type="cellIs" dxfId="123" priority="121" operator="equal">
      <formula>"Extrema"</formula>
    </cfRule>
    <cfRule type="cellIs" dxfId="122" priority="122" operator="equal">
      <formula>"Alta"</formula>
    </cfRule>
    <cfRule type="cellIs" dxfId="121" priority="123" operator="equal">
      <formula>"Moderada"</formula>
    </cfRule>
    <cfRule type="cellIs" dxfId="120" priority="124" operator="equal">
      <formula>"Baja"</formula>
    </cfRule>
  </conditionalFormatting>
  <conditionalFormatting sqref="AG46:AG49">
    <cfRule type="cellIs" dxfId="119" priority="118" operator="equal">
      <formula>"Moderado"</formula>
    </cfRule>
    <cfRule type="cellIs" dxfId="118" priority="119" operator="equal">
      <formula>"Catastrófico"</formula>
    </cfRule>
    <cfRule type="cellIs" dxfId="117" priority="120" operator="equal">
      <formula>"Mayor"</formula>
    </cfRule>
  </conditionalFormatting>
  <conditionalFormatting sqref="K46:K49">
    <cfRule type="cellIs" dxfId="116" priority="113" operator="equal">
      <formula>"Muy Alta"</formula>
    </cfRule>
    <cfRule type="cellIs" dxfId="115" priority="114" operator="equal">
      <formula>"Alta"</formula>
    </cfRule>
    <cfRule type="cellIs" dxfId="114" priority="115" operator="equal">
      <formula>"Media"</formula>
    </cfRule>
    <cfRule type="cellIs" dxfId="113" priority="116" operator="equal">
      <formula>"Baja"</formula>
    </cfRule>
    <cfRule type="cellIs" dxfId="112" priority="117" operator="equal">
      <formula>"Muy baja"</formula>
    </cfRule>
  </conditionalFormatting>
  <conditionalFormatting sqref="AY46:AY49">
    <cfRule type="cellIs" dxfId="111" priority="109" operator="equal">
      <formula>"Extrema"</formula>
    </cfRule>
    <cfRule type="cellIs" dxfId="110" priority="110" operator="equal">
      <formula>"Alta"</formula>
    </cfRule>
    <cfRule type="cellIs" dxfId="109" priority="111" operator="equal">
      <formula>"Moderada"</formula>
    </cfRule>
    <cfRule type="cellIs" dxfId="108" priority="112" operator="equal">
      <formula>"Baja"</formula>
    </cfRule>
  </conditionalFormatting>
  <conditionalFormatting sqref="AI42">
    <cfRule type="cellIs" dxfId="107" priority="105" operator="equal">
      <formula>"Extrema"</formula>
    </cfRule>
    <cfRule type="cellIs" dxfId="106" priority="106" operator="equal">
      <formula>"Alta"</formula>
    </cfRule>
    <cfRule type="cellIs" dxfId="105" priority="107" operator="equal">
      <formula>"Moderada"</formula>
    </cfRule>
    <cfRule type="cellIs" dxfId="104" priority="108" operator="equal">
      <formula>"Baja"</formula>
    </cfRule>
  </conditionalFormatting>
  <conditionalFormatting sqref="AG42:AG45">
    <cfRule type="cellIs" dxfId="103" priority="102" operator="equal">
      <formula>"Moderado"</formula>
    </cfRule>
    <cfRule type="cellIs" dxfId="102" priority="103" operator="equal">
      <formula>"Catastrófico"</formula>
    </cfRule>
    <cfRule type="cellIs" dxfId="101" priority="104" operator="equal">
      <formula>"Mayor"</formula>
    </cfRule>
  </conditionalFormatting>
  <conditionalFormatting sqref="K42:K45">
    <cfRule type="cellIs" dxfId="100" priority="97" operator="equal">
      <formula>"Muy Alta"</formula>
    </cfRule>
    <cfRule type="cellIs" dxfId="99" priority="98" operator="equal">
      <formula>"Alta"</formula>
    </cfRule>
    <cfRule type="cellIs" dxfId="98" priority="99" operator="equal">
      <formula>"Media"</formula>
    </cfRule>
    <cfRule type="cellIs" dxfId="97" priority="100" operator="equal">
      <formula>"Baja"</formula>
    </cfRule>
    <cfRule type="cellIs" dxfId="96" priority="101" operator="equal">
      <formula>"Muy baja"</formula>
    </cfRule>
  </conditionalFormatting>
  <conditionalFormatting sqref="AY42:AY45">
    <cfRule type="cellIs" dxfId="95" priority="93" operator="equal">
      <formula>"Extrema"</formula>
    </cfRule>
    <cfRule type="cellIs" dxfId="94" priority="94" operator="equal">
      <formula>"Alta"</formula>
    </cfRule>
    <cfRule type="cellIs" dxfId="93" priority="95" operator="equal">
      <formula>"Moderada"</formula>
    </cfRule>
    <cfRule type="cellIs" dxfId="92" priority="96" operator="equal">
      <formula>"Baja"</formula>
    </cfRule>
  </conditionalFormatting>
  <conditionalFormatting sqref="AI39:AJ39 AJ41">
    <cfRule type="cellIs" dxfId="91" priority="89" operator="equal">
      <formula>"Extrema"</formula>
    </cfRule>
    <cfRule type="cellIs" dxfId="90" priority="90" operator="equal">
      <formula>"Alta"</formula>
    </cfRule>
    <cfRule type="cellIs" dxfId="89" priority="91" operator="equal">
      <formula>"Moderada"</formula>
    </cfRule>
    <cfRule type="cellIs" dxfId="88" priority="92" operator="equal">
      <formula>"Baja"</formula>
    </cfRule>
  </conditionalFormatting>
  <conditionalFormatting sqref="AG39:AG41">
    <cfRule type="cellIs" dxfId="87" priority="86" operator="equal">
      <formula>"Moderado"</formula>
    </cfRule>
    <cfRule type="cellIs" dxfId="86" priority="87" operator="equal">
      <formula>"Catastrófico"</formula>
    </cfRule>
    <cfRule type="cellIs" dxfId="85" priority="88" operator="equal">
      <formula>"Mayor"</formula>
    </cfRule>
  </conditionalFormatting>
  <conditionalFormatting sqref="K39:K41">
    <cfRule type="cellIs" dxfId="84" priority="81" operator="equal">
      <formula>"Muy Alta"</formula>
    </cfRule>
    <cfRule type="cellIs" dxfId="83" priority="82" operator="equal">
      <formula>"Alta"</formula>
    </cfRule>
    <cfRule type="cellIs" dxfId="82" priority="83" operator="equal">
      <formula>"Media"</formula>
    </cfRule>
    <cfRule type="cellIs" dxfId="81" priority="84" operator="equal">
      <formula>"Baja"</formula>
    </cfRule>
    <cfRule type="cellIs" dxfId="80" priority="85" operator="equal">
      <formula>"Muy baja"</formula>
    </cfRule>
  </conditionalFormatting>
  <conditionalFormatting sqref="AY39:AY41">
    <cfRule type="cellIs" dxfId="79" priority="77" operator="equal">
      <formula>"Extrema"</formula>
    </cfRule>
    <cfRule type="cellIs" dxfId="78" priority="78" operator="equal">
      <formula>"Alta"</formula>
    </cfRule>
    <cfRule type="cellIs" dxfId="77" priority="79" operator="equal">
      <formula>"Moderada"</formula>
    </cfRule>
    <cfRule type="cellIs" dxfId="76" priority="80" operator="equal">
      <formula>"Baja"</formula>
    </cfRule>
  </conditionalFormatting>
  <conditionalFormatting sqref="AI26:AJ26 AJ28 AJ30 AJ32:AJ38">
    <cfRule type="cellIs" dxfId="75" priority="73" operator="equal">
      <formula>"Extrema"</formula>
    </cfRule>
    <cfRule type="cellIs" dxfId="74" priority="74" operator="equal">
      <formula>"Alta"</formula>
    </cfRule>
    <cfRule type="cellIs" dxfId="73" priority="75" operator="equal">
      <formula>"Moderada"</formula>
    </cfRule>
    <cfRule type="cellIs" dxfId="72" priority="76" operator="equal">
      <formula>"Baja"</formula>
    </cfRule>
  </conditionalFormatting>
  <conditionalFormatting sqref="AG26:AG38">
    <cfRule type="cellIs" dxfId="71" priority="70" operator="equal">
      <formula>"Moderado"</formula>
    </cfRule>
    <cfRule type="cellIs" dxfId="70" priority="71" operator="equal">
      <formula>"Catastrófico"</formula>
    </cfRule>
    <cfRule type="cellIs" dxfId="69" priority="72" operator="equal">
      <formula>"Mayor"</formula>
    </cfRule>
  </conditionalFormatting>
  <conditionalFormatting sqref="K26:K38">
    <cfRule type="cellIs" dxfId="68" priority="65" operator="equal">
      <formula>"Muy Alta"</formula>
    </cfRule>
    <cfRule type="cellIs" dxfId="67" priority="66" operator="equal">
      <formula>"Alta"</formula>
    </cfRule>
    <cfRule type="cellIs" dxfId="66" priority="67" operator="equal">
      <formula>"Media"</formula>
    </cfRule>
    <cfRule type="cellIs" dxfId="65" priority="68" operator="equal">
      <formula>"Baja"</formula>
    </cfRule>
    <cfRule type="cellIs" dxfId="64" priority="69" operator="equal">
      <formula>"Muy baja"</formula>
    </cfRule>
  </conditionalFormatting>
  <conditionalFormatting sqref="AY26:AY38">
    <cfRule type="cellIs" dxfId="63" priority="61" operator="equal">
      <formula>"Extrema"</formula>
    </cfRule>
    <cfRule type="cellIs" dxfId="62" priority="62" operator="equal">
      <formula>"Alta"</formula>
    </cfRule>
    <cfRule type="cellIs" dxfId="61" priority="63" operator="equal">
      <formula>"Moderada"</formula>
    </cfRule>
    <cfRule type="cellIs" dxfId="60" priority="64" operator="equal">
      <formula>"Baja"</formula>
    </cfRule>
  </conditionalFormatting>
  <conditionalFormatting sqref="AI8:AJ8 AJ10 AJ12:AJ13">
    <cfRule type="cellIs" dxfId="59" priority="57" operator="equal">
      <formula>"Extrema"</formula>
    </cfRule>
    <cfRule type="cellIs" dxfId="58" priority="58" operator="equal">
      <formula>"Alta"</formula>
    </cfRule>
    <cfRule type="cellIs" dxfId="57" priority="59" operator="equal">
      <formula>"Moderada"</formula>
    </cfRule>
    <cfRule type="cellIs" dxfId="56" priority="60" operator="equal">
      <formula>"Baja"</formula>
    </cfRule>
  </conditionalFormatting>
  <conditionalFormatting sqref="AG8:AG14">
    <cfRule type="cellIs" dxfId="55" priority="54" operator="equal">
      <formula>"Moderado"</formula>
    </cfRule>
    <cfRule type="cellIs" dxfId="54" priority="55" operator="equal">
      <formula>"Catastrófico"</formula>
    </cfRule>
    <cfRule type="cellIs" dxfId="53" priority="56" operator="equal">
      <formula>"Mayor"</formula>
    </cfRule>
  </conditionalFormatting>
  <conditionalFormatting sqref="K8:K14">
    <cfRule type="cellIs" dxfId="52" priority="49" operator="equal">
      <formula>"Muy Alta"</formula>
    </cfRule>
    <cfRule type="cellIs" dxfId="51" priority="50" operator="equal">
      <formula>"Alta"</formula>
    </cfRule>
    <cfRule type="cellIs" dxfId="50" priority="51" operator="equal">
      <formula>"Media"</formula>
    </cfRule>
    <cfRule type="cellIs" dxfId="49" priority="52" operator="equal">
      <formula>"Baja"</formula>
    </cfRule>
    <cfRule type="cellIs" dxfId="48" priority="53" operator="equal">
      <formula>"Muy baja"</formula>
    </cfRule>
  </conditionalFormatting>
  <conditionalFormatting sqref="AY8:AY14">
    <cfRule type="cellIs" dxfId="47" priority="45" operator="equal">
      <formula>"Extrema"</formula>
    </cfRule>
    <cfRule type="cellIs" dxfId="46" priority="46" operator="equal">
      <formula>"Alta"</formula>
    </cfRule>
    <cfRule type="cellIs" dxfId="45" priority="47" operator="equal">
      <formula>"Moderada"</formula>
    </cfRule>
    <cfRule type="cellIs" dxfId="44" priority="48" operator="equal">
      <formula>"Baja"</formula>
    </cfRule>
  </conditionalFormatting>
  <conditionalFormatting sqref="AJ42 AJ44">
    <cfRule type="cellIs" dxfId="43" priority="41" operator="equal">
      <formula>"Extrema"</formula>
    </cfRule>
    <cfRule type="cellIs" dxfId="42" priority="42" operator="equal">
      <formula>"Alta"</formula>
    </cfRule>
    <cfRule type="cellIs" dxfId="41" priority="43" operator="equal">
      <formula>"Moderada"</formula>
    </cfRule>
    <cfRule type="cellIs" dxfId="40" priority="44" operator="equal">
      <formula>"Baja"</formula>
    </cfRule>
  </conditionalFormatting>
  <conditionalFormatting sqref="AJ46 AJ48">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AJ50 AJ52 AJ54 AJ56">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AJ57 AJ59">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AJ61 AJ63 AJ65">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AJ66">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AJ68 AJ70 AJ72">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AJ73 AJ75">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AJ76 AJ78">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J80 AJ82">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AJ84">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5">
    <dataValidation allowBlank="1" showInputMessage="1" showErrorMessage="1" prompt="_x000a__x000a_" sqref="AH7" xr:uid="{00000000-0002-0000-0000-000000000000}"/>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M7" xr:uid="{00000000-0002-0000-0000-000001000000}"/>
    <dataValidation allowBlank="1" showInputMessage="1" showErrorMessage="1" prompt="Manual: Controles ejecutados por personas_x000a__x000a_Automático: Son ejecutados por un sistema" sqref="AO7" xr:uid="{00000000-0002-0000-0000-000002000000}"/>
    <dataValidation type="list" allowBlank="1" showInputMessage="1" showErrorMessage="1" sqref="N26:AE28 M26 N15:AE17 M15 AD84:AE88 N84:AA85 M86:AA86 M73 M76 N73:AE78 M68 N66:AE70 M39 M42 N39:AE44 N33:AE35 M33 M21:N21 O21:AE23 N8:AE10 M8 N46:AE48 M46 N50:AE52 M50 N57:AE59 M57 N61:AE63 M61 M66 N80:AE82 M80 M84 AB84:AC86 N90:AE91 M90" xr:uid="{00000000-0002-0000-0000-000003000000}">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F7:AG7" xr:uid="{00000000-0002-0000-0000-000004000000}"/>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colBreaks count="1" manualBreakCount="1">
    <brk id="36" max="27"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Corrupción</vt:lpstr>
      <vt:lpstr>Corrupción!Área_de_impresión</vt:lpstr>
      <vt:lpstr>Corrupción!Títulos_a_imprimir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Jimena Cuellar Sabogal</dc:creator>
  <cp:lastModifiedBy>Gloria</cp:lastModifiedBy>
  <dcterms:created xsi:type="dcterms:W3CDTF">2022-01-14T13:43:04Z</dcterms:created>
  <dcterms:modified xsi:type="dcterms:W3CDTF">2022-01-28T22:53:25Z</dcterms:modified>
</cp:coreProperties>
</file>