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1. PAI\3. Informes\2. T2\"/>
    </mc:Choice>
  </mc:AlternateContent>
  <bookViews>
    <workbookView xWindow="0" yWindow="0" windowWidth="15525" windowHeight="6780" activeTab="1"/>
  </bookViews>
  <sheets>
    <sheet name="Portada" sheetId="2" r:id="rId1"/>
    <sheet name="Seguimiento PAI 2do trimestre" sheetId="1" r:id="rId2"/>
  </sheets>
  <definedNames>
    <definedName name="_xlnm.Print_Area" localSheetId="1">'Seguimiento PAI 2do trimestre'!$A$1:$O$75</definedName>
    <definedName name="_xlnm.Print_Titles" localSheetId="1">'Seguimiento PAI 2do trimestre'!$1:$9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26" i="1" l="1"/>
  <c r="F28" i="1" l="1"/>
  <c r="H24" i="1" l="1"/>
  <c r="M70" i="1" l="1"/>
  <c r="N70" i="1"/>
  <c r="H69" i="1"/>
  <c r="M68" i="1"/>
  <c r="N56" i="1" l="1"/>
  <c r="M56" i="1" l="1"/>
  <c r="M52" i="1"/>
  <c r="N52" i="1" s="1"/>
  <c r="M53" i="1"/>
  <c r="N53" i="1" s="1"/>
  <c r="M54" i="1"/>
  <c r="N54" i="1" s="1"/>
  <c r="M55" i="1"/>
  <c r="N55" i="1" s="1"/>
  <c r="M57" i="1"/>
  <c r="N57" i="1" s="1"/>
  <c r="M58" i="1"/>
  <c r="N58" i="1" s="1"/>
  <c r="M59" i="1"/>
  <c r="N59" i="1" s="1"/>
  <c r="M60" i="1"/>
  <c r="N60" i="1" s="1"/>
  <c r="M61" i="1"/>
  <c r="N61" i="1" s="1"/>
  <c r="M62" i="1"/>
  <c r="M63" i="1"/>
  <c r="N63" i="1" s="1"/>
  <c r="M64" i="1"/>
  <c r="M65" i="1"/>
  <c r="M66" i="1"/>
  <c r="M67" i="1"/>
  <c r="M69" i="1"/>
  <c r="N69" i="1" s="1"/>
  <c r="M51" i="1"/>
  <c r="N51" i="1" s="1"/>
  <c r="M50" i="1" l="1"/>
  <c r="N50" i="1" s="1"/>
  <c r="M48" i="1"/>
  <c r="N48" i="1" s="1"/>
  <c r="M49" i="1"/>
  <c r="N49" i="1" s="1"/>
  <c r="M46" i="1"/>
  <c r="N46" i="1" s="1"/>
  <c r="M45" i="1" l="1"/>
  <c r="N45" i="1" s="1"/>
  <c r="M44" i="1"/>
  <c r="N44" i="1"/>
  <c r="M43" i="1"/>
  <c r="N43" i="1" s="1"/>
  <c r="M42" i="1"/>
  <c r="N42" i="1" s="1"/>
  <c r="M39" i="1" l="1"/>
  <c r="N39" i="1" s="1"/>
  <c r="M29" i="1" l="1"/>
  <c r="N29" i="1"/>
  <c r="M30" i="1"/>
  <c r="N30" i="1" s="1"/>
  <c r="M28" i="1"/>
  <c r="N28" i="1" s="1"/>
  <c r="M26" i="1" l="1"/>
  <c r="M23" i="1" l="1"/>
  <c r="N23" i="1" s="1"/>
  <c r="M19" i="1"/>
  <c r="N19" i="1" s="1"/>
  <c r="M16" i="1"/>
  <c r="M14" i="1"/>
  <c r="N14" i="1" s="1"/>
  <c r="M13" i="1" l="1"/>
  <c r="N13" i="1" s="1"/>
  <c r="M11" i="1"/>
  <c r="N11" i="1" s="1"/>
  <c r="M12" i="1"/>
  <c r="M37" i="1" l="1"/>
  <c r="N37" i="1" s="1"/>
  <c r="M38" i="1"/>
  <c r="N38" i="1" s="1"/>
  <c r="M34" i="1" l="1"/>
  <c r="M35" i="1"/>
  <c r="M33" i="1"/>
  <c r="M32" i="1" l="1"/>
  <c r="N32" i="1" s="1"/>
  <c r="M31" i="1"/>
  <c r="N31" i="1" s="1"/>
  <c r="M24" i="1" l="1"/>
  <c r="N24" i="1" s="1"/>
  <c r="M25" i="1"/>
  <c r="M20" i="1" l="1"/>
  <c r="N36" i="1" l="1"/>
  <c r="N68" i="1"/>
  <c r="N67" i="1"/>
  <c r="M21" i="1"/>
  <c r="N21" i="1" s="1"/>
  <c r="M15" i="1"/>
  <c r="M18" i="1"/>
  <c r="M22" i="1"/>
  <c r="M27" i="1"/>
  <c r="N27" i="1" s="1"/>
  <c r="M40" i="1"/>
  <c r="M41" i="1"/>
  <c r="M47" i="1"/>
  <c r="N47" i="1" s="1"/>
  <c r="N62" i="1"/>
  <c r="N64" i="1"/>
  <c r="N65" i="1"/>
  <c r="N66" i="1"/>
  <c r="K30" i="1" l="1"/>
  <c r="K29" i="1" l="1"/>
  <c r="I29" i="1"/>
  <c r="G26" i="1"/>
  <c r="N26" i="1" s="1"/>
</calcChain>
</file>

<file path=xl/sharedStrings.xml><?xml version="1.0" encoding="utf-8"?>
<sst xmlns="http://schemas.openxmlformats.org/spreadsheetml/2006/main" count="295" uniqueCount="169">
  <si>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</si>
  <si>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</si>
  <si>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</si>
  <si>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</si>
  <si>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</si>
  <si>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</si>
  <si>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</si>
  <si>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</si>
  <si>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</si>
  <si>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</si>
  <si>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</si>
  <si>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</si>
  <si>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</si>
  <si>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</si>
  <si>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</si>
  <si>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</si>
  <si>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</si>
  <si>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</si>
  <si>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</si>
  <si>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</si>
  <si>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</si>
  <si>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</si>
  <si>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</si>
  <si>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</si>
  <si>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</si>
  <si>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</si>
  <si>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</si>
  <si>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</si>
  <si>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</si>
  <si>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</si>
  <si>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</si>
  <si>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</si>
  <si>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</si>
  <si>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</si>
  <si>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</si>
  <si>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</si>
  <si>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</si>
  <si>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</si>
  <si>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</si>
  <si>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</si>
  <si>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</si>
  <si>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</si>
  <si>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</si>
  <si>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</si>
  <si>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</si>
  <si>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</si>
  <si>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</si>
  <si>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</si>
  <si>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</si>
  <si>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</si>
  <si>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</si>
  <si>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</si>
  <si>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</si>
  <si>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</si>
  <si>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</si>
  <si>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</si>
  <si>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</si>
  <si>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</si>
  <si>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</si>
  <si>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</si>
  <si>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</si>
  <si>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</si>
  <si>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</si>
  <si>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</si>
  <si>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</si>
  <si>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</si>
  <si>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</si>
  <si>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</si>
  <si>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</si>
  <si>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</si>
  <si>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</si>
  <si>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</si>
  <si>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</si>
  <si>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</si>
  <si>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</si>
  <si>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</si>
  <si>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</si>
  <si>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</si>
  <si>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</si>
  <si>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</si>
  <si>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</si>
  <si>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</si>
  <si>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</si>
  <si>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</si>
  <si>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</si>
  <si>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</si>
  <si>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</si>
  <si>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</si>
  <si>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</si>
  <si>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</si>
  <si>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</si>
  <si>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</si>
  <si>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</si>
  <si>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</si>
  <si>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</si>
  <si>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</si>
  <si>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</si>
  <si>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</si>
  <si>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</si>
  <si>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</si>
  <si>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</si>
  <si>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</si>
  <si>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</si>
  <si>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</si>
  <si>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</si>
  <si>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</si>
  <si>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</si>
  <si>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</si>
  <si>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</si>
  <si>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</si>
  <si>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</si>
  <si>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</si>
  <si>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</si>
  <si>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</si>
  <si>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</si>
  <si>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</si>
  <si>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</si>
  <si>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</si>
  <si>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</si>
  <si>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</si>
  <si>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</si>
  <si>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</si>
  <si>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</si>
  <si>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</si>
  <si>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</si>
  <si>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</si>
  <si>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</si>
  <si>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</si>
  <si>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</si>
  <si>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Desde la Dirección de Desarrollo Tecnológico e Innovación, se tiene previsto  implementar las iniciativas de Pactos por la Innovación y Sostenibilidad de los mismos, para el tercer y cuatro trimestre de la vigencia 2018.</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</si>
  <si>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</si>
  <si>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</si>
  <si>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Plan de Acción Institucional 2018</t>
  </si>
  <si>
    <t>%  de cumplimiento de meta del programa 2018****</t>
  </si>
  <si>
    <t>Resumen de la gestión a 30 de junio de 2018</t>
  </si>
  <si>
    <t>En el marco del desarrollo de programa de Alianzas para la Innovación Fase IV, el comité técnico ejecutivo del convenio definió los requisitos mínimos que debían cumplir las empresas para poder participar en la implementación de Prototipos y/o Proyectos de Innovación. Es importante anotar que cada una de las cámaras de comercio participantes tenían autonomía de establecer sus propios requisitos mínimos, y que lo aprobado en el comité entre Colciencias y Confecámaras solo era una guía para cada una de las Alianzas.
A la fecha el avance en cuanto a la invitación es el siguiente:
Andino Amazónica: seleccionadas 25 empresas beneficiarias en el marco del segundo comité técnico ejecutivo de la Alianza. 
Eje Cafetero: 52 empresas beneficiarias.
Llanos: 25 empresas beneficiarias.
Pacífico:  47 empresas beneficiarias.
Santanderes Boyacá: 40 empresas beneficiarias.
Tolima, Huila y Cundinamarca: 49 empresas beneficiarias. Hay cinco proyectos adicionales que son financiados por la Cámara de Comercio de Neiva
Caribe: No se han aprobado empresas beneficiarias, debido a deficiencias de estructuración, razón por la cual están siendo ajustadas.
Bogotá: pendiente la firma del convenio de cooperación con la Cámara de Comercio de Bogotá. Para realizar esto se han adelantado reuniones entre Confecámaras y la Cámara con el fin de alinear conceptos y con esto lograr lo más pronto posible la firma del convenio.
Frente a la formación de empresas de innovación a través de sesiones de mentailidad innovadora,  a finales del segundo trimestre se reportó la realización de un evento de mentalidad innovadora mediante una degustación de innovación por parte de la Cámara de Comercio de Bogotá.
Frente a la evaluación de la viabilidad para la realización de un proceso de formación virtual en innovación, en el primer semestre de 2018 se realizó una invitación a presentar propuesta dirigida a 4  entidades expertas en innovación para el desarrollo de esta actividad. No obstante, posterior a la evaluación de las propuestas, ninguna de las presentadas cumplió con los requisitos en su totalidad. Por esta razón se hace necesario redefinir la hoja de ruta que permitan la parametrización de los requisitos de la invitación.</t>
  </si>
  <si>
    <t xml:space="preserve">Con corte a 30 de junio de 2018, se apoyaron un total de 80 empresas en procesos de innovación, asociado principalmente a la implementación de la estrategia de Sistemas de Innovación en las regiones de Eje Cafetero, Bucaramanga y Cúcuta.  Las actividades a partir de esta estrategia se orientaron en el desarrollo de talleres en las regiones antes mencionadas con el propósito de impulsar la innovación empresarial para la creación y/o consolidación de sistemas básicos de innovación. Con este avance, se logra cumplir al 100% la meta prevista para el período. 
En este período, se dió apertura las convocatorias para Boyacá y Cundinamarca tanto para la selección de entidades asesoras para prestar servicios de asesoría con el objetivo de impulsar la creación de Sistemas de Innovación, como la selección de empresas beneficiarias para el desarrollo de capacidades en la creación de sistema de innovación. Para las convocatorias de los dos departamentos se hizo necesario solicitar adendas en tiempo, para la evaluación de propuestas y la generación de resultados. Esta situación debido a un cambio de procedimiento por parte del Ministerio de Hacienda y Crédito Público que extendió el tiempo de desembolso de los recursos.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</si>
  <si>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A 30 de junio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analizado, se dió apertura de la convocatoria (16 de mayo de 2018) con un monto para financiación de $4.714.778.513. De acuerdo al reporte emitido desde el sistema SIGP se registraron 6 solicitudes de proyectos a la convocatoria. Su cierre se efectuará el  próximo 13 de agosto de 2018.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inició el proceso de contratación entre la Camará de Comercio de Cali y  Centro de Innovación "Reddi". Una vez superada esta etapa, se procederá a elaborar el plan de negocio y el análisis para la tecnología.
c) Línea de Crédito Bancoldex: Esta iniciativa busca apoyar proyectos de desarrollo tecnológico e innovación a través de la oferta de una línea especial de crédito y un incentivo a la innovación en modalidad de recuperación contingente, para ser ejecutados por empresas legalmente constituidas en Colombia y que den como resultado, un prototipo funcional que tenga potencial de ingresar a nuevos mercados, contribuya a mejorar su productividad, a diversificar y sofisticar su oferta productiva. El pasado 17 de mayo se dió apertura a esta convocatoria y su financiación es del orden de $2.500.000.000. Al corte del informe, se dió cuenta de 14 formularios diligenciados en SIGP; sin embargo no hay registro oficial de los mismos en esta plataforma. El cierre se lleva´ra a cabo el próximo 13 agosto.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Dicho documento fue presentado ante el Comité Técnico del Convenio Colciencias -SENA, sobre el cual se generaron observaciones y recomendaciones.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del 01 de enero al 30 de junio de 2018 fueron reconocidas 7 unidades de I+D+i: CIDEI, Centro de Productividad y  Competitividad de Oriente,  Corporación Centro de Desarrollo Tencológico del Gas, Corporación Centro de Investigación y Desarrollo de los Llanos CEINDETEC, Centro de Innovación y Tecnología ICP de Ecopetrol, Acerías de Colombia, Instituto de Ciencia y Tecnología Alimentaria INTAL.</t>
  </si>
  <si>
    <t>A junio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Frente a la ejecución y seguimiento de CEAS, durante el período analizado se encuentran trabajando en los artículos y programando las actividades para la sensibilización de las personas en CTeI. A  30 de junio los CEA suscribieron una prorroga y adición al CTO 546-2015 CEA en Big Data y  el CTO 502 de 2015 CEA en IoT , las metas se  verán reflejadas durante el segundo semestre del 2018.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fue publicado el pasado 12 de abril de la vigencia. Desde este mes se inició con la formación de los beneficiarios. Los resultados reflejados en personas sesnbilizadas se darán en segundo semestre de los corrientes.
Frente a la estrategia de "INCUBA TI", cuya  apertura se dió en 2017 y los resultadon registraron 35 iniciativas, el avance a junio de 2018  muestra que los beneficiarios se encuentran en fase de entrenamiento con la finalidad de que los empresarios y emprendedores creen  nuevas empresas en el sector TI.  A finales de mayo de 2018, se realizó un segundo corte de la convocatoria, cuyos resultados dan cuenta de tres iniciativas se encuentran en etapa de negociación. Las mismas entrarían en fase de entrenamiento para el segundo semestre de la vigencia.
Con referencia a la convocatoria de formación especializada y certificación en competencias para desarrollo de tecnologías de información en la ciudad de Bogotá D.C, se dió apertura el 20 de marzo y cierre el pasado 06 de abril. Su ejecución esta a cargo de FEDESOFT.
Respecto a la convocatoria para Selección de emprendedores de Apps.co que desarrollen soluciones tecnológicas en la fase de Oferta y Demanda, esta fue publica y abierta a través de página web el pasado 31 de mayo. El cierre  se llevó a cabo el 12 de junio, así com el proceso de selección en el transcuros de este mes. La notificación de los seleccionados se realizó al cierre de junio.
En lo que respectoa al fortalecimiento Cluster TI mediante la transferencia de un sistema de gestión de I+D+i, La entidad ejecutora Intersoftware presentó la última versión de los términos de referencia de la convocatoria para las empresas TI los cuales fueron aprobados ,para luego dar apertura de la misma en el mes de mayo. Durante el proceso de selección de la convocatoria primer corte se presentaron 57 empresas participantes, de las cuales 53 resultados beneficiadas posterior al proceso de evaluación. Estas iniciaran en segundo semestre el proceso de transferencia de un sistema de gestión de I+D+i.</t>
  </si>
  <si>
    <r>
      <t xml:space="preserve">A segundo semestre de 2018 se lograron constituir tres spin off, (empresas  de base tenológica de origenuniversitario) y dos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t>
    </r>
    <r>
      <rPr>
        <b/>
        <sz val="11"/>
        <color theme="1"/>
        <rFont val="Segoe UI"/>
        <family val="2"/>
      </rPr>
      <t xml:space="preserve">
Contratos de licenciamiento: 
a) </t>
    </r>
    <r>
      <rPr>
        <sz val="11"/>
        <color theme="1"/>
        <rFont val="Segoe UI"/>
        <family val="2"/>
      </rPr>
      <t xml:space="preserve">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Sumado a lo anterior, parte del apoyo a Oficinas de Transferencia Regionales y Universitarias, ha consistido en la consolidación de la Red de Oficinas de Transferencia, denominada “JOINN - Red Nacional OTRI” con el fin de potencializar sus resultados y dar un mayor alcance nacional. Durante el primer semestre de 2018 con el acompañamiento del consultor Creative Lab proporcionado en el marco del proyecto de colaboración Colombo-Suizo COLIPRI se realizó el diseño de imagen de la red, el diseño del portafolio de servicios, se generó un servicio mínimo viable en red y se validó con algunos clientes actuales y potenciales. En estos momentos las oficinas de acuerdo a los resultados están trabajando en el refinamiento de este servicio y se realizará en el segundo semestre una convocatoria para el levantamiento de retos que aseguren cerrar brechas tecnológicas y ofrecer los resultados de las metas propuestas.
</t>
    </r>
    <r>
      <rPr>
        <b/>
        <sz val="11"/>
        <color theme="1"/>
        <rFont val="Segoe UI"/>
        <family val="2"/>
      </rPr>
      <t>Spin Off</t>
    </r>
    <r>
      <rPr>
        <sz val="11"/>
        <color theme="1"/>
        <rFont val="Segoe UI"/>
        <family val="2"/>
      </rPr>
      <t xml:space="preserve">
Se reportan 3 spin off  cuya distribución geográfica, da cuenta de 2 constituidas en el departamento de Antioquia y 1 ubicada en Bogotá Disitrito Capital.
Así mismo, en el marco de la convocatoria Spin Off  - TIC se presentaron 42 propuestas, cumplieron requisitos 25 y quedaron seleccionadas elegibles 10.  En este período TECNNOVA inició la legalización de los contratos con las 10 entidades seleccionadas para iniciar el proceso de acompañamiento y creación se las Spin Off. Una vez formalizado el proceso contractual, TECNNOVA ha venido realizando talleres sobre el proyecto de Ley Spin-off a las 12 Spin Off y sesiones cada una sobre Hoja de Ruta para la creación de Spinoff y temáticas relacionadas con emprendimientos digitales e industria TIC.
</t>
    </r>
  </si>
  <si>
    <t>A junio de 2018, se asignó el 20,92% del cupo de inversión para el otorgamiento de beneficios tributarios a empresas que presentaran proyectos de Ciencia, Tecnología e Innovación. Este porcentaje es equivalente a $ 133.915 millones cumpliendo con la proyección que se definió en el proceso de planeación donde se estableció una asignación de cupo del 20% con base en el comportamiento histórico. Para llegar al 100% del cupo, debe culminar el proceso de cierre de la vigencia 2018 que se realizará el 31 de julio de 2018 y en el proceso de evaluación de los proyectos plurianuales, con los que se espera asignar la totalidad del cupo. De igual manera se encuentra realizando una campaña de difusión en redes sociales para incrementar el número de postulaciones que entrarían al tercer corte.  
En línea con lo anterior, 39 empresas fueron apoyadas en procesos de innovación  en el marco de la Convocatoria para el registro de proyectos que aspiran a obtener beneficios tributarios por inversión en CTeI (ventanilla abierta). Los resultados de las empresas apoyadas en el período dan cuenta de un avance del 78% frente a la meta establecida para el período. El nivel de cumplimiento se debe principalmente a que en los primeros cortes de la convocatoria 786 se presentaron un bajo número de solicitudes y los proyectos plurianuales se encuentran en evaluación. Se espera apoyar las 150 empresas con el tercer corte de la convocatoria junto con la aprobación de proyectos plurianuales.
A junio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No obstante, se tomó la decisión de aprobar 10 proyectos adicionales recibidos a finales de 2017 y cuyo aval se llevó a cabo en Comité de Dirección de Desarrollo Tecnológico e Innovación en esta vigencia.
Acerca de la convocatoria para el registro de propuestas que accederán a los beneficios tributarios de Ingresos No Constitutivos de Renta y Exención del IVA, durante el período analizado, se recibieron 30 proyectos de los cuales fueron aprobados 21. De manera similar a la convocatoria antes mencionada, se aprobaron en 2018 3 proyectos cuya recepción fue registrada en 2017.
También para el período analizado se definió la estrategia de los términos de referencia para realizar el seguimiento a los proyectos que han accedido a Beneficios Tributarios.</t>
  </si>
  <si>
    <t xml:space="preserve">Mediante Resolución 0628 del 26 de junio de 2018, Colciencias adoptó el Libro Verde 2030 como la Política Nacional de Ciencia e Innovación para el desarrollo sostenible.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Para lograr este objetivo, la política establece cinco principios orientadores (direccionalidad, participación, aprendizaje y experimentación, interdisciplinariedad y anticipación de resultados y efectos). Además, plantea formas o métodos de trabajo para promover la transformación de los actuales sistemas sociotécnicos hacia unos más sostenibles y establece acciones en tres direcciones específicas:  i) promover y apoyar la adopción del enfoque transformativo en el SNCTI y otros sistemas afines; ii) orientar la ciencia y la innovación nacional para el logro de los ODS; iii) promover y apoyar el despliegue del enfoque transformativo para el logro de los ODS a nivel territorial. 
En lo que respecta, a la formulación de la Política Nacional de Ciencia Abierta,  a junio 30 de 2018 de la vigencia, se trabajó en tres frentes: 1) realización de talleres para definir lineamientos de política 2) elaboración de estudio de marco normativo que identifica los obstáculos y bondades de la jurisprudencia colombiana para la ciencia abierta y c) formulación documento de política que plantea definiciones, principios y objetivos.
En este período también se aprobó el documento de lineamientos de parques tecnológicos y de innovación.
</t>
  </si>
  <si>
    <t>En el primer semestre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</si>
  <si>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El 22 de marzo pasado se dio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t>
  </si>
  <si>
    <t xml:space="preserve">En primer semestre de 2018, se elaboró el documento de análisis de los resultados de la Convocatoria 768 para Indexación de Revistas Científicas Colombianas Especializadas. En este se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Al respecto de la medición de incremento del valor en el indice H5 se aclara la forma y la periodicidad del mismo considerando que la metodología de medición demanda un alto grado de ocupación del equipo de la dirección haciendo las consultas para consolidar la medición.  Se determina el valor de meta en 28% de incremento. </t>
  </si>
  <si>
    <t>A 30 de junio de 2018, se registraron 4.716 artículos, valor que alcanza la meta establecida. El comportamiento puede asociarse a la tendencia de publicación en el primer semestre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14,86% corresponde al área de Medicina, 9,42% de Ingeniería, 7,86% Agricultura y Ciencias Biológicas, 6,67% Ciencias Sociales, 6,31% Ciencias de la Computación, 5,60% Física y Astronomía, entre otras áreas. Vale resaltar que en la clasificación, Scopus utiliza 27 áreas temáticas, en las cuales las revistas al estar multicategorizadas genera que un mismo artículo puede estar contabilizado en más de un área temática.
Por otra parte, durante el primer semestre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cumplieron con los criterios de existencia y calidad. En este período, se revisó y analizó información para simular distintos escenarios para próximos ajustes al Modelo de Grupos de Investigación e Investigadores en 2018, se elaboró un documento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semestre se han tramitado un total de 15 solicitudes a lo largo del año. De las solicitudes tramitadas se han reconocido 11 centros e investigación y 4 se encuentran en proceso de evaluación. Se adelantó la actualización de la guía para el reconocimiento y sus anexos, así como el  formato de evaluación.</t>
  </si>
  <si>
    <t>A 30 de junio de 2018, frente a la convocatoria de Fortalecimiento en la producción de proyectos museológicos para la Apropiación Social de CTeI desarrollados por Centros de Ciencia, se adelantó la elaboración de los términos de referencia y anexos respectiva. Se dió apertura a esta convocatoria en el mes de abril y tuvo cierre el 14 de junio pasado en donde se recibieron 15 postulaciones de las cuales 7 cumplieron requisitos y 8 estan en proceso para subsanar requisitos, al respecto de las evaluaciones se entregará resultados preliminares el próximo 14 de agosto. 
Con relación a la gestión territorial de los Centros de Ciencia, en el  primer semestre  se acompañaron las jornadas de asistencia técnica regional y verificación programadas por la Secretaría Técnica del Fondo de CTeI del Sistema General de Regalías para la Región Centro Sur, Llanos, Centro Oriente y Caribe. También se adelantaron seguimientos a los proyectos a los que se le hace acompañamiento técnico del SGR en donde se realizaron seguimientos virtuales y asistenciales para el fortalecimiento de los proyectos, así mismo se dió la línea técnica para la formulación de proyectos para Centros de Ciencia.
En lo que respecta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Para el segundo trimestre se buscaron actores del orden nacional (Nortys Jaramillo, Museo entomológico Piedras Blancas) adicionalmente se trabaóo en la busqueda de un escenario adecuado para el evento que podría darse en Manizalez, Baranquilla o Bogotá. 
En cuanto al fortalecimiento de la relación entre Centros de Ciencia y el Sector Privado, se realizó un avance técnico con el fin de describir las necesidades sectoriales a la luz de beneficios tributarios para la realización de un convenio en II semestre 2018. En el segundo trimestre se estructuró una propuesta de una ruta de acción para el acercamiento en dos momentos: 1. Acercamiento entre los centros de ciencia y los diferentes actores de SNCTeI para fortalecer su relación con ellos y lograr articular productos que permitan el trabajo en conjunto entre los actores. 2. Acercamiento entre los Centros de Ciencia y las empresas privadas desde la promoción de la elaboración de exposiciones para la obtención de beneficios triburarios.
Frente a la Convocatoria de reconocimiento de actores del SNCTI Centros de Ciencia, en primer trimestre de 2018 se recibieron 03 solicitudes de reconocimiento, de las cuales  1 se encuentra en estado de evaluación,  la siguiente en radicación y la última se encuentra en proceso de diligenciamiento.</t>
  </si>
  <si>
    <r>
      <t xml:space="preserve">En primer semestre de la vigencia, se reportaron </t>
    </r>
    <r>
      <rPr>
        <b/>
        <sz val="11"/>
        <color rgb="FFFF0000"/>
        <rFont val="Segoe UI"/>
        <family val="2"/>
      </rPr>
      <t>15.328 personas sensibilizadas</t>
    </r>
    <r>
      <rPr>
        <sz val="11"/>
        <color theme="1"/>
        <rFont val="Segoe UI"/>
        <family val="2"/>
      </rPr>
      <t xml:space="preserve"> a través de las iniciativas de Convocatoria de Ideas para el Cambio,  Encuentro Nacional de Ideas para el cambio, y  A Ciencia Cierta, alcanzando así el 100% de la meta establecida para el período. El dato logrado se dio en términos del desarrollo de la convocatoria de "Ideas para el Cambio" a través de la alta interacción de los usuarios con la plataforma www.ideasparaelcambio.gov.co, así como de las consultas ciudadanas permanentes en la plataforma del "Concurso A Ciencia Cierta" en su cuarta versión.
Las diferentes convocatorias que se han realizado y los resultados de los procesos de Apropiación Social de la CTeI en la implementación de soluciones de ciencia y tecnología en diferentes zonas de nuestro país. Se realizó el Encuentro Nacional de Ideas para el Cambio el 14 y 15 de junio de 2018 en la ciudad de Bogotá, se contó con la participación de 105 personas de Comunidades, entidades implementadoras de las soluciones de ciencia y tecnología, padrinos tecnológicos, entidades aliadas y otras entidades.
Al respecto de las entidades seleccionadas para soluciones de Ciencia y TIC para la PAZ se realizaron diez mesas de técnicas de trabajo con los proponentes seleccionados en la convocatoria y las comunidades participantes en la cuales se alinearon expectativas, alcances y ajustes de acuerdo con lo establecido en los términos de referencia y documentación legal para iniciar los trámites de contratación.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especiales, en el trimestre se presentó y aprobó el proyecto entre comunidades indígenas del Cauca y una institución de educación superior, para el desarrollo de procesos de apropiación social de CTeI. El proyecto se formalizó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Frente a este proyecto se realiza el taller de concertación en Popayán en el que se afinan las fases del proyecto, definen responsabilidades de las partes que intervienen en el mismo, se ajusta el cronograma, definen las principales actividades a diseñar e implementar. 
En lo que refiere a la actualización de la Estrategia Nacional de Apropiación Social de CTeI, en el período se avanzó en el diseño del primer encuentro para la actualización de la Estrategia Nacional de Apropiación Social de CTeI para la zona centro que se realizará el próximo 12 de julio en las instalaciones de Colciencias.
También en este período, se presentó el documento con la metodología para la construcción de los lineamientos de Innovación Social en CTeI con las fases, actores y cronograma del proceso recopilando los últimos 10 años de implementación de la estrategia para poder hacer la presentación de gestión este periodo.
Acerca del redimensionamiento del CENDOC, en el primer trimestre de 2018 se construyó el plan de acción que sirvió de base para la construcción de los objetivos concertados. De igual manera se iniciaron mesas de trabajo con el Ministerio de Educación para conocer el estado actual del Sistema Nacional de Acceso Abierto SNAAC y se diseñó la primera propuesta SNAAC MEN -COLCIENCIAS. Sumado a esto, se definieron los primeros lineamientos de metadatos para la Red Nacional de Información Científica. Para el segundo trimestre se recopiló y analizó la información y que fue cruzada entre los sistemas SIGP y GrupLac para la Selección de una muestra de 62 proyectos de investigación que contienen un total de 855 productos para ser verificados frente al modelo de medición de grupos. 
 </t>
    </r>
  </si>
  <si>
    <t>En primer semestre de 2018, se registraron un total de 20.000 niños y jóvenes apoyados en procesos de vocación científica, logrando así el 100% de la meta configurada para este período. La cifra reportada hace parte de la gestión realizada desde la iniciativa de gestión territorial del Programa Ondas. Po r una parte en primer trimestre se registraron  3000 niños y jóvenes  en el departamento del Cauca. La caracterización del acompañamiento en este departamento, da cuenta del apoyo a 595 niños indígenas, 139 instituciones, 128 grupos de investigación y 280 maestros. Los recursos hacen parte del SGR de la región.  Para el segundo trimestre gracias a la gestión y convenios con diferentes universidades como la UNAB de Santander, la Universidad del Sur en Huila y la UPTC y entidades como la FES para el departamento de Bolivar, se lograron apoyar 17.000 nuevos niños ondas en estos departamentos, financiados con recursos de la Nación.
También en este período se avanzó en el seguimiento y formulación de propuestas de implementación en mesas técnicas del programa con los departamentos de Vaupés, Choco, Caldas y Caquetá. 
Desde el componente de seguimiento a la formulación e implementación del Programa Ondas a través del Sistema General de Regalías, durante el primer trimestre Colciencias participó en las mesas técnicas zona Llanos, revisión del proyecto Tipo de Ondas presentado por el departamento de Arauca, y proyecto de vocación del departamento de Guaviare. Así mismo, se revisó y realizó asistencia técnica al Proyecto Tipo formulado por el Departamento de Nariño. Para el segundo trimestre se dio continuidad al proceso de implementación de la comunidad, con la planeación y ejecución del evento de lanzamiento de Héroes Ondas y el programa radial Buena Onda, con la participación de estudiantes, docentes y aliados del Programa Ondas igualmente se dio soporte a las necesidades técnicas de funcionalidades de la estrategia los Cracks de la ciencia que se aloja en www.heroesondas.gov.co/cracks de la ciencia, con el fin de definir la evaluación y seguimiento a la inscripción. Finalmente para el segundo trimestre se realizó el lanzamiento oficial de la comunidad Ondas, el mantenimiento y sostenibilidad de las plataformas de información como el SIO (Sistema de Información Ondas) y el soporte a la estrategia los cracks de la ciencia.
Con relación a la estrategia de fortalecimiento Ondas, a 31 de marzo se elaboró el primer borrador de los Lineamientos de la Estrategia de Apropiación Social de la Ciencia, la Tecnología y la Innovación en el Programa Ondas. En el primer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Para el segundo trimestre se realizó la logística para la participación del Programa Ondas con los grupos de investigación Ondas 1. “GCA (Gestores de Conciencia Ambiental” y 2. “Pequeños investigadores del futuro” con motivo de la participación en la 9ª Expo-Ciencias Latinoamericana ESI AMLAT 2018, a realizarse en la ciudad de Antofagasta, Chile, del 02 al 06 del mes de Julio de 2018, en la Universidad Católica del Norte. De esta forma, se cierra el segundo trimestre con la participación del Programa Ondas en dos (2) Ferias internacionales de CTeI, como a continuación se describen: en el VII Encuentro Latinoamericano de Emprendimientos, Ciencia, Tecnología e Innovación – 2018, participó con el grupo de investigación Ondas Santa Marta; y en la Intel International Science and Engineering Fair 2018, participó con el grupo de investigación “EPF COLVEINTE”.
Con respecto a los lineamientos pedagógicos y metodológicos, del programa, en el primer trimestre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Para el segundo trimestre se desarrolló la implementación con aliados como FES, Corp Educativa Mnuto de Dios, Corp Académicos por Colombia, Universidad ECCI, Liceo Hermano Miguel de la Salle y el Colegio Empresarial de los Andes. Adicionalmente se redactaron los Términos de Referencia para la elaboración de un marco referencial, orientaciones metodológicas y contenidos digitales para el desarrollo de proyectos STEM en las Tecnoacademias del SENA y el Programa Ondas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primer trimestre, se llevó a cabo el diseño de las estrategias de Nasa Globe y de movilización denominada "Cracks de la Ciencia". También se gestionó la consecución de aliados y las aprobaciones antes las instancias de decisión respectivas. Para el segundo trimestre se realizó la visita de asistencia técnica, acercamiento y difusión de la convocatoria con los líderes de calidad de las Secretarías de Educación de Caquetá, Florencia, Meta, Villavicencio, Santander, Bucaramanga, Caldas, Manizales, Valle del Cauca, Cali, Antioquia, Medellín. Al respecto de la estrategia de NASA Globe se desarrolló la estrategia de implementación, adicionalmente se revisó, aprobó y envió a las entidades coordinadoras Ondas y a los centros binacionales la convocatoria para la formación de entrenadores del proyecto Mosquito Habitat Mapper.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</si>
  <si>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 xml:space="preserve">Respecto al avance de niños y jóvenes apoyados en procesos de innovación, para el período analizado se registraron un total de 254 jóvenes investigadores e innovadores.  Los resultados del período se lograron a través de la iniciativa de Comunidad de Jóvenes Investigadores e Innovadores  y más específicamente a  partir de la  realización del Primer Encuentro Nacional de Jóvenes Investigadores, cuyo objetivo fue reunir a los beneficiarios de las distintas cohortes del programa.  En el marco de este evento, se desarrolló una app de Jóvenes Investigadores para que los asistentes gestionaran la agenda del evento desde sus celulares y la interacción entre los miembros por medio de una trivia.  El avance pdel período da cuenta del cumplimiento de lam eta en un 100% y los resultados sobrepasarin las expectivas de asistencia al mismo.
Con relación a la Convocatoria Jóvenes Investigadores e Innovadores, al 31 de marzo de 2018 se elaboraron los términos de referencia y se aprobó el contenido por parte del Comité de Subdirección con observaciones. Se dio apertura el 10 de abril a la convocatoria y se dio el cierre el 15 de junio de acuerdo con la información suministrada por el grupo de registro se recibieron 1.721 propuestas, de las cuales finalizaron el proceso satisfactoriamente 1.605 propuestas, las 116 propuestas restantes no finalizaron el proceso de inscripción. 
Respecto a la Convocatoria en Alianza con el  Sena, el pasado 23 de marzo se dio apertura al cuarto corte de  a la misma, el cuarto corte de la convocatoria dio cierre el 01 de junio, se recibieron 372 propuestas y luego del proceso de subsanación de requisitos se concluye que 238 propuestas de jóvenes cumplieron los requisitos y pasan a evaluación. 
Alineado a lo anterior, para la Convocatoria de Jóvenes Investigadores e Innovadores en Medicina se prepararon los términos de referencia y ser presentaron para aprobación ante las instancias de decisión respectivas.  La apertura de la convocatoria fue el 25 de abril y dio cierre el 12 de junio, en donde se recibieron 26 propuestas de las cuales 16 propuestas cumplieron requisitos luego del periodo de ajuste de requisitos. 
En lo que respecta al Sistema de Mapeo iniciativas de país, en el primer trimestre se definió la ruta metodológica a seguir para el mapeo de iniciativas de CTeI dirigidas a niños y jóvenes junto con la firma consultora "Sistemas Especializados de Información - SEI". Para el segundo trimestre se diseñó y ajustó la metodología para la recogida de información, así como el formulario Web para el mapeo. Se seleccionaron y priorizaron las instituciones que harán parte del directorio de instituciones para la prueba piloto y para el mapeo general, finalmente se diseñó la estrategia de comunicación que permitirá difundir el ejercicio a nivel nacional.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El Departamento de Huila radicó ante la Secretaría Técnica de Regalías el proyecto de Jóvenes Investigadores. Al corte del 30 de junio, este proyecto se encontraba en revisión para determinar si cumple con los requisitos mínimos para poder dar curso al trámite de aprobación ante el OCAD. Se aprobó el proyecto en el OCAD de Nexo Global para el departamento del Huila. 
El 13 de abril cerraron las convocatorias de Jóvenes Investigadores e Innovadores de los Departamentos de Norte de Santander y Guaviare, para lo cual se llevó a cabo una campaña de difusión a partir de redes sociales, promoción en la página web de Colciencias y una conferencia a través de Hang out  el día 3 de abril para Norte de Santander y 4 de abril para Guaviare. Norte de Santander: postulaciones recibidas: 42, Guaviare: postulaciones: recibidas 2 (Dado que no se completaron todos los cupos para la convocatoria de Guaviare, se está a la espera de la decisión de la Gobernación frente al uso de los recursos no utilizados.)
Para finalizar, en lo que atañe al Fortalecimiento I+D jóvenes alianza SENA, en primer trimestre de 2018, se llevó a cabo la construcción de la propuesta de formación en gestión de la innovación dirigida a instructores y aprendices del SENA.
</t>
  </si>
  <si>
    <r>
      <rPr>
        <b/>
        <sz val="11"/>
        <color theme="1"/>
        <rFont val="Segoe UI"/>
        <family val="2"/>
      </rPr>
      <t>284</t>
    </r>
    <r>
      <rPr>
        <sz val="11"/>
        <color theme="1"/>
        <rFont val="Segoe UI"/>
        <family val="2"/>
      </rPr>
      <t xml:space="preserve"> proyectos de investigación apoyados</t>
    </r>
  </si>
  <si>
    <r>
      <t xml:space="preserve">Período de seguimiento: Segundo </t>
    </r>
    <r>
      <rPr>
        <b/>
        <u/>
        <sz val="16"/>
        <rFont val="Segoe UI"/>
        <family val="2"/>
      </rPr>
      <t>trimestre de 2018</t>
    </r>
  </si>
  <si>
    <t xml:space="preserve">Con corte a 30 de junio, se han logrado consolidar 03 alianzas estratégicas: OCDE, CYTED e ICGB. Con esto se logra la meta establecida para el período. Los avances en el marco del logro de estos ajustes, se precisa a continuación:
'Con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En el segundo trimestre de esta iniciativa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Durante el segundo trimestre se realizó, en conjunto con la Secretaría Ejecutiva para el Desarrollo Integral - SEDI, el seguimiento a los cuatro Grupos de Trabajo (Innovación, Educación y Recursos Humanos, Infraestructura Nacional de la Calidad, Desarrollo Tecnológico), durante la reunión de planeación de la Comisión Interamericana de Ciencia y Tecnología - COMCYT, en la que se realizó el Plan de Trabajo para los próximos 3 años, en los que Colciencias ejercerá como Presidencia de dicha Comisión. A partir del Plan de Trabajo se determinan las actividades para los grupos de la COMCyT y se les hará el seguimiento anual respectivo.
</t>
  </si>
  <si>
    <t xml:space="preserve">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En el 2° trimestre se ha continuado la negociación con la Corporación Internacional del Código de Barras de la Vida (International Barcode of Life -iBOL- Corporation) con sede en Ontario, Canadá, para suscribir un Convenio de Cooperación con el fin de ampliar la base de referencia de los códigos de barra de ADN de la biodiversidad nacional, por medio de la participación de Colombia en la II fase de iBOL, manteniendo al Instituto Alexander von Humboldt como vocero del Nodo Nacional Colombia dentro de iBOL. Adicionalmente, se encuentran en proceso de suscripción alianzas con las contrapartes de Colciencias en Irán y Sudáfrica, así como con la Organización Europea para la Investigación Nuclear (CERN) y el Joint Research Centre (JRC) de la Unión Europea. Igualmente, en el marco del Acuerdo de Cooperación en el campo de la investigación científica, tecnológica y de innovación entre Colciencias y el Ministerio de Ciencia, Tecnología Innovación Productiva (MINCYT) de Argentina, se está diseñando una convocatoria o invitación conjunta para apoyar proyectos de investigación conjuntos. Adicionalmente, se logró suscribir una alianza con el Programa de las Naciones Unidas para el Desarrollo -PNUD- con el cual se busca promover el fortalecimiento de experiencias comunitarias y/o ciudadanas en la conservación de ecosistemas a partir de la apropiación social de la CTI. Lo anterior, en el marco del programa A Ciencia Cierta, para la versión Conservación Comunitaria de Ecosistemas Estratégicos, la cual se desarrollará en alianza con el Programa de Pequeñas Donaciones GEF. Para este proceso, el GEF aportará US$450.000, con los cuales se financiarán 13 experiencias más de A Ciencia Cierta. </t>
  </si>
  <si>
    <t>Con relación a la medición de la satisfacción de los usuarios que hacen uso de los servicios que ofrece Colciencias, con corte a 30 de junio se aplicó la encuesta de satisfacción, cuya muestra dió cuenta del envío de 1.516 correos de invitación, de los cuales  353  fueron atendidos;  es decir un 23% de usuarios respondieran esta convocatoria.
Los resultados arrojaron un 84% de satisfacción del servicio, evidenciando un incremento de 8 puntos porcentuales respecto con la ultima medición del semestre 2 de 2017. Los encuestados respondieron que su mayor interés en cuanto a la calidad del servicio considera mas importante el cumplimiento en los tiempos de respuesta con un 77% seguido por conocimiento de los temas con un 76%.
En este período se realizaron capacitaciones al equipo de centro de contacto referente a Régimen de protección de datos personales, proceso de gestión de PQRDS impartidas por el programa nacional de servicio al ciudadano (PNSC). Así mismo, el Departamento Administrativo de la Función Pública realizó un taller sobre accesos a la información y peticiones verbales. Al interior de la entidad se realizaron 2 capacitaciones con el propósito de desarrollar capacidades de servicio no solo en el equipo de centro de contacto sino de los demás colaboradores. Se llevó a cabo taller llamado “Un servicio fuera de serie” dictado por programa nacional de servicio al ciudadano y manejo de documentos (oficios y memorandos) a través de ORFEO dictado por gestión documental con apoyo de la Oficina TIC y Centro de Contacto.
Con relación al monitoreo y seguimiento a PQRDS, a 30 de junio de la vigencia, se recibieron 44.518, de las cuales el 45% fueron recibidas a través de canal telefónico, 34% correo electrónico, 11 correo certificado, 8% página web y 0,5 a través del canal presencial. En este período se evidenció un aumento del as PQRDS del 22% frente las presentadas en el segundo semestre de 2017. El reporte detallada se encuentra publicado en el siguiente enlace: http://www.colciencias.gov.co/ciudadano.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Frente a los requisitos de Gobierno en Línea en segundo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</si>
  <si>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r>
      <t xml:space="preserve">A 30 de junio de 2018, se han comunicado el 50% de los programas estratégicos priorizados para la vigencia. Con esto, se realizaron 18 acciones de divulgación las cuales abarcan 14 programas estratégicos de los 28 priorizados para el año, logrando así la meta proyectada para el período.  Se destaca principalmente el lanzamiento de la plataforma "Ciencia en Cifras",  gestión realizada en conjunto con la Oficina Asesora Planeación y el Equipo de Comunicaciones en el desarrollo de piezas gráficas, videos y sesiones en vivo para dar a conocer la plataforma al público objetivo.
En cuanto a la gestión de comunicación interna, en el período se desarrollaron 5 campañas internas a seguir: "Usemos protección, actuemos con precaución", cuyo objetivo es la importancia de la seguridad informática, Campaña "Ponte mosca": su objetivo es dar a conocer los programas de Seguridad y Salud en el Trabajo, Campaña "¡Toma partido por el planeta!": el objetivo de la campaña es incentivar una cultura medioambiental interna.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30 de junio de 2018 se evidencia un </t>
    </r>
    <r>
      <rPr>
        <sz val="12"/>
        <color theme="1"/>
        <rFont val="Segoe UI"/>
        <family val="2"/>
      </rPr>
      <t>cumplimiento</t>
    </r>
    <r>
      <rPr>
        <sz val="11"/>
        <color theme="1"/>
        <rFont val="Segoe UI"/>
        <family val="2"/>
      </rPr>
      <t xml:space="preserve">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Para ecosistema digital  en página se registraron un total de 1.403.423 de visitas, asociado principalmente a que el período se abrieron 14 convocatorias, se implementó la plataforma de la Ciencia en Cifras y el Libro Verde 2030, se desarrolló la campaña CTeI en evolución y se divulgaron a través de la web los casos de éxito de los beneficiarios. 
En cuanto a las redes sociales se tuvieron las siguientes interacciones facebook 87,533, Twitter 51,854, youtube se lograron 287,202 reproducciones mas que el trimestre pasado, además se han apoyado las publicaciones con recursos gráficos y audiovisuales lo que ha permitido aumentar la cifra de interacción y seguidores en las de redes sociales.
Como conclusión a todas estas iniciativas se logró sensibiliza</t>
    </r>
    <r>
      <rPr>
        <sz val="11"/>
        <color rgb="FFC00000"/>
        <rFont val="Segoe UI"/>
        <family val="2"/>
      </rPr>
      <t xml:space="preserve">r 999.017 </t>
    </r>
    <r>
      <rPr>
        <sz val="11"/>
        <color theme="1"/>
        <rFont val="Segoe UI"/>
        <family val="2"/>
      </rPr>
      <t xml:space="preserve">entre redes sociales, página web Colciencias y Semana.com. La cifra está por debajo de lo planificado pero se debe tener en cuenta que el contrato de publicaciones en semana inició a finales de enero. 
Los eventos realizados durante el segundo trimestre del 2018 se cubrieron, estructuraron y coordinaron escenarios y/o eventos de las direcciones estratégicas de la Entidad, asimismo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Para el segundo trimestre se planeó 1000 menciones positivas , de las cuales se realizaron 883, aunque faltó 1,1% para cumplir la meta trimestral, no afecta la meta final debido a que tiene un avance a la fecha de del 53%. Las actividades más importantes de relacionamiento con los medios fueron la creación de la edición especial de la revista Semana con la cual impactamos a 27.079 usuarios únicos, el Inside con la República y el taller de periodistas para el lanzamiento de la plataforma La Ciencia en Cifras.
</t>
    </r>
  </si>
  <si>
    <t>Para el proceso de sostenibilidad de transformación cultural y organizacional en la Entidad, se ajustaron los estudios previos, a través de reuniones con SEGEL, y con el comité de personal, posterior a la firma de estudios previos se llevó a comité de contratación donde se aprobó y se inició la publicación de la menor cuantía en el SECOP II, logrando así la meta propuesta correspondiente al 1,5%.
Teniendo en cuenta las actividades contempladas para dar cumplimiento a la Iniciativa estratégica: “LA MOTIVACION NOS HACE MAS PRODUCTIVOS” se adjuntan los soportes de ejecución de las actividades contenidas en los siguientes programas:
Plan de capacitación institucional
Programa de bienestar e incentivos
Plan de trabajo del Sistema de Gestión de  seguridad y salud en el trabajo
Prueba Piloto teletrabajo
Soportes del otorgamiento de los auxilios educativos y créditos educativos condonables
Durante el segundo trimestre se realizaron capacitaciones de contratación Estatal, Inducción y Re-inducción, Gestión Documental, MGI y tercera Linea de Defensa, Equidad de Genero, Negociación Colectiva,  PMO, buenas prácticas y lineamientos  en seguridad y privacidad de la información , servicio al Ciudadano (un servicio fuera de serie) , Beneficios Tributarios y Orfeo.
Se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Durante el semestre se enviaron  dos piezas de comunicación recordando el seguimiento  a los objetivos concertados, esto se hizo a través del correo de la oficina de Talento Humano.
Durante el periodo reportado se realizaron reuniones con la firma Software House donde se trataron temas sobre certificaciones de servidores de la entidad, actualizacion de los manuales de funciones en el sistema, cargue de nómina antiguas y modulos de Bienestar, Capacitación y Seguridad y Salud en el Trabajo y firma digital para certificaciones, a la fecha se ha logrado avanzar en las certificaciones de servidores de la entidad, proceso que aún está en ajuste.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</si>
  <si>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 xml:space="preserve">Para el segundo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segundo trimestre de 2018, se observa un cumplimiento del 100% de hitos conforme lo programado (20 hitos programados para el período). Se cumple la tendencia esperada y en términos de lograr las actividades enmarcadas en el proceso de planeación institucional y del quehacer de la Oficina Asesora de Planeación de Colciencias.
Vale destacar los siguientes hitos en el período a reportar:
Seguimientos a primer trimestre de 2018 de los distintos de los instrumentos de planeación; Plan Estratégico, Plan de Acción, Plan de Convocatorias, Plan de Inversión, Plan Anual de Adquisiciones. Así mismo se realizó el seguimiento cuatrimestral al Plan Anticorrupción y de Atención al Ciudadano.
Se destaca la evaluación del Plan Estratégico Institucional 2017 y Plan de Acción Institucional 2017, consignada en los informes de gestión y resultados de esta vigencia.
También en este período, se llevó a cabo la Audiencia Pública de Rendición de Cuentas 2017, evento al cual se convocó a diversos actores del SNCTeI y a la ciudadanía en general. La información presentada incluyó los mínimos exigidos en el Manual Único de Rendición de Cuentas. La calificación de este evento fue favorable.-
en cuanto a la estrategia de socializar, capacitar y apropiar a ejecutado 22 ejercicios de capacitación de los 34 planificados para la vigencia 2018, evidenciando un avance del 65% en la estrategia, con una cobertura del 90% y una participación de 82 asistentes en las diferentes actividades realizadas.
Dentro de las estrategias que más cobertura han tenido, se encuentran las ejecutadas  por el equipo de planeación estratégica, con el fin de promover el reporte oportuno y completo de las acciones y tareas asociadas a la ejecución del Plan de Acción en GINA.   
En cuanto al análisis de estadísticas  se  desarrollaron los tableros para Grupos de Investigación, Investigadores, Publindex, Proyectos de I+D+i financiados por Colciencias. Adicionalmente se crearon tableros para la encuesta “¿Qué camino cogemos?”, presupuesto de Colciencias, recaudo y ejecución Fondo Francisco José de Caldas y Beneficios Tributarios, se lanzó al publicó el portal “La Ciencia en Cifras".
Normalización de bases de datos, Se incluyo la informacion de 2017 y durante el trimestre se trabajó en la unificacion de la BD las cuales se unificaron con la participación de las áreas responsables teniendo en cuenta la priorización según el plan estadístico nacional.
Se enviaron el 15 de junio al DANE y Ministerio de Educación, los Formularios de oferta de Información Estadística - F1 de las operaciones estadísticas como Indexación de revistas científicas especializadas en ciencia tecnología e innovación Publindex y  Beneficios tributarios en ciencia, tecnología e innovación. Así mismo, se enviaron las observaciones a la ficha de indicadores propuesta por Min Educación
para emplearla como guía de las fichas de los indicadores que se relacionen en cada operación estadística. 
En el proceso de implementación  de la PMO, se realizaron pruebas de diseño parte I – denominado “Mecanismo de Asignación de recursos”, parte II – “Proceso de Ejecución y Seguimiento de Proyectos” respectivamente donde se hicieron los ajustes requeridos, socialización del diseño y capacitación a las áreas técnicas a los Directores Científicos y Coordinadores Administrativos correspondientes a las cuatro entidades ejecutoras de la convocatoria 778-2017 de Ecosistema Científico (Universidad Nacional de Colombia – Sede Medellín; Universidad de Caldas, Universidad Industrial de Santander; Universidad Pontificia Bolivariana).  Se realizaron reuniones con el Director y el Subdirector para mostrar los avances en la implementación del software Planview, señalando los aspectos relevantes, los retos y los aspectos críticos, el avance en la implementación de la herramienta Planview es del 52% al segundo trimestre. Se revisó y ajustó el documento de diseño de la solución parte 2, generando la versión final del documento aprobado por Exceltis y Colciencias los cuales originaron compromisos que se encuentran en el informe presentado por Exceltis el 26 de junio de 2018. Todos los soportes de las capacitaciones se encuentran disponibles en la carpeta institucional  (Waira) O:\Planeacion\43. LISTAS DE ASISTENCIA\2018.
Con corte a 30 de Junio de 2018, se evidencia el cumplimiento del 100% de los requisitos asignados a la Oficina Asesora de Planeación en el componente del índice de Transparencia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Oficina de Control Interno,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(8) ocho informes de Auditoria , de los cuales se cumplio la meta.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30 de abril de 2018, el cual fue publicado el día 16 de mayo de 2018, cumpliendo el plazo establecido.
Secretaria General se carga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emite primer borrador sobre la guía para la supervisión e interventoría de contratos / convenios, se logra el 99% de cumplimiento de los requisitos de transparencia en Colciencias.
</t>
  </si>
  <si>
    <t xml:space="preserve">Con corte a junio de 2018, el plan de fortalecimiento de competencias en requisitos del Sistema de Gestión de Calidad evidencia un cumplimiento del 70% con un total de 7 ejercicios de capacitación, acompañamiento y asesoría ejecutados, de un total de 10 ejercicio planificados para la vigencia.
La cobertura promedio obtenida para los diferentes ejercicios adelantados es del 91% de asistencia, con un promedio de 31 participantes por actividad ejecutada, lo cual permite alcanzar el acompañamiento a los líderes de calidad de cada proceso. Como parte del ejercicio de articulación con otros referentes normativos, se ha garantizado la coherencia entre los documentos, indicadores y riesgos  del sistema de gestión de calidad y los requisitos, lineamientos y atributos de calidad del nuevo Modelo Integrado de Planeación y Gestión.
Optimización de procesos, en el mes de abril se realiza la alineación de los indicadores 2018 en el árbol de consulta por procesos y en el mapa de procesos de GINA, fecha a partir de la cual se inicia la gestión con los diferentes responsables para realizar el correspondiente reporte, con este avance se logra la meta del 100% en esta línea de optimización, aportando el 20% al indicador programático.
Se hace concertación de tres acciones de racionalización sobre las cuales se evidencia un avance del 53% frente a un 50% de avance esperado para junio de 2018, con lo cual se cumple la meta esperada.
Despues de recibir respuesta de la DIAN, en cuanto a tratamiento tributario para apoyos económicos en programas educativos y de acuerdo al Decreto 2250 de  2017 en su art 3 donde establece que "No constituyen renta ni ganancia ocasional, los apoyos económicos no reembolsables o condonados, entregados por el Estado o financiados con recursos públicos, para financiar programas educativos entregados a la persona natural", se realizan las precisiones normativas en el aplicativo  SUIT, a fin de asegurar que los usuarios tengan claridad en este trámite. 
Se realiza la actualización y publicación del procedimiento unificado de Reconocimiento de Actores M304PR08,  así como las guías de OTRIs, Incubadora de Empresa de base Tecnológica, Empresas Altamente Innovadoras, Unidades I+D+i y Centro de Investigación.
El plan de optimización a Junio de 2018, evidencia un avance del 34%, frente al 50% esperado, resultado que no permite cumplir la meta estimada, especialmente por los retrasos presentados en la concertación de los productos a cargo de Gestión de Contratación: Optimización Manual de contratación y supervisión, reducción de formatos en Gestión Contractual, actualización de procedimientos de Gestión Contractual.
Se publica el compendio de modelos de Ley 80 (A106PR16MO4), en la plataforma GINA, con el cual se inactivaron en total (23) modelos del proceso de Gestión Contractual. Este resultado permite pasar de (82) modelos a (59) modelos, con corte a II Trimestre de 2018.
Así mismo se construye y publica el "Instructivo para el empalme y entrega de cargo A101PR04I01", con 5 modelos a través de los cuales el funcionario o contratista que se va a retirar del cargo o rol contratado puede realizar la entrega del puesto, teniendo en cuenta el modelo que se ajusta de acuerdo al cargo o rol desempeñado y asegurando el cumplimiento de la normatividad aplicable.
Para el programa “más fácil menos pasos” se logra cumplir con el 100%, de la meta esperada, haciendo  seguimiento permanente a la disponibilidad de los trámites de Colciencias en la página web de la Entidad, verificando que se cuente con la información requerida por el ciudadano y las especificaciones establecidas por la Función Pública.  Se ha mantenido el monitoreo a la plataforma "No más filas", a fin de garantizar que efectivamente los trámites de Colciencias quedan disponibles en esta nueva plataforma.
 De los trámites inscritos en el SUIT, 7 son totalmente en línea y 1 es parcialmente.
 El principal logro para el programa mas fácil menos pasos, se obtiene con la identificación y priorización de la estrategia para la implementación de ventanillas únicas, requisitos que se logra con la planificación del "Portal de Innovación, herramienta de coordinación entre entidades públicas mediante la cual se unificará una sola oferta en innovación a nivel nacional." como uno de los proyectos priorizados por Colciencias ante el Comité Ejecutivo de CTeI , pues el portal responde a recomendaciones de la OCDE en términos de simplificación de trámites.
 La plataforma está concebida de tal manera que sirva como herramienta para hacer trazabilidad a los recursos nacionales invertidos en CTeI, y a mediano plazo es una plataforma que unificará la oferta y la demanda alrededor de la innovación, los socios estratégicos de la estrategia son el DNP, MinTIC, Colciencias y Presidencia.
</t>
  </si>
  <si>
    <t>A junio 30 de 2018, se avanzó en un 90%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Se elaboró la guía para la conformación de expedientes de convocatorias, con el fin de unificar criterio para la organización de los archivos de gestión de la entidad. 
Con respecto a las tablas de retención realizó mesa técnica con el AGN para revisar y aprobar los ajustes sugeridos en la sesión del Pre-Comité. En esta mesa técnica se recomendaron algunos ajustes a los procedimientos de la selección y se revisaron en mesa técnica el 03 de mayo 2018 donde finalmente se obtuvo el aval para presentar las TRD al Comité del Archivo General de la Nación. Se realiza la presentación ante el comité evaluador de documentos, el 24 de mayo de 2018, en el cual se emite concepto técnico de convalidación de las TRD. Actualmente la entidad a la espera de la comunicación donde evidencia la decisión de culminaron las actividades programadas para la implementación de los siguientes programas pertenecientes al Plan de Conservación Documental: Programa de sensibilización y toma de conciencia, Programa de Inspección y mantenimiento de sistemas de almacenamiento e instalaciones físicas; Programa de saneamiento ambiental.
Se realizó la actualización del registro de activos de información, según las Tablas de Retención Documental convalidadas por el Archivo General de la Nación. De igual manera se actualizo el formato de registros de información en GINA.</t>
  </si>
  <si>
    <t xml:space="preserve">Con corte a 30 de junio de 2018, se da cumplimiento con el 100% de los requisitos de la Dirección Financiera,asociado a la publicación en página web de manera oportuna y permanente la ejecución presupuestal mensual, de igual manera se encuentran publicadas las resoluciones de traslados presupuestales.
En cuanto a la estrategía Colciencias mas moderna se destacan las siguiente acciones: reunión con equipo ambiental para conocer el mecanismo que permita disminuir el consumo de papel, reunión con la oficina TIC para conocer los avances de la resolución 0836 de 2017, sobre la política de uso eficiente del papel, se publica en GINA la matriz sobre aspectos e impactos ambientales, adicionalmente presentación de la campaña interna de gestión ambiental, la etapa de sensibilización se presentó a través de las siguientes piezas: banner intranet, wallpaper y gif. Esta campaña tendrá continuidad durante el segundo semestre del año, pues mes a mes se destacarán los aspectos relacionados con Gestión Ambiental (reciclaje, uso de los recursos naturales, uso eficiente del papel, entre otros).
En el programa de buenas prácticas de conservación no se reporta avance en el segundo trimestre ya que este se planeó para el segundo semestre de 2018. Sin embargo, para el primer semestre se adelantaron las actividades como aprobación del cronograma para la subasta remitido por CISA, enajenación a título oneroso de bienes dados de baja mediante la Resolución 1509 de 2016, suscripción e incorporación de bienes muebles al contrato interadministrativo de comercialización N° CM-006-2016 / 313-2016 entre CISA y COLCIENIAS mediante Acta N° 1, en cuanto a los bienes dados en comodato, para la incorporación de los sobrantes al inventario de la Entidad se proyectaron las Fichas Técnicas del Comité de Inventarios y Baja de Bienes.
El plan de depuración contable de la vigencia 2018 se estructuro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</si>
  <si>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r>
      <t>Para el  período analizado, se avanzó en un</t>
    </r>
    <r>
      <rPr>
        <sz val="11"/>
        <color rgb="FFFF0000"/>
        <rFont val="Segoe UI"/>
        <family val="2"/>
      </rPr>
      <t xml:space="preserve"> 45%</t>
    </r>
    <r>
      <rPr>
        <sz val="11"/>
        <color theme="1"/>
        <rFont val="Segoe UI"/>
        <family val="2"/>
      </rPr>
      <t xml:space="preserve"> en el proceso de optimización de la contratación derivada. Con esto se logra en un 100% la meta programada en el período. Para el desarrollo de esta fase, se realizaron diferentes reuniones conjuntamente con la oficina de Gestión Documental, sistemas y SEGEL, en las cuales se revisaron una a una las actividades necesarias para la efectiva integración de los sistemas las cuales son:
    Cambios en el proceso
    Validación de las tablas de retención documental
    Alcance de la integración ORFEO-MGI
    Definición de parámetros y roles de ejecución
    Documentos obligatorios para el cargue de información
    Reunión de socialización con la comunidad Colciencias
    Cronograma de trabajo para la segunda fase de la integración</t>
    </r>
  </si>
  <si>
    <t>A segundo trimestre de 2018, se evidenció un avance del 87% en el desarrollo del nuevo sistema integrado de información frente al 100% establecido como meta para el período. Este situación, debido a un  atraso de 15 días en el cronograma general, para lo cual Tecnocom presentó un cronograma contemplando la realización de pruebas de aceptación, corrección y verificación de incidencias con nueva fecha de finalización el 30 de septiembre de 2018. En el momento se encuentra en trámite la prórroga del contrato 609-2014 y 306-2018 por tres meses para finalizar las actividades que aún se encuentran pendientes. Para mitigar el riesgo asociado a  R22-2018 se está realizando seguimiento a los entregables  semanalmente por parte de la interventoría y el equipo de Colciencias para el cumplimiento de los tiempos, así poder alertar a Colciencias en caso de identificarse aspectos que puedan llevar a incumplimientos en alcance, tiempo o costo.
Las actividades realizadas en el segundo trimestre del año 2018 fueron las siguientes:
Se realizó el refactoring  del paquete 2, 3 y 4  (participación y parametrización de convocatoria) por parte del proveedor y se está avanzando con las  pruebas  internas unitarias por parte del proveedor.
Se entregó  documentación técnica ajustada, incluye la malla validadora, matriz de roles y casos de usos ajustados para la liberación de la línea base 7.6
Por parte de la interventoría se está realizando visita de inspección para verificación del cronograma y entregables quincenalmente.
Se realizarán las pruebas modulares por parte de Tecnocom y se está dando inicio a las pruebas integrales.
Se dio inicio a las pruebas de la ruta crítica integral  por parte del equipo de pruebas de Colciencias
Se han realizado numerosas reuniones con los equipos técnicos para mirar temas de arquitectura y alistamiento de los ambientes de Colciencias para su instalación.
En cuanto a la dotación tecnológica se tiene el licenciamiento de hardware y software los cuales cumplen  con la política de seguridad y normatividad de la entidad, avance en el  plan de adquisiciones apoyando la gestión tecnológica en algunos servicios como: telefonía, video conferencia y registro de visitantes, afinamiento de las políticas y controles de seguridad, estabilizar  las plataformas de los sistemas: ONDAS, ideas para el cambio y a ciencia cierta en los portales web, por último se inició el proceso de mantenimiento y bolsa de repuestos para garantizar la disponibilidad de los equipos de cómputo de la totalidad de usuarios de la Entidad.
Para el cumplimiento de las soluciones de software se presentaron requerimientos en los aplicativos ORFEO,MGI. SCIENTI, SIGP,TABLEAU, los cuales fueron atendidos en los tiempos establecidos por las personas encargadas de cada uno de los aplicativos.
Como acción para controlar la materialización del riesgo R12-2018, la oficina de TIC, bajo el lineamiento registrado en el procedimiento de “Gestión de Cambios de Soluciones Automatizadas”, las actividades de modernización, actualización y ajustes a la plataforma son registradas en la matriz de trazabilidad de solicitudes de cambios (G104PRF02), la cual tiene como propósito identificar las actividades asociadas a cada requerimiento, los periodos de cumplimiento y el presupuesto asignado.
En el segundo trimestre de 2018, se actualiza o sincroniza la información publicada en la página Web de Colciencias, la Ciencia en Cifras para que corresponda con la información publicada en Datos Abiertos, sobre grupos e investigadores de 201+O663 a 2015. Adicional se incluye la información de investigadores y grupos correspondiente a la convocatoria del año 2017, se reporta formato de responsabilidades de gestión respecto al indicador ITEP de transparencia donde se contemplan actualización de 14 set de datos abiertos en el portal de Colciencias (http://www.colciencias.gov.co/ciudadano/datosabiertos).
Se tiene como inventario para cargue la información de producción evaluada en las convocatorias de los años 203 a 2017, para un proceso de Cienciometría se tiene propuesta de carga de información de los esuqemas de InstituLAC, GrupLAC y CvLAC.
 En cuanto el cumplimiento de los requisitos de transparencia, en el segundo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a 30 de junio de la vigencia se avanzó en un 90% los compromisos, logrando así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</si>
  <si>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30 de junio de 2018, se indexaron al Sistema de Información sobre Biodiversidad (SiB Colombia), un total de 92.180  nuevos registros de especies en el GBIF de llos cuales 14.842 corresponden a resultados de las expediciones Bio y 64.468 hacen parte de los resultados de la iniciativa de fortalecimiento de Colecciones. Los registros producto de las expediciones, se asocian a la contribución en la incorporación de los datos por parte de entidades tales como la Fundación Centro para la Investigación en Sistemas Sostenibles de Producción Agropecuaria "CIPAV", Fundación para la Investigación y Conservación Biológica Marina Ecomares, Fundación Tortugas del Mar, Corporación Paisajes Rurales, Universidad Nacional de Colombia, Fundación Colombia Azul, Aïgos SAS, Corporación para el Desarrollo Sostenible del Archipiélago de San Andrés, Providencia y Santa Catalina - CORALINA, Corporación Autónoma Regional de Caldas, Corporación Autónoma Regional de las cuencas de los ríos Negro y Nare - CORNARE, CORPORACIÓN AUTÓNOMA REGIONAL DEL GUAVIO- CORPOGUAVIO, Asociación Colombiana de Piscicultura y Pesca - PISPESCA, Instituto de Investigación de Recursos Biológicos Alexander von Humboldt y Anadarko Colombia Company.
Con relación al fortalecimiento de colecciones, los registro en el primer semestre fueron menosres a los esperados, dada la dinámica de publicación de datos que está a cargo de diversas entidades a nivel nacional, las cuales manejan diferentes frecuencias de tiempo para la inclusión de datos en la plataforma.
También para este período, se llevaron a cabo un total de 5 expediciones de las 8 comprometidas para el primer semestre de 2018, logrando el 63% de la meta establecida para el período. Las expediciones que se realizaron de manera exitosa corresponden en orden cronológico a: Apaporis, Boyacá, Chingaza, Sumapaz, y Parque Nacional los Nevados. Las restantes 3 expediciones que no lograron ejecutarse en en este período, corresponden a Ruta del Cacao, Anorí Antioquia y Bogota- Buenaventura.L as razones por la las cuales no se efecturaron incluyen: la necesidad de concertación con las comunidades, condiciones del clima y garantías frente a medidas de seguridad.
Con relación al fortalecimiento de colecciones, en  el  período analizado se continuó con la ejecución del Convenio Especial de Cooperación que fue suscrito con el Instituto de Ciencias Naturales de la Universidad Nacional y en paralelo se realizó una socialización de resultados en la Ferian Internacional de Medio Ambiente FIMA 2018.
En lo que refiere a la gestión regional, desde el Programa Bio se han realizado acciones para dinamizar la presentación de proyectos ya incluidos en los PAED departamentales. De igual manera, se han implementado gestiones con los departamentos de: Nariño, Valle del Cauca, Vichada, Caquetá, Chocó, Meta Y Bolivar. .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de las cuales 12 resultaron financiables.
Por su parte, la Convocatoria Innovación Boyacá, cerró finalizando marzo, desde la cual se registraron 13 propuestas inscritas. En este período se publicó el banco definitivo de elegibles, en el cual se establece que la convocatoria 795 quedó desierta, debido a que ninguna propuesta cumplió con los criterios de evaluación establecidos.  En vista de que es convocatoria regional, desarrollada conjuntamente con el Departamento de Boyacá, y teniendo presente el cumplimiento de la meta definida por el proyecto aprobado por OCAD del FCTeI, se debe revisar esta situación y plantear alternativas para cumplir con la meta propuesta.
Se encuentra en curso la segunda convocatoria de I+D Cundinamarca. La convocatoria en su primera versión tuvo cierre el 18 de mayo y apenas se lograron tener en el banco preliminar de elegibles 12 propuestas. Desde él área técnica se planteo en conjunto con el departamento tener una segunda convocatoria para el cumplimiento de la meta. Esta segunda convocatoria abrirá en el segundo semestre del año.
Con relación a  la convocatoria de innovación en el Departamento de Cundinamarca, se encuentra en curso la segunda fase. La convocatoria en su primera versión tuvo cierre el 18 de mayo y apenas se lograron tener en el banco preliminar de elegibles 5 propuestas lo que evidencia el incumplimiento de la meta. Desde él área técnica se planteo en conjunto con el departamento tener una segunda convocatoria para el cumplimiento de la meta. Esta segunda convocatoria abrirá en el segundo semestre del año</t>
  </si>
  <si>
    <t xml:space="preserve">El registro de apoyo a proyectos de investigación por cuenta de la Dirección de Fomento a la Investigación da cuenta de un total de 39 proyectos asociados a la segunda fase  de convocatoria de "Ecosistema Científico", con esto se cumple lo previsto. El grueso de los resultados se reportaran en tercer y cuarto trimestre de 2018; no obstante se han adelantado los procesos de diferentes convocatorias así: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dio apertura el pasado 02 de marzo y cerró el pasado 02 de mayo. El banco preliminar de elegibles fue publicado al cierre del mes de junio y mostró resultados en donde un número considerable de proyectos no tiene el nivel esperado en la calidad de los mismos, este resultado preliminar de 18 proyectos de investigación.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El 30 de mayo se dio apertura a la convocatoria que permanecerá abierta hasta el próximo 15 de agosto.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cerró el pasado 15 de mayo. Se publicó el pasado 29 de junio el banco preliminar de elegibles en el cual los resultados preliminares no permiten aún llegar a la meta con 21 proyectos de investigación que cumplen tanto en lo técnico como en los requisitos de documentación.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 39 proyectos de investigación apoyados en 4 de los focos de: alimentos, energía sostenible, bioeconomía y sociedad. En esta oportunidad se tuvo una inversión de $71.8 mil millones de pesos.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cerró el pasado 16 de mayo. Se han destinado $22.437.201.970 para la financiación de 45 proyectos de investigación. La convocatoria recibió 467 proyectos de los cuales 261 cumplen con requisitos mínimos. Los resultados preliminares se entregarán el próximo 18 de septiembre de 2018.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fue el pasado 23 de mayo. Los recursos para la financiación de proyectos son del orden de $26.500.000.000. Al cierre de la convocatoria se recibieron 550 propuestas y se publicará el banco definitivo el 05 de octubre.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Council UK y Newton Fund (Reino Unido). Los proyectos evaluados por expertos de ambos países y la decisión será tomada entre las dos partes a partir de las 10 propuestas que quedaron en el banco definitivo.  
h) Invitación a presentar propuesta para trabajar en alianza con las comunidades indígenas en temas relacionados en plantas medicinales: durante este período se elaboraron los términos para hacer la invitación, en alianza con comunidades indígenas. Se tuvo abierta la invitación hasta el día 05 de junio y se recibieron en total 5 propuestas de las cuales se seleccionaran dos propuestas de investigación.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 publicada el pasado 05 de marzo y el cierre fue el 27 de abril de 2018, para esta invitación se recibieron 6 propuestas de las cuales solamente dos de estas superaron el puntaje mínimo para ser evaluadas en panel de evaluación.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Estas condiciones fueron aprobadas en el Comité Conjunto de Administración del Convenio 877 de 2017, las mismas fueron estructuradas en los términos de la invitación para dar apertura, evaluación y contratación en el segundo semestre del año. 
 k) Segunda fase convocatoria para conformar las ternas del Consejo Nacional de Bioética: en el período se presentó una adenda, para ampliar cronograma, dado el número de propuestas presentadas. Su cierre fue el pasado 01 de junio del cual en el banco preliminar publicado será publicado a comienzos del 3er trimestre mostrando el estado de las 75 propuestas recibidas.
Respecto a la información científica especializada, durante el primer semestre se dio trámite para el pago a Elsevier, este pago está en trámite y se inició en el momento en que se levanta la restricción a la ley de garantías, de igual forma se realizó el pago a 27 Instituciones de Educación Superior – IES de 51 IES para el acceso de contenidos digitales con mayor relevancia y pertinencia generadoras de valor  en los procesos de investigación y producción científica del país.
</t>
  </si>
  <si>
    <t xml:space="preserve">En el período de enero a junio se reportaron desde la Superintendencia de Industria y Comercio (SIC) un total de 142 registros de patentes solicitadas por residentes en oficina nacional y PCT (69 en primer trimestre y 73 en segundo trimestre). la distribución porcentual por departamento es la siguiente:  Bogotá 35%; Antioquia 17%;Valle del Cauca 9%; Santander y Risaralda 7% cada uno, Cauca,  Atlántico, Cundinamarca, Boyacá,  Bolívar y Quindío cada uno con un 3%; Caldas, Huila, Nariño y Tolima con un 2%,  la Guajira y Norte de Santander con 1%.
Por lo anterior, se cumple en un 100% la meta establecida para el período. Vale señalar que el dato registrado es preliminar con corte a mayo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 la construcción, aprobación y respectiva publicación de los términos de referencia de la convocatoria. Finalmente la apertura se dio el pasado el 30 de mayo. Los recursos disponibles son del orden de $891 millones de pesos.
En lo que respecta al estudio de resultados e impacto de las solicitudes de patentes apoyadas por Colciencias,  finalizando junio se culminó la estructuración de la documentación de invitación.
Se tuvo en cuenta los aspectos mínimos que se esperan que contenga el resultado de este documento, lo que incluyó: resultados análisis econométrico y bibliométrico, resultados y conclusiones del estudio cualitativo y resultados y conclusiones del análisis costo- beneficio.
</t>
  </si>
  <si>
    <r>
      <t>A 30 de j unio de 2018, se logró aprobar el 14,4% de los recursos del Fondo de CTeI del Sistema General de Regalías. La inversión para este período fue cercana a los $42.347  millones. No obstante, se evidencia un nivel de cumplimiento del 59%  frente a la meta establecida para el trimestre. Esto de acuerdo a la dinámica de aprobación de proyectos de CTeI presentado por la regiones ante los Organos Colegiados de Administración y Decisón (OCAD).
Así mismo, en este período se logró acompañar 9</t>
    </r>
    <r>
      <rPr>
        <b/>
        <sz val="11"/>
        <color rgb="FFFF0000"/>
        <rFont val="Segoe UI"/>
        <family val="2"/>
      </rPr>
      <t xml:space="preserve"> </t>
    </r>
    <r>
      <rPr>
        <sz val="11"/>
        <color theme="1"/>
        <rFont val="Segoe UI"/>
        <family val="2"/>
      </rPr>
      <t xml:space="preserve"> planes y acuerdos departamentales de CTeI  (PAED) en el marco de la realización del os CODECTI en las regiones correspondientes:  Chocó, Caqueta, Cauca, Huila, Atlántico, Magdalena, Atlántico, Boyacá
Se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También en este período se efectuaron 32 jornadas de asistencia departamentales, principalmente en las regiones Pacífico (11) , Centro Sur (15) y Centro Oriente (6).
</t>
    </r>
  </si>
  <si>
    <t>Para el primer semestre de 2018, se reportan 709.468 personas sensibilizadas a través de estrategias enfocadas en el uso, apropiación y utilidad, por cuenta de las iniciativas de Contenidos Multiformato, Activaciones Regionales, Estrategia Digital TEC. Con esta cifra se el 87% de cumplimiento. En este contexto es necesario comentar que las 1.068.774 personas adicionales de rating en TV, se deben principalmente a la emisión de contenidos en tres canales de televisión pública diferentes, en el portal web de Todo Es Ciencia y en sus redes sociales, sumado a la presentación del documental "la tierra del agua" de la serie Colombia Bio en el Jardín Botánico. Se debe destacar el aporte e incremento significativo de Contenidos Multiformato a debido al estreno de la serie Robóticos en el canal aliado Canal Trece, sumado a las distintas proyecciones de la serie Colombia Bio en espacios culturales como la Feria Internacional del Libro y festivales de cine. También se emitió en los canales regionales Telepacífico y Telecafé las series Fórmulas de Cambio, Colombia Bio y Científico por un día.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Además, se dió inicio a la difusión de los tres capítulos audiovisuales producidos para cada una de las tres Rutas desarrolladas en el último trimestre de 2017, logrando más visitas en la página web de Todo es Ciencia y más reproducciones en todas las redes sociales. El impacto total, tanto presencial como en redes, de personas sensibilizadas con estas activaciones regionales. Para el segundo trimestre se logró impactar 8.844 personas de estas se destaca la sensibilización a 1.245 niños a lo largo de estas Rutas de la Ciencia que fueron: la desarrollada en el marco de la Feria Internacional del Libro de Bogotá, lo cual posibilitó una proyección del evento que impactó a nuevos públicos. Las Rutas realizadas en Manizales y Sabaneta, fueron desarrolladas a través de alianzas estratégicas con Centros de Ciencia y las Secretarías de Educación regionales. Por último, las jornadas de Medellín y dos fechas en Cali, fueron posibles gracias al convenio con el SENA, llegando a las regionales de la institución y teniendo como público a los aprendices SENA.
Con relación a la estrategia Digital TEC se lograron en el primer semestre 33.708 personas sensibilizadas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Entre el 1 de enero de y el 20 de junio del 2018, la página de Todo Es Ciencia ha recibido un total de 30.690 usuarios únicos. A corte de primer semestre, como consta en el informe entregado en marzo, se tuvieron 10.979 usuarios únicos en la página de Todo Es Ciencia (reportes de google analytics). Esto quiere decir que durante el segundo trimestre del año la estrategia digital de Todo Es Ciencia ha crecido 2,79 veces los usuarios que visitan la página web y ha superado la totalidad del tráfico para el año 2017 en 9.008 usuarios. Sin embargo, no se alcanzaron las metas propuesta para el segundo trimestre por las mismas razones que afectaron el tráfico en el primer trimestre.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t>
  </si>
  <si>
    <t>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otorgan 143 becas de doctorado y 1222 becas para maestrías, del total de becarios se beneficio a personas de grupos priorizados así: 17 beneficiarios de grupos afrodescendientes y 8 personas procedentes de comunidades indígenas.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tuvo cierre el 15 de mayo. A la convocatoria se presentaron 132 propuestas de candidatos, al corte del 30 de junio se continua con el proceso de evaluaciones para cuales de los condidatos continuarán en el proceso. 
Frente a la formación de capital humano de alto nivel para las regiones, se incluyeron en el plan de convocatorias 4 nuevos mecanismos de formación para las regiones: dos para el Departamento del Cauca, una del Departamento del Cesar y una del Departamento de La Guajira, estas convocatorias van a aportar a la meta estratégica de becas de forma que su aporte va a permitir llegar a la meta de becas para el cuatrienio. Adicionalmente para las convocatorias de vigencias anteriores de formación durante el mes de junio se publicaron los bancos preliminares y definitivos de los terceros cortes de las convocatorias de los departamentos de Guaviare, Putumayo, Tolima, Caquetá y Norte de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</si>
</sst>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23"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b/>
      <sz val="11"/>
      <color rgb="FFFF0000"/>
      <name val="Segoe UI"/>
      <family val="2"/>
    </font>
    <font>
      <sz val="11"/>
      <color rgb="FFFF0000"/>
      <name val="Segoe UI"/>
      <family val="2"/>
    </font>
    <font>
      <sz val="11"/>
      <color rgb="FFC00000"/>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04">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9" fontId="7" fillId="0" borderId="13" xfId="1" applyFont="1" applyFill="1" applyBorder="1" applyAlignment="1">
      <alignment horizontal="center" vertical="center" wrapText="1"/>
    </xf>
    <xf numFmtId="9" fontId="6" fillId="0" borderId="13" xfId="1"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21" fillId="0" borderId="13" xfId="0"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1" fontId="6" fillId="0" borderId="13" xfId="1"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7" fillId="0" borderId="13" xfId="0" applyFont="1" applyFill="1" applyBorder="1" applyAlignment="1">
      <alignment horizontal="justify" vertical="center" wrapText="1"/>
    </xf>
    <xf numFmtId="0" fontId="7" fillId="0" borderId="13" xfId="0" applyFont="1" applyFill="1" applyBorder="1" applyAlignment="1">
      <alignment vertical="center" wrapText="1"/>
    </xf>
    <xf numFmtId="0" fontId="3" fillId="0" borderId="0" xfId="0" applyFont="1" applyFill="1" applyBorder="1" applyAlignment="1">
      <alignment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justify" vertical="top" wrapText="1"/>
    </xf>
    <xf numFmtId="0" fontId="7" fillId="0" borderId="13" xfId="0" applyFont="1" applyFill="1" applyBorder="1" applyAlignment="1">
      <alignment horizontal="justify" vertical="center" wrapText="1"/>
    </xf>
    <xf numFmtId="0" fontId="6" fillId="0" borderId="14" xfId="0" quotePrefix="1"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quotePrefix="1" applyNumberFormat="1"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cellXfs>
  <cellStyles count="3">
    <cellStyle name="Millares [0] 2" xfId="2"/>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2018</a:t>
          </a:r>
        </a:p>
        <a:p>
          <a:pPr algn="ctr" rtl="0">
            <a:defRPr sz="1000"/>
          </a:pPr>
          <a:r>
            <a:rPr lang="en-US" sz="2100" b="1" i="0" u="none" strike="noStrike" baseline="0">
              <a:solidFill>
                <a:sysClr val="windowText" lastClr="000000"/>
              </a:solidFill>
              <a:effectLst/>
              <a:latin typeface="Arial Narrow"/>
              <a:ea typeface="+mn-ea"/>
              <a:cs typeface="+mn-cs"/>
            </a:rPr>
            <a:t>Corte al 30 de junio de 2018</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showRowColHeaders="0" zoomScale="80" zoomScaleNormal="80" workbookViewId="0">
      <selection activeCell="I1" sqref="A1:I46"/>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62"/>
      <c r="B36" s="63"/>
      <c r="C36" s="63"/>
      <c r="D36" s="63"/>
      <c r="E36" s="63"/>
      <c r="F36" s="63"/>
      <c r="G36" s="63"/>
      <c r="H36" s="63"/>
      <c r="I36" s="64"/>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6"/>
  <sheetViews>
    <sheetView showGridLines="0" tabSelected="1" topLeftCell="B1" zoomScale="77" zoomScaleNormal="77" zoomScaleSheetLayoutView="75" workbookViewId="0">
      <pane ySplit="10" topLeftCell="A28" activePane="bottomLeft" state="frozen"/>
      <selection activeCell="B1" sqref="B1"/>
      <selection pane="bottomLeft" activeCell="G28" sqref="G28"/>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9.570312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79"/>
      <c r="B1" s="80"/>
      <c r="C1" s="91" t="s">
        <v>128</v>
      </c>
      <c r="D1" s="92"/>
      <c r="E1" s="92"/>
      <c r="F1" s="92"/>
      <c r="G1" s="92"/>
      <c r="H1" s="92"/>
      <c r="I1" s="92"/>
      <c r="J1" s="92"/>
      <c r="K1" s="92"/>
      <c r="L1" s="92"/>
      <c r="M1" s="92"/>
      <c r="N1" s="93"/>
      <c r="O1" s="10" t="s">
        <v>26</v>
      </c>
    </row>
    <row r="2" spans="1:23" s="12" customFormat="1" ht="24.75" customHeight="1" x14ac:dyDescent="0.3">
      <c r="A2" s="81"/>
      <c r="B2" s="82"/>
      <c r="C2" s="94"/>
      <c r="D2" s="95"/>
      <c r="E2" s="95"/>
      <c r="F2" s="95"/>
      <c r="G2" s="95"/>
      <c r="H2" s="95"/>
      <c r="I2" s="95"/>
      <c r="J2" s="95"/>
      <c r="K2" s="95"/>
      <c r="L2" s="95"/>
      <c r="M2" s="95"/>
      <c r="N2" s="96"/>
      <c r="O2" s="10" t="s">
        <v>40</v>
      </c>
    </row>
    <row r="3" spans="1:23" s="12" customFormat="1" ht="22.5" customHeight="1" x14ac:dyDescent="0.3">
      <c r="A3" s="83"/>
      <c r="B3" s="84"/>
      <c r="C3" s="97"/>
      <c r="D3" s="98"/>
      <c r="E3" s="98"/>
      <c r="F3" s="98"/>
      <c r="G3" s="98"/>
      <c r="H3" s="98"/>
      <c r="I3" s="98"/>
      <c r="J3" s="98"/>
      <c r="K3" s="98"/>
      <c r="L3" s="98"/>
      <c r="M3" s="98"/>
      <c r="N3" s="99"/>
      <c r="O3" s="13" t="s">
        <v>39</v>
      </c>
    </row>
    <row r="4" spans="1:23" s="12" customFormat="1" ht="15.75" customHeight="1" x14ac:dyDescent="0.3">
      <c r="B4" s="68"/>
      <c r="C4" s="68"/>
      <c r="D4" s="68"/>
      <c r="E4" s="68"/>
      <c r="F4" s="68"/>
      <c r="G4" s="68"/>
      <c r="H4" s="68"/>
      <c r="I4" s="68"/>
      <c r="J4" s="68"/>
      <c r="K4" s="68"/>
      <c r="L4" s="68"/>
      <c r="M4" s="68"/>
      <c r="N4" s="68"/>
      <c r="O4" s="68"/>
    </row>
    <row r="5" spans="1:23" s="12" customFormat="1" ht="29.45" customHeight="1" x14ac:dyDescent="0.3">
      <c r="A5" s="69" t="s">
        <v>132</v>
      </c>
      <c r="B5" s="69"/>
      <c r="C5" s="69"/>
      <c r="D5" s="69"/>
      <c r="E5" s="69"/>
      <c r="F5" s="69"/>
      <c r="G5" s="69"/>
      <c r="H5" s="69"/>
      <c r="I5" s="69"/>
      <c r="J5" s="69"/>
      <c r="K5" s="69"/>
      <c r="L5" s="69"/>
      <c r="M5" s="69"/>
      <c r="N5" s="69"/>
      <c r="O5" s="69"/>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87" t="s">
        <v>151</v>
      </c>
      <c r="B7" s="87"/>
      <c r="C7" s="87"/>
      <c r="D7" s="87"/>
      <c r="E7" s="87"/>
      <c r="F7" s="87"/>
      <c r="G7" s="87"/>
      <c r="H7" s="87"/>
      <c r="I7" s="87"/>
      <c r="J7" s="87"/>
      <c r="K7" s="87"/>
      <c r="L7" s="87"/>
      <c r="M7" s="87"/>
      <c r="N7" s="87"/>
      <c r="O7" s="87"/>
      <c r="P7" s="61"/>
      <c r="Q7" s="61"/>
      <c r="R7" s="61"/>
      <c r="S7" s="61"/>
      <c r="T7" s="61"/>
      <c r="U7" s="61"/>
      <c r="V7" s="61"/>
      <c r="W7" s="61"/>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85" t="s">
        <v>0</v>
      </c>
      <c r="B9" s="85" t="s">
        <v>1</v>
      </c>
      <c r="C9" s="85" t="s">
        <v>2</v>
      </c>
      <c r="D9" s="85" t="s">
        <v>27</v>
      </c>
      <c r="E9" s="70" t="s">
        <v>28</v>
      </c>
      <c r="F9" s="70"/>
      <c r="G9" s="70"/>
      <c r="H9" s="70"/>
      <c r="I9" s="70"/>
      <c r="J9" s="70"/>
      <c r="K9" s="70"/>
      <c r="L9" s="70"/>
      <c r="M9" s="100" t="s">
        <v>10</v>
      </c>
      <c r="N9" s="100" t="s">
        <v>133</v>
      </c>
      <c r="O9" s="89" t="s">
        <v>134</v>
      </c>
    </row>
    <row r="10" spans="1:23" ht="36.75" customHeight="1" x14ac:dyDescent="0.3">
      <c r="A10" s="86"/>
      <c r="B10" s="86"/>
      <c r="C10" s="86"/>
      <c r="D10" s="86"/>
      <c r="E10" s="37" t="s">
        <v>29</v>
      </c>
      <c r="F10" s="35" t="s">
        <v>30</v>
      </c>
      <c r="G10" s="37" t="s">
        <v>31</v>
      </c>
      <c r="H10" s="35" t="s">
        <v>32</v>
      </c>
      <c r="I10" s="37" t="s">
        <v>33</v>
      </c>
      <c r="J10" s="35" t="s">
        <v>34</v>
      </c>
      <c r="K10" s="37" t="s">
        <v>35</v>
      </c>
      <c r="L10" s="35" t="s">
        <v>36</v>
      </c>
      <c r="M10" s="101"/>
      <c r="N10" s="101"/>
      <c r="O10" s="90"/>
    </row>
    <row r="11" spans="1:23" s="30" customFormat="1" ht="294" customHeight="1" x14ac:dyDescent="0.25">
      <c r="A11" s="73" t="s">
        <v>3</v>
      </c>
      <c r="B11" s="38" t="s">
        <v>4</v>
      </c>
      <c r="C11" s="51" t="s">
        <v>5</v>
      </c>
      <c r="D11" s="51" t="s">
        <v>44</v>
      </c>
      <c r="E11" s="51" t="s">
        <v>60</v>
      </c>
      <c r="F11" s="51" t="s">
        <v>60</v>
      </c>
      <c r="G11" s="51">
        <v>1000</v>
      </c>
      <c r="H11" s="51">
        <v>1365</v>
      </c>
      <c r="I11" s="51">
        <v>1020</v>
      </c>
      <c r="J11" s="51"/>
      <c r="K11" s="51">
        <v>1300</v>
      </c>
      <c r="L11" s="51"/>
      <c r="M11" s="51">
        <f>+H11</f>
        <v>1365</v>
      </c>
      <c r="N11" s="36">
        <f>IF(M11/G11&gt;100%,100%,M11/G11)</f>
        <v>1</v>
      </c>
      <c r="O11" s="50" t="s">
        <v>168</v>
      </c>
    </row>
    <row r="12" spans="1:23" s="30" customFormat="1" ht="120.75" customHeight="1" x14ac:dyDescent="0.25">
      <c r="A12" s="73"/>
      <c r="B12" s="38" t="s">
        <v>25</v>
      </c>
      <c r="C12" s="51" t="s">
        <v>5</v>
      </c>
      <c r="D12" s="52" t="s">
        <v>43</v>
      </c>
      <c r="E12" s="51" t="s">
        <v>60</v>
      </c>
      <c r="F12" s="51" t="s">
        <v>60</v>
      </c>
      <c r="G12" s="51" t="s">
        <v>60</v>
      </c>
      <c r="H12" s="51" t="s">
        <v>60</v>
      </c>
      <c r="I12" s="51" t="s">
        <v>60</v>
      </c>
      <c r="J12" s="51"/>
      <c r="K12" s="51">
        <v>200</v>
      </c>
      <c r="L12" s="51"/>
      <c r="M12" s="51" t="str">
        <f>H12</f>
        <v>No aplica</v>
      </c>
      <c r="N12" s="51" t="s">
        <v>60</v>
      </c>
      <c r="O12" s="50" t="s">
        <v>143</v>
      </c>
    </row>
    <row r="13" spans="1:23" s="30" customFormat="1" ht="132" customHeight="1" x14ac:dyDescent="0.25">
      <c r="A13" s="73"/>
      <c r="B13" s="29" t="s">
        <v>6</v>
      </c>
      <c r="C13" s="51" t="s">
        <v>5</v>
      </c>
      <c r="D13" s="52" t="s">
        <v>45</v>
      </c>
      <c r="E13" s="51" t="s">
        <v>60</v>
      </c>
      <c r="F13" s="46" t="s">
        <v>60</v>
      </c>
      <c r="G13" s="46">
        <v>0.25</v>
      </c>
      <c r="H13" s="46">
        <v>0.28000000000000003</v>
      </c>
      <c r="I13" s="46">
        <v>0.25</v>
      </c>
      <c r="J13" s="51"/>
      <c r="K13" s="40">
        <v>0.25</v>
      </c>
      <c r="L13" s="51"/>
      <c r="M13" s="40">
        <f>+H13</f>
        <v>0.28000000000000003</v>
      </c>
      <c r="N13" s="36">
        <f>IF(M13/G13&gt;100%,100%,M13/G13)</f>
        <v>1</v>
      </c>
      <c r="O13" s="50" t="s">
        <v>144</v>
      </c>
    </row>
    <row r="14" spans="1:23" s="30" customFormat="1" ht="323.25" customHeight="1" x14ac:dyDescent="0.25">
      <c r="A14" s="73"/>
      <c r="B14" s="74" t="s">
        <v>7</v>
      </c>
      <c r="C14" s="73" t="s">
        <v>5</v>
      </c>
      <c r="D14" s="51" t="s">
        <v>46</v>
      </c>
      <c r="E14" s="41">
        <v>2780</v>
      </c>
      <c r="F14" s="41">
        <v>1959</v>
      </c>
      <c r="G14" s="41">
        <v>4400</v>
      </c>
      <c r="H14" s="41">
        <v>4716</v>
      </c>
      <c r="I14" s="41">
        <v>7700</v>
      </c>
      <c r="J14" s="41"/>
      <c r="K14" s="41">
        <v>13400</v>
      </c>
      <c r="L14" s="41"/>
      <c r="M14" s="41">
        <f>+H14</f>
        <v>4716</v>
      </c>
      <c r="N14" s="36">
        <f>IF(M14/G14&gt;100%,100%,M14/G14)</f>
        <v>1</v>
      </c>
      <c r="O14" s="66" t="s">
        <v>145</v>
      </c>
    </row>
    <row r="15" spans="1:23" s="30" customFormat="1" ht="187.5" customHeight="1" x14ac:dyDescent="0.25">
      <c r="A15" s="73"/>
      <c r="B15" s="74"/>
      <c r="C15" s="73"/>
      <c r="D15" s="51" t="s">
        <v>47</v>
      </c>
      <c r="E15" s="51" t="s">
        <v>60</v>
      </c>
      <c r="F15" s="51" t="s">
        <v>60</v>
      </c>
      <c r="G15" s="51" t="s">
        <v>60</v>
      </c>
      <c r="H15" s="51" t="s">
        <v>60</v>
      </c>
      <c r="I15" s="51">
        <v>1</v>
      </c>
      <c r="J15" s="51"/>
      <c r="K15" s="51">
        <v>1</v>
      </c>
      <c r="L15" s="51"/>
      <c r="M15" s="51" t="str">
        <f t="shared" ref="M15:M47" si="0">+F15</f>
        <v>No aplica</v>
      </c>
      <c r="N15" s="51" t="s">
        <v>60</v>
      </c>
      <c r="O15" s="66"/>
    </row>
    <row r="16" spans="1:23" s="30" customFormat="1" ht="409.5" customHeight="1" x14ac:dyDescent="0.25">
      <c r="A16" s="73"/>
      <c r="B16" s="74" t="s">
        <v>11</v>
      </c>
      <c r="C16" s="74" t="s">
        <v>5</v>
      </c>
      <c r="D16" s="73" t="s">
        <v>150</v>
      </c>
      <c r="E16" s="74" t="s">
        <v>60</v>
      </c>
      <c r="F16" s="74" t="s">
        <v>60</v>
      </c>
      <c r="G16" s="74" t="s">
        <v>60</v>
      </c>
      <c r="H16" s="74">
        <v>39</v>
      </c>
      <c r="I16" s="74">
        <v>134</v>
      </c>
      <c r="J16" s="74"/>
      <c r="K16" s="74">
        <v>262</v>
      </c>
      <c r="L16" s="74"/>
      <c r="M16" s="74">
        <f>+H16</f>
        <v>39</v>
      </c>
      <c r="N16" s="88">
        <v>1</v>
      </c>
      <c r="O16" s="102" t="s">
        <v>164</v>
      </c>
    </row>
    <row r="17" spans="1:19" s="30" customFormat="1" ht="409.5" customHeight="1" x14ac:dyDescent="0.25">
      <c r="A17" s="38"/>
      <c r="B17" s="74"/>
      <c r="C17" s="74"/>
      <c r="D17" s="74"/>
      <c r="E17" s="74"/>
      <c r="F17" s="74"/>
      <c r="G17" s="74"/>
      <c r="H17" s="74"/>
      <c r="I17" s="74"/>
      <c r="J17" s="74"/>
      <c r="K17" s="74"/>
      <c r="L17" s="74"/>
      <c r="M17" s="74"/>
      <c r="N17" s="74"/>
      <c r="O17" s="103"/>
    </row>
    <row r="18" spans="1:19" s="30" customFormat="1" ht="375" customHeight="1" x14ac:dyDescent="0.25">
      <c r="A18" s="73" t="s">
        <v>12</v>
      </c>
      <c r="B18" s="29" t="s">
        <v>13</v>
      </c>
      <c r="C18" s="51" t="s">
        <v>16</v>
      </c>
      <c r="D18" s="51" t="s">
        <v>48</v>
      </c>
      <c r="E18" s="51" t="s">
        <v>60</v>
      </c>
      <c r="F18" s="51" t="s">
        <v>60</v>
      </c>
      <c r="G18" s="51" t="s">
        <v>60</v>
      </c>
      <c r="H18" s="51" t="s">
        <v>60</v>
      </c>
      <c r="I18" s="51">
        <v>170</v>
      </c>
      <c r="J18" s="51"/>
      <c r="K18" s="51">
        <v>880</v>
      </c>
      <c r="L18" s="51"/>
      <c r="M18" s="51" t="str">
        <f t="shared" si="0"/>
        <v>No aplica</v>
      </c>
      <c r="N18" s="51" t="s">
        <v>60</v>
      </c>
      <c r="O18" s="58" t="s">
        <v>135</v>
      </c>
    </row>
    <row r="19" spans="1:19" s="30" customFormat="1" ht="292.5" customHeight="1" x14ac:dyDescent="0.25">
      <c r="A19" s="73"/>
      <c r="B19" s="29" t="s">
        <v>41</v>
      </c>
      <c r="C19" s="51" t="s">
        <v>16</v>
      </c>
      <c r="D19" s="51" t="s">
        <v>49</v>
      </c>
      <c r="E19" s="51" t="s">
        <v>60</v>
      </c>
      <c r="F19" s="51" t="s">
        <v>60</v>
      </c>
      <c r="G19" s="51">
        <v>80</v>
      </c>
      <c r="H19" s="51">
        <v>80</v>
      </c>
      <c r="I19" s="51">
        <v>117</v>
      </c>
      <c r="J19" s="51"/>
      <c r="K19" s="51">
        <v>261</v>
      </c>
      <c r="L19" s="51"/>
      <c r="M19" s="51">
        <f>+H19</f>
        <v>80</v>
      </c>
      <c r="N19" s="36">
        <f>IF(M19/G19&gt;100%,100%,M19/G19)</f>
        <v>1</v>
      </c>
      <c r="O19" s="50" t="s">
        <v>136</v>
      </c>
    </row>
    <row r="20" spans="1:19" s="30" customFormat="1" ht="409.6" customHeight="1" x14ac:dyDescent="0.25">
      <c r="A20" s="73"/>
      <c r="B20" s="29" t="s">
        <v>14</v>
      </c>
      <c r="C20" s="51" t="s">
        <v>16</v>
      </c>
      <c r="D20" s="51" t="s">
        <v>50</v>
      </c>
      <c r="E20" s="51" t="s">
        <v>60</v>
      </c>
      <c r="F20" s="51" t="s">
        <v>60</v>
      </c>
      <c r="G20" s="51" t="s">
        <v>60</v>
      </c>
      <c r="H20" s="52" t="s">
        <v>60</v>
      </c>
      <c r="I20" s="51" t="s">
        <v>60</v>
      </c>
      <c r="J20" s="51"/>
      <c r="K20" s="51">
        <v>68</v>
      </c>
      <c r="L20" s="51"/>
      <c r="M20" s="51" t="str">
        <f>+F20</f>
        <v>No aplica</v>
      </c>
      <c r="N20" s="51" t="s">
        <v>60</v>
      </c>
      <c r="O20" s="59" t="s">
        <v>137</v>
      </c>
    </row>
    <row r="21" spans="1:19" s="30" customFormat="1" ht="289.5" customHeight="1" x14ac:dyDescent="0.25">
      <c r="A21" s="73"/>
      <c r="B21" s="74" t="s">
        <v>15</v>
      </c>
      <c r="C21" s="73" t="s">
        <v>16</v>
      </c>
      <c r="D21" s="51" t="s">
        <v>51</v>
      </c>
      <c r="E21" s="51">
        <v>2</v>
      </c>
      <c r="F21" s="51">
        <v>2</v>
      </c>
      <c r="G21" s="51">
        <v>2</v>
      </c>
      <c r="H21" s="51">
        <v>2</v>
      </c>
      <c r="I21" s="51">
        <v>24</v>
      </c>
      <c r="J21" s="51"/>
      <c r="K21" s="51">
        <v>104</v>
      </c>
      <c r="L21" s="51"/>
      <c r="M21" s="51">
        <f>+F21</f>
        <v>2</v>
      </c>
      <c r="N21" s="42">
        <f>IF(M21/G21&gt;100%,100%,M21/G21)</f>
        <v>1</v>
      </c>
      <c r="O21" s="76" t="s">
        <v>138</v>
      </c>
    </row>
    <row r="22" spans="1:19" s="30" customFormat="1" ht="267.75" customHeight="1" x14ac:dyDescent="0.25">
      <c r="A22" s="73"/>
      <c r="B22" s="74"/>
      <c r="C22" s="73"/>
      <c r="D22" s="51" t="s">
        <v>55</v>
      </c>
      <c r="E22" s="51" t="s">
        <v>60</v>
      </c>
      <c r="F22" s="51" t="s">
        <v>60</v>
      </c>
      <c r="G22" s="51" t="s">
        <v>60</v>
      </c>
      <c r="H22" s="51" t="s">
        <v>60</v>
      </c>
      <c r="I22" s="51">
        <v>600</v>
      </c>
      <c r="J22" s="51"/>
      <c r="K22" s="51">
        <v>3140</v>
      </c>
      <c r="L22" s="51"/>
      <c r="M22" s="51" t="str">
        <f t="shared" si="0"/>
        <v>No aplica</v>
      </c>
      <c r="N22" s="51" t="s">
        <v>60</v>
      </c>
      <c r="O22" s="76"/>
    </row>
    <row r="23" spans="1:19" s="30" customFormat="1" ht="392.25" customHeight="1" x14ac:dyDescent="0.25">
      <c r="A23" s="73"/>
      <c r="B23" s="29" t="s">
        <v>17</v>
      </c>
      <c r="C23" s="51" t="s">
        <v>16</v>
      </c>
      <c r="D23" s="51" t="s">
        <v>52</v>
      </c>
      <c r="E23" s="51">
        <v>3</v>
      </c>
      <c r="F23" s="51">
        <v>3</v>
      </c>
      <c r="G23" s="51">
        <v>5</v>
      </c>
      <c r="H23" s="51">
        <v>5</v>
      </c>
      <c r="I23" s="51">
        <v>5</v>
      </c>
      <c r="J23" s="51"/>
      <c r="K23" s="51">
        <v>17</v>
      </c>
      <c r="L23" s="51"/>
      <c r="M23" s="51">
        <f>+H23</f>
        <v>5</v>
      </c>
      <c r="N23" s="42">
        <f>IF(M23/G23&gt;100%,100%,M23/G23)</f>
        <v>1</v>
      </c>
      <c r="O23" s="50" t="s">
        <v>139</v>
      </c>
      <c r="P23" s="65"/>
    </row>
    <row r="24" spans="1:19" s="30" customFormat="1" ht="293.25" customHeight="1" x14ac:dyDescent="0.25">
      <c r="A24" s="73"/>
      <c r="B24" s="29" t="s">
        <v>18</v>
      </c>
      <c r="C24" s="51" t="s">
        <v>16</v>
      </c>
      <c r="D24" s="51" t="s">
        <v>53</v>
      </c>
      <c r="E24" s="51">
        <v>71</v>
      </c>
      <c r="F24" s="51">
        <v>69</v>
      </c>
      <c r="G24" s="51">
        <v>140</v>
      </c>
      <c r="H24" s="51">
        <f>+F24+29+19+25</f>
        <v>142</v>
      </c>
      <c r="I24" s="51">
        <v>190</v>
      </c>
      <c r="J24" s="51"/>
      <c r="K24" s="51">
        <v>600</v>
      </c>
      <c r="L24" s="51"/>
      <c r="M24" s="51">
        <f>+H24</f>
        <v>142</v>
      </c>
      <c r="N24" s="42">
        <f>IF(M24/G24&gt;100%,100%,M24/G24)</f>
        <v>1</v>
      </c>
      <c r="O24" s="50" t="s">
        <v>165</v>
      </c>
      <c r="P24" s="65"/>
    </row>
    <row r="25" spans="1:19" s="30" customFormat="1" ht="409.5" customHeight="1" x14ac:dyDescent="0.25">
      <c r="A25" s="73" t="s">
        <v>19</v>
      </c>
      <c r="B25" s="38" t="s">
        <v>20</v>
      </c>
      <c r="C25" s="51" t="s">
        <v>23</v>
      </c>
      <c r="D25" s="51" t="s">
        <v>54</v>
      </c>
      <c r="E25" s="51" t="s">
        <v>60</v>
      </c>
      <c r="F25" s="51" t="s">
        <v>60</v>
      </c>
      <c r="G25" s="51" t="s">
        <v>60</v>
      </c>
      <c r="H25" s="51" t="s">
        <v>60</v>
      </c>
      <c r="I25" s="51" t="s">
        <v>60</v>
      </c>
      <c r="J25" s="51"/>
      <c r="K25" s="41">
        <v>30000</v>
      </c>
      <c r="L25" s="51"/>
      <c r="M25" s="51" t="str">
        <f>+F25</f>
        <v>No aplica</v>
      </c>
      <c r="N25" s="51"/>
      <c r="O25" s="50" t="s">
        <v>146</v>
      </c>
    </row>
    <row r="26" spans="1:19" s="30" customFormat="1" ht="409.5" customHeight="1" x14ac:dyDescent="0.25">
      <c r="A26" s="73"/>
      <c r="B26" s="73" t="s">
        <v>21</v>
      </c>
      <c r="C26" s="51" t="s">
        <v>23</v>
      </c>
      <c r="D26" s="51" t="s">
        <v>54</v>
      </c>
      <c r="E26" s="41">
        <v>1350</v>
      </c>
      <c r="F26" s="41">
        <v>2714</v>
      </c>
      <c r="G26" s="41">
        <f>+E26+1500</f>
        <v>2850</v>
      </c>
      <c r="H26" s="57">
        <f>+F26+7828+105+4681+30</f>
        <v>15358</v>
      </c>
      <c r="I26" s="41">
        <v>28100</v>
      </c>
      <c r="J26" s="41"/>
      <c r="K26" s="41">
        <v>30000</v>
      </c>
      <c r="L26" s="51"/>
      <c r="M26" s="41">
        <f>+H26</f>
        <v>15358</v>
      </c>
      <c r="N26" s="42">
        <f>IF(M26/G26&gt;100%,100%,M26/G26)</f>
        <v>1</v>
      </c>
      <c r="O26" s="77" t="s">
        <v>147</v>
      </c>
      <c r="S26" s="31"/>
    </row>
    <row r="27" spans="1:19" s="16" customFormat="1" ht="229.5" customHeight="1" x14ac:dyDescent="0.3">
      <c r="A27" s="73"/>
      <c r="B27" s="73"/>
      <c r="C27" s="51" t="s">
        <v>23</v>
      </c>
      <c r="D27" s="51" t="s">
        <v>56</v>
      </c>
      <c r="E27" s="40">
        <v>1</v>
      </c>
      <c r="F27" s="40">
        <v>1</v>
      </c>
      <c r="G27" s="40">
        <v>1</v>
      </c>
      <c r="H27" s="40">
        <v>0</v>
      </c>
      <c r="I27" s="40">
        <v>1</v>
      </c>
      <c r="J27" s="51"/>
      <c r="K27" s="40">
        <v>1</v>
      </c>
      <c r="L27" s="51"/>
      <c r="M27" s="51">
        <f t="shared" si="0"/>
        <v>1</v>
      </c>
      <c r="N27" s="42">
        <f>IF(M27/E27&gt;100%,100%,M27/E27)</f>
        <v>1</v>
      </c>
      <c r="O27" s="78"/>
      <c r="S27" s="17"/>
    </row>
    <row r="28" spans="1:19" s="16" customFormat="1" ht="408.75" customHeight="1" x14ac:dyDescent="0.3">
      <c r="A28" s="73"/>
      <c r="B28" s="38" t="s">
        <v>22</v>
      </c>
      <c r="C28" s="51" t="s">
        <v>23</v>
      </c>
      <c r="D28" s="51" t="s">
        <v>57</v>
      </c>
      <c r="E28" s="41">
        <v>204000</v>
      </c>
      <c r="F28" s="41">
        <f>580372+10544+12335</f>
        <v>603251</v>
      </c>
      <c r="G28" s="41">
        <v>817000</v>
      </c>
      <c r="H28" s="41">
        <f>+F28+106217</f>
        <v>709468</v>
      </c>
      <c r="I28" s="41">
        <v>1118000</v>
      </c>
      <c r="J28" s="51"/>
      <c r="K28" s="57">
        <v>1627870</v>
      </c>
      <c r="L28" s="51"/>
      <c r="M28" s="41">
        <f t="shared" ref="M28:M33" si="1">+H28</f>
        <v>709468</v>
      </c>
      <c r="N28" s="42">
        <f>IF(M28/G28&gt;100%,100%,M28/G28)</f>
        <v>0.86838188494492041</v>
      </c>
      <c r="O28" s="43" t="s">
        <v>167</v>
      </c>
      <c r="S28" s="17"/>
    </row>
    <row r="29" spans="1:19" s="16" customFormat="1" ht="409.6" customHeight="1" x14ac:dyDescent="0.3">
      <c r="A29" s="73"/>
      <c r="B29" s="38" t="s">
        <v>24</v>
      </c>
      <c r="C29" s="51" t="s">
        <v>23</v>
      </c>
      <c r="D29" s="51" t="s">
        <v>58</v>
      </c>
      <c r="E29" s="41">
        <v>3000</v>
      </c>
      <c r="F29" s="41">
        <v>3000</v>
      </c>
      <c r="G29" s="41">
        <v>20000</v>
      </c>
      <c r="H29" s="41">
        <v>20000</v>
      </c>
      <c r="I29" s="41">
        <f>55000+48500</f>
        <v>103500</v>
      </c>
      <c r="J29" s="44"/>
      <c r="K29" s="41">
        <f>62000+131000</f>
        <v>193000</v>
      </c>
      <c r="L29" s="45"/>
      <c r="M29" s="41">
        <f t="shared" si="1"/>
        <v>20000</v>
      </c>
      <c r="N29" s="42">
        <f>IF(M29/G29&gt;100%,100%,M29/G29)</f>
        <v>1</v>
      </c>
      <c r="O29" s="43" t="s">
        <v>148</v>
      </c>
      <c r="S29" s="17"/>
    </row>
    <row r="30" spans="1:19" s="16" customFormat="1" ht="393.75" customHeight="1" x14ac:dyDescent="0.3">
      <c r="A30" s="73"/>
      <c r="B30" s="38" t="s">
        <v>42</v>
      </c>
      <c r="C30" s="51" t="s">
        <v>23</v>
      </c>
      <c r="D30" s="51" t="s">
        <v>59</v>
      </c>
      <c r="E30" s="51" t="s">
        <v>60</v>
      </c>
      <c r="F30" s="51" t="s">
        <v>60</v>
      </c>
      <c r="G30" s="51">
        <v>75</v>
      </c>
      <c r="H30" s="51">
        <v>254</v>
      </c>
      <c r="I30" s="51">
        <v>80</v>
      </c>
      <c r="J30" s="51"/>
      <c r="K30" s="51">
        <f>+I30+5673</f>
        <v>5753</v>
      </c>
      <c r="L30" s="51"/>
      <c r="M30" s="51">
        <f t="shared" si="1"/>
        <v>254</v>
      </c>
      <c r="N30" s="42">
        <f>IF(M30/G30&gt;100%,100%,M30/G30)</f>
        <v>1</v>
      </c>
      <c r="O30" s="50" t="s">
        <v>149</v>
      </c>
      <c r="S30" s="17"/>
    </row>
    <row r="31" spans="1:19" s="16" customFormat="1" ht="138.75" customHeight="1" x14ac:dyDescent="0.3">
      <c r="A31" s="73" t="s">
        <v>83</v>
      </c>
      <c r="B31" s="73" t="s">
        <v>61</v>
      </c>
      <c r="C31" s="51" t="s">
        <v>16</v>
      </c>
      <c r="D31" s="51" t="s">
        <v>62</v>
      </c>
      <c r="E31" s="51" t="s">
        <v>60</v>
      </c>
      <c r="F31" s="51" t="s">
        <v>60</v>
      </c>
      <c r="G31" s="40">
        <v>0.2</v>
      </c>
      <c r="H31" s="39">
        <v>0.2092</v>
      </c>
      <c r="I31" s="40">
        <v>0.2</v>
      </c>
      <c r="J31" s="51"/>
      <c r="K31" s="40">
        <v>1</v>
      </c>
      <c r="L31" s="51"/>
      <c r="M31" s="39">
        <f t="shared" si="1"/>
        <v>0.2092</v>
      </c>
      <c r="N31" s="36">
        <f>IF(M31/G31&gt;100%,100%,M31/G31)</f>
        <v>1</v>
      </c>
      <c r="O31" s="66" t="s">
        <v>140</v>
      </c>
      <c r="S31" s="17"/>
    </row>
    <row r="32" spans="1:19" s="16" customFormat="1" ht="237" customHeight="1" x14ac:dyDescent="0.3">
      <c r="A32" s="73"/>
      <c r="B32" s="73"/>
      <c r="C32" s="51" t="s">
        <v>16</v>
      </c>
      <c r="D32" s="51" t="s">
        <v>63</v>
      </c>
      <c r="E32" s="51" t="s">
        <v>60</v>
      </c>
      <c r="F32" s="51" t="s">
        <v>60</v>
      </c>
      <c r="G32" s="51">
        <v>50</v>
      </c>
      <c r="H32" s="51">
        <v>39</v>
      </c>
      <c r="I32" s="51">
        <v>50</v>
      </c>
      <c r="J32" s="51"/>
      <c r="K32" s="51">
        <v>150</v>
      </c>
      <c r="L32" s="51"/>
      <c r="M32" s="51">
        <f t="shared" si="1"/>
        <v>39</v>
      </c>
      <c r="N32" s="48">
        <f>IF(M32/G32&gt;100%,100%,M32/G32)</f>
        <v>0.78</v>
      </c>
      <c r="O32" s="66"/>
      <c r="S32" s="17"/>
    </row>
    <row r="33" spans="1:16" s="23" customFormat="1" ht="80.25" customHeight="1" x14ac:dyDescent="0.25">
      <c r="A33" s="73"/>
      <c r="B33" s="38" t="s">
        <v>64</v>
      </c>
      <c r="C33" s="51" t="s">
        <v>16</v>
      </c>
      <c r="D33" s="51" t="s">
        <v>68</v>
      </c>
      <c r="E33" s="51" t="s">
        <v>60</v>
      </c>
      <c r="F33" s="51" t="s">
        <v>60</v>
      </c>
      <c r="G33" s="51" t="s">
        <v>60</v>
      </c>
      <c r="H33" s="51" t="s">
        <v>60</v>
      </c>
      <c r="I33" s="51" t="s">
        <v>60</v>
      </c>
      <c r="J33" s="51"/>
      <c r="K33" s="51">
        <v>80</v>
      </c>
      <c r="L33" s="51"/>
      <c r="M33" s="51" t="str">
        <f t="shared" si="1"/>
        <v>No aplica</v>
      </c>
      <c r="N33" s="51" t="s">
        <v>60</v>
      </c>
      <c r="O33" s="50" t="s">
        <v>129</v>
      </c>
    </row>
    <row r="34" spans="1:16" s="16" customFormat="1" ht="264" customHeight="1" x14ac:dyDescent="0.3">
      <c r="A34" s="73"/>
      <c r="B34" s="38" t="s">
        <v>65</v>
      </c>
      <c r="C34" s="51" t="s">
        <v>67</v>
      </c>
      <c r="D34" s="51" t="s">
        <v>69</v>
      </c>
      <c r="E34" s="51" t="s">
        <v>60</v>
      </c>
      <c r="F34" s="51" t="s">
        <v>60</v>
      </c>
      <c r="G34" s="51" t="s">
        <v>60</v>
      </c>
      <c r="H34" s="51" t="s">
        <v>60</v>
      </c>
      <c r="I34" s="51">
        <v>2</v>
      </c>
      <c r="J34" s="51"/>
      <c r="K34" s="51">
        <v>2</v>
      </c>
      <c r="L34" s="51"/>
      <c r="M34" s="51" t="str">
        <f t="shared" ref="M34:M35" si="2">+H34</f>
        <v>No aplica</v>
      </c>
      <c r="N34" s="51" t="s">
        <v>60</v>
      </c>
      <c r="O34" s="50" t="s">
        <v>141</v>
      </c>
    </row>
    <row r="35" spans="1:16" s="16" customFormat="1" ht="105.75" customHeight="1" x14ac:dyDescent="0.3">
      <c r="A35" s="73"/>
      <c r="B35" s="38" t="s">
        <v>66</v>
      </c>
      <c r="C35" s="51" t="s">
        <v>67</v>
      </c>
      <c r="D35" s="51" t="s">
        <v>70</v>
      </c>
      <c r="E35" s="51" t="s">
        <v>60</v>
      </c>
      <c r="F35" s="51" t="s">
        <v>60</v>
      </c>
      <c r="G35" s="51" t="s">
        <v>60</v>
      </c>
      <c r="H35" s="51" t="s">
        <v>60</v>
      </c>
      <c r="I35" s="51">
        <v>2</v>
      </c>
      <c r="J35" s="51"/>
      <c r="K35" s="51">
        <v>2</v>
      </c>
      <c r="L35" s="51"/>
      <c r="M35" s="51" t="str">
        <f t="shared" si="2"/>
        <v>No aplica</v>
      </c>
      <c r="N35" s="51" t="s">
        <v>60</v>
      </c>
      <c r="O35" s="43" t="s">
        <v>130</v>
      </c>
    </row>
    <row r="36" spans="1:16" s="16" customFormat="1" ht="133.5" customHeight="1" x14ac:dyDescent="0.3">
      <c r="A36" s="73" t="s">
        <v>84</v>
      </c>
      <c r="B36" s="38" t="s">
        <v>71</v>
      </c>
      <c r="C36" s="51" t="s">
        <v>80</v>
      </c>
      <c r="D36" s="51" t="s">
        <v>73</v>
      </c>
      <c r="E36" s="51">
        <v>33</v>
      </c>
      <c r="F36" s="51">
        <v>33</v>
      </c>
      <c r="G36" s="51">
        <v>33</v>
      </c>
      <c r="H36" s="51">
        <v>33</v>
      </c>
      <c r="I36" s="51">
        <v>33</v>
      </c>
      <c r="J36" s="51"/>
      <c r="K36" s="51">
        <v>33</v>
      </c>
      <c r="L36" s="51"/>
      <c r="M36" s="51">
        <v>33</v>
      </c>
      <c r="N36" s="42">
        <f>IF(M36/E36&gt;100%,100%,M36/E36)</f>
        <v>1</v>
      </c>
      <c r="O36" s="50" t="s">
        <v>142</v>
      </c>
    </row>
    <row r="37" spans="1:16" s="23" customFormat="1" ht="65.25" customHeight="1" x14ac:dyDescent="0.25">
      <c r="A37" s="73"/>
      <c r="B37" s="73" t="s">
        <v>72</v>
      </c>
      <c r="C37" s="51" t="s">
        <v>80</v>
      </c>
      <c r="D37" s="51" t="s">
        <v>74</v>
      </c>
      <c r="E37" s="51" t="s">
        <v>60</v>
      </c>
      <c r="F37" s="51" t="s">
        <v>60</v>
      </c>
      <c r="G37" s="51">
        <v>8</v>
      </c>
      <c r="H37" s="49">
        <v>10</v>
      </c>
      <c r="I37" s="51">
        <v>8</v>
      </c>
      <c r="J37" s="51"/>
      <c r="K37" s="51">
        <v>33</v>
      </c>
      <c r="L37" s="51"/>
      <c r="M37" s="51">
        <f>+H37</f>
        <v>10</v>
      </c>
      <c r="N37" s="48">
        <f>IF(M37/G37&gt;100%,100%,M37/G37)</f>
        <v>1</v>
      </c>
      <c r="O37" s="66" t="s">
        <v>166</v>
      </c>
      <c r="P37" s="34"/>
    </row>
    <row r="38" spans="1:16" s="23" customFormat="1" ht="132.75" customHeight="1" x14ac:dyDescent="0.25">
      <c r="A38" s="73"/>
      <c r="B38" s="73"/>
      <c r="C38" s="51" t="s">
        <v>80</v>
      </c>
      <c r="D38" s="51" t="s">
        <v>75</v>
      </c>
      <c r="E38" s="42">
        <v>7.0000000000000007E-2</v>
      </c>
      <c r="F38" s="46">
        <v>8.5999999999999993E-2</v>
      </c>
      <c r="G38" s="46">
        <v>0.245</v>
      </c>
      <c r="H38" s="39">
        <v>0.14399999999999999</v>
      </c>
      <c r="I38" s="46">
        <v>0.45500000000000002</v>
      </c>
      <c r="J38" s="51"/>
      <c r="K38" s="40">
        <v>0.7</v>
      </c>
      <c r="L38" s="51"/>
      <c r="M38" s="39">
        <f>+H38</f>
        <v>0.14399999999999999</v>
      </c>
      <c r="N38" s="48">
        <f>IF(M38/G38&gt;100%,100%,M38/G38)</f>
        <v>0.58775510204081627</v>
      </c>
      <c r="O38" s="66"/>
    </row>
    <row r="39" spans="1:16" s="16" customFormat="1" ht="312.75" customHeight="1" x14ac:dyDescent="0.3">
      <c r="A39" s="73" t="s">
        <v>85</v>
      </c>
      <c r="B39" s="38" t="s">
        <v>76</v>
      </c>
      <c r="C39" s="51" t="s">
        <v>86</v>
      </c>
      <c r="D39" s="51" t="s">
        <v>77</v>
      </c>
      <c r="E39" s="51">
        <v>1</v>
      </c>
      <c r="F39" s="51">
        <v>1</v>
      </c>
      <c r="G39" s="51">
        <v>3</v>
      </c>
      <c r="H39" s="51">
        <v>3</v>
      </c>
      <c r="I39" s="51">
        <v>5</v>
      </c>
      <c r="J39" s="51"/>
      <c r="K39" s="51">
        <v>7</v>
      </c>
      <c r="L39" s="51"/>
      <c r="M39" s="51">
        <f>+H39</f>
        <v>3</v>
      </c>
      <c r="N39" s="42">
        <f>IF(M39/G59&gt;100%,100%,M39/G39)</f>
        <v>1</v>
      </c>
      <c r="O39" s="60" t="s">
        <v>152</v>
      </c>
    </row>
    <row r="40" spans="1:16" s="16" customFormat="1" ht="131.25" customHeight="1" x14ac:dyDescent="0.3">
      <c r="A40" s="73"/>
      <c r="B40" s="38" t="s">
        <v>78</v>
      </c>
      <c r="C40" s="51" t="s">
        <v>86</v>
      </c>
      <c r="D40" s="51" t="s">
        <v>79</v>
      </c>
      <c r="E40" s="51" t="s">
        <v>60</v>
      </c>
      <c r="F40" s="51" t="s">
        <v>60</v>
      </c>
      <c r="G40" s="51" t="s">
        <v>60</v>
      </c>
      <c r="H40" s="51" t="s">
        <v>60</v>
      </c>
      <c r="I40" s="51" t="s">
        <v>60</v>
      </c>
      <c r="J40" s="51"/>
      <c r="K40" s="51">
        <v>18</v>
      </c>
      <c r="L40" s="51"/>
      <c r="M40" s="51" t="str">
        <f t="shared" si="0"/>
        <v>No aplica</v>
      </c>
      <c r="N40" s="51" t="s">
        <v>60</v>
      </c>
      <c r="O40" s="43" t="s">
        <v>131</v>
      </c>
    </row>
    <row r="41" spans="1:16" s="16" customFormat="1" ht="180.75" customHeight="1" x14ac:dyDescent="0.3">
      <c r="A41" s="73"/>
      <c r="B41" s="38" t="s">
        <v>81</v>
      </c>
      <c r="C41" s="51" t="s">
        <v>86</v>
      </c>
      <c r="D41" s="51" t="s">
        <v>82</v>
      </c>
      <c r="E41" s="51" t="s">
        <v>60</v>
      </c>
      <c r="F41" s="51" t="s">
        <v>60</v>
      </c>
      <c r="G41" s="51" t="s">
        <v>60</v>
      </c>
      <c r="H41" s="51" t="s">
        <v>60</v>
      </c>
      <c r="I41" s="51" t="s">
        <v>60</v>
      </c>
      <c r="J41" s="51"/>
      <c r="K41" s="51">
        <v>2</v>
      </c>
      <c r="L41" s="51"/>
      <c r="M41" s="51" t="str">
        <f t="shared" si="0"/>
        <v>No aplica</v>
      </c>
      <c r="N41" s="51" t="s">
        <v>60</v>
      </c>
      <c r="O41" s="43" t="s">
        <v>153</v>
      </c>
    </row>
    <row r="42" spans="1:16" s="16" customFormat="1" ht="223.5" customHeight="1" x14ac:dyDescent="0.3">
      <c r="A42" s="73" t="s">
        <v>117</v>
      </c>
      <c r="B42" s="73" t="s">
        <v>87</v>
      </c>
      <c r="C42" s="73" t="s">
        <v>119</v>
      </c>
      <c r="D42" s="51" t="s">
        <v>88</v>
      </c>
      <c r="E42" s="51" t="s">
        <v>60</v>
      </c>
      <c r="F42" s="51" t="s">
        <v>60</v>
      </c>
      <c r="G42" s="40">
        <v>0.8</v>
      </c>
      <c r="H42" s="40">
        <v>0.84</v>
      </c>
      <c r="I42" s="40">
        <v>0.8</v>
      </c>
      <c r="J42" s="51"/>
      <c r="K42" s="40">
        <v>0.85</v>
      </c>
      <c r="L42" s="51"/>
      <c r="M42" s="40">
        <f>+H42</f>
        <v>0.84</v>
      </c>
      <c r="N42" s="42">
        <f>IF(M42/G42&gt;100%,100%,M42/G42)</f>
        <v>1</v>
      </c>
      <c r="O42" s="66" t="s">
        <v>154</v>
      </c>
    </row>
    <row r="43" spans="1:16" s="16" customFormat="1" ht="95.25" customHeight="1" x14ac:dyDescent="0.3">
      <c r="A43" s="73"/>
      <c r="B43" s="73"/>
      <c r="C43" s="73"/>
      <c r="D43" s="51" t="s">
        <v>89</v>
      </c>
      <c r="E43" s="40">
        <v>1</v>
      </c>
      <c r="F43" s="40">
        <v>1</v>
      </c>
      <c r="G43" s="40">
        <v>1</v>
      </c>
      <c r="H43" s="40">
        <v>1</v>
      </c>
      <c r="I43" s="40">
        <v>1</v>
      </c>
      <c r="J43" s="51"/>
      <c r="K43" s="40">
        <v>1</v>
      </c>
      <c r="L43" s="51"/>
      <c r="M43" s="42">
        <f>+H43</f>
        <v>1</v>
      </c>
      <c r="N43" s="47">
        <f>IF(M43/G43&gt;100%,100%,M43/G43)</f>
        <v>1</v>
      </c>
      <c r="O43" s="66"/>
    </row>
    <row r="44" spans="1:16" s="23" customFormat="1" ht="117.75" customHeight="1" x14ac:dyDescent="0.25">
      <c r="A44" s="73"/>
      <c r="B44" s="73"/>
      <c r="C44" s="73"/>
      <c r="D44" s="51" t="s">
        <v>90</v>
      </c>
      <c r="E44" s="40">
        <v>1</v>
      </c>
      <c r="F44" s="53">
        <v>1</v>
      </c>
      <c r="G44" s="40">
        <v>1</v>
      </c>
      <c r="H44" s="40">
        <v>1</v>
      </c>
      <c r="I44" s="40">
        <v>1</v>
      </c>
      <c r="J44" s="51"/>
      <c r="K44" s="40">
        <v>1</v>
      </c>
      <c r="L44" s="51"/>
      <c r="M44" s="42">
        <f>+H44</f>
        <v>1</v>
      </c>
      <c r="N44" s="47">
        <f>IF(M44/G44&gt;100%,100%,M44/G44)</f>
        <v>1</v>
      </c>
      <c r="O44" s="66"/>
    </row>
    <row r="45" spans="1:16" s="23" customFormat="1" ht="147.75" customHeight="1" x14ac:dyDescent="0.25">
      <c r="A45" s="73"/>
      <c r="B45" s="73" t="s">
        <v>91</v>
      </c>
      <c r="C45" s="73" t="s">
        <v>120</v>
      </c>
      <c r="D45" s="51" t="s">
        <v>92</v>
      </c>
      <c r="E45" s="40">
        <v>0.2</v>
      </c>
      <c r="F45" s="40">
        <v>0.2</v>
      </c>
      <c r="G45" s="40">
        <v>0.5</v>
      </c>
      <c r="H45" s="40">
        <v>0.5</v>
      </c>
      <c r="I45" s="40">
        <v>0.75</v>
      </c>
      <c r="J45" s="51"/>
      <c r="K45" s="40">
        <v>1</v>
      </c>
      <c r="L45" s="51"/>
      <c r="M45" s="42">
        <f>+H45</f>
        <v>0.5</v>
      </c>
      <c r="N45" s="47">
        <f>IF(M45/G45&gt;100%,100%,M45/G45)</f>
        <v>1</v>
      </c>
      <c r="O45" s="66" t="s">
        <v>155</v>
      </c>
    </row>
    <row r="46" spans="1:16" s="16" customFormat="1" ht="157.5" customHeight="1" x14ac:dyDescent="0.3">
      <c r="A46" s="73"/>
      <c r="B46" s="73"/>
      <c r="C46" s="73"/>
      <c r="D46" s="51" t="s">
        <v>95</v>
      </c>
      <c r="E46" s="51" t="s">
        <v>60</v>
      </c>
      <c r="F46" s="51" t="s">
        <v>60</v>
      </c>
      <c r="G46" s="41">
        <v>1104200</v>
      </c>
      <c r="H46" s="41">
        <v>999017</v>
      </c>
      <c r="I46" s="41">
        <v>1104200</v>
      </c>
      <c r="J46" s="41"/>
      <c r="K46" s="41">
        <v>2208400</v>
      </c>
      <c r="L46" s="51"/>
      <c r="M46" s="41">
        <f>+H46</f>
        <v>999017</v>
      </c>
      <c r="N46" s="47">
        <f>IF(M46/G46&gt;100%,100%,M46/G46)</f>
        <v>0.90474280021735198</v>
      </c>
      <c r="O46" s="66"/>
    </row>
    <row r="47" spans="1:16" s="23" customFormat="1" ht="157.5" customHeight="1" x14ac:dyDescent="0.25">
      <c r="A47" s="73"/>
      <c r="B47" s="73"/>
      <c r="C47" s="73"/>
      <c r="D47" s="51" t="s">
        <v>93</v>
      </c>
      <c r="E47" s="40">
        <v>1</v>
      </c>
      <c r="F47" s="40">
        <v>1</v>
      </c>
      <c r="G47" s="40">
        <v>1</v>
      </c>
      <c r="H47" s="51"/>
      <c r="I47" s="40">
        <v>1</v>
      </c>
      <c r="J47" s="51"/>
      <c r="K47" s="40">
        <v>1</v>
      </c>
      <c r="L47" s="51"/>
      <c r="M47" s="42">
        <f t="shared" si="0"/>
        <v>1</v>
      </c>
      <c r="N47" s="42">
        <f>IF(M47/E47&gt;100%,100%,M47/E47)</f>
        <v>1</v>
      </c>
      <c r="O47" s="66"/>
    </row>
    <row r="48" spans="1:16" s="16" customFormat="1" ht="150.75" customHeight="1" x14ac:dyDescent="0.3">
      <c r="A48" s="73"/>
      <c r="B48" s="73"/>
      <c r="C48" s="73"/>
      <c r="D48" s="51" t="s">
        <v>94</v>
      </c>
      <c r="E48" s="40">
        <v>0.89</v>
      </c>
      <c r="F48" s="40">
        <v>0.89</v>
      </c>
      <c r="G48" s="40">
        <v>0.89</v>
      </c>
      <c r="H48" s="40">
        <v>0.89</v>
      </c>
      <c r="I48" s="40">
        <v>0.89</v>
      </c>
      <c r="J48" s="51"/>
      <c r="K48" s="40">
        <v>1</v>
      </c>
      <c r="L48" s="51"/>
      <c r="M48" s="42">
        <f>+H48</f>
        <v>0.89</v>
      </c>
      <c r="N48" s="42">
        <f>IF(M48/G48&gt;100%,100%,M48/G48)</f>
        <v>1</v>
      </c>
      <c r="O48" s="66"/>
    </row>
    <row r="49" spans="1:87" s="23" customFormat="1" ht="202.5" customHeight="1" x14ac:dyDescent="0.25">
      <c r="A49" s="73"/>
      <c r="B49" s="73" t="s">
        <v>96</v>
      </c>
      <c r="C49" s="73" t="s">
        <v>119</v>
      </c>
      <c r="D49" s="51" t="s">
        <v>97</v>
      </c>
      <c r="E49" s="51">
        <v>0.75</v>
      </c>
      <c r="F49" s="51">
        <v>0</v>
      </c>
      <c r="G49" s="51">
        <v>1.5</v>
      </c>
      <c r="H49" s="51">
        <v>1.5</v>
      </c>
      <c r="I49" s="51">
        <v>2.25</v>
      </c>
      <c r="J49" s="51"/>
      <c r="K49" s="51">
        <v>3</v>
      </c>
      <c r="L49" s="51"/>
      <c r="M49" s="51">
        <f>H49</f>
        <v>1.5</v>
      </c>
      <c r="N49" s="42">
        <f>IF(M49/G49&gt;100%,100%,M49/G49)</f>
        <v>1</v>
      </c>
      <c r="O49" s="66" t="s">
        <v>156</v>
      </c>
    </row>
    <row r="50" spans="1:87" s="25" customFormat="1" ht="234" customHeight="1" x14ac:dyDescent="0.25">
      <c r="A50" s="73"/>
      <c r="B50" s="73"/>
      <c r="C50" s="73"/>
      <c r="D50" s="51" t="s">
        <v>89</v>
      </c>
      <c r="E50" s="40">
        <v>1</v>
      </c>
      <c r="F50" s="40">
        <v>0.99</v>
      </c>
      <c r="G50" s="40">
        <v>1</v>
      </c>
      <c r="H50" s="40">
        <v>1</v>
      </c>
      <c r="I50" s="40">
        <v>1</v>
      </c>
      <c r="J50" s="51"/>
      <c r="K50" s="40">
        <v>1</v>
      </c>
      <c r="L50" s="51"/>
      <c r="M50" s="42">
        <f>+H50</f>
        <v>1</v>
      </c>
      <c r="N50" s="42">
        <f>IF(M50/G50&gt;100%,100%,M50/G50)</f>
        <v>1</v>
      </c>
      <c r="O50" s="66"/>
    </row>
    <row r="51" spans="1:87" s="23" customFormat="1" ht="289.5" customHeight="1" x14ac:dyDescent="0.25">
      <c r="A51" s="73"/>
      <c r="B51" s="73" t="s">
        <v>98</v>
      </c>
      <c r="C51" s="73" t="s">
        <v>121</v>
      </c>
      <c r="D51" s="51" t="s">
        <v>99</v>
      </c>
      <c r="E51" s="40">
        <v>1</v>
      </c>
      <c r="F51" s="40">
        <v>1</v>
      </c>
      <c r="G51" s="40">
        <v>1</v>
      </c>
      <c r="H51" s="40">
        <v>1</v>
      </c>
      <c r="I51" s="40">
        <v>1</v>
      </c>
      <c r="J51" s="51"/>
      <c r="K51" s="40">
        <v>1</v>
      </c>
      <c r="L51" s="51"/>
      <c r="M51" s="42">
        <f>+H51</f>
        <v>1</v>
      </c>
      <c r="N51" s="42">
        <f>IF(M51/G51&gt;100%,100%,M51/G51)</f>
        <v>1</v>
      </c>
      <c r="O51" s="75" t="s">
        <v>157</v>
      </c>
    </row>
    <row r="52" spans="1:87" s="23" customFormat="1" ht="235.5" customHeight="1" x14ac:dyDescent="0.25">
      <c r="A52" s="73"/>
      <c r="B52" s="73"/>
      <c r="C52" s="73"/>
      <c r="D52" s="51" t="s">
        <v>100</v>
      </c>
      <c r="E52" s="40">
        <v>1</v>
      </c>
      <c r="F52" s="40">
        <v>1</v>
      </c>
      <c r="G52" s="40">
        <v>1</v>
      </c>
      <c r="H52" s="40">
        <v>1</v>
      </c>
      <c r="I52" s="40">
        <v>1</v>
      </c>
      <c r="J52" s="51"/>
      <c r="K52" s="40">
        <v>1</v>
      </c>
      <c r="L52" s="51"/>
      <c r="M52" s="42">
        <f t="shared" ref="M52:M69" si="3">+H52</f>
        <v>1</v>
      </c>
      <c r="N52" s="42">
        <f>IF(M52/G52&gt;100%,100%,M52/G52)</f>
        <v>1</v>
      </c>
      <c r="O52" s="75"/>
    </row>
    <row r="53" spans="1:87" s="23" customFormat="1" ht="183.75" customHeight="1" x14ac:dyDescent="0.25">
      <c r="A53" s="73"/>
      <c r="B53" s="73"/>
      <c r="C53" s="73"/>
      <c r="D53" s="51" t="s">
        <v>101</v>
      </c>
      <c r="E53" s="40">
        <v>1</v>
      </c>
      <c r="F53" s="40">
        <v>0.9</v>
      </c>
      <c r="G53" s="40">
        <v>1</v>
      </c>
      <c r="H53" s="40">
        <v>1</v>
      </c>
      <c r="I53" s="40">
        <v>1</v>
      </c>
      <c r="J53" s="51"/>
      <c r="K53" s="40">
        <v>1</v>
      </c>
      <c r="L53" s="51"/>
      <c r="M53" s="42">
        <f t="shared" si="3"/>
        <v>1</v>
      </c>
      <c r="N53" s="42">
        <f t="shared" ref="N53:N55" si="4">IF(M53/G53&gt;100%,100%,M53/G53)</f>
        <v>1</v>
      </c>
      <c r="O53" s="7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73"/>
      <c r="B54" s="73"/>
      <c r="C54" s="51" t="s">
        <v>122</v>
      </c>
      <c r="D54" s="51" t="s">
        <v>102</v>
      </c>
      <c r="E54" s="40">
        <v>1</v>
      </c>
      <c r="F54" s="40">
        <v>1</v>
      </c>
      <c r="G54" s="40">
        <v>1</v>
      </c>
      <c r="H54" s="40">
        <v>1</v>
      </c>
      <c r="I54" s="40">
        <v>1</v>
      </c>
      <c r="J54" s="51"/>
      <c r="K54" s="40">
        <v>1</v>
      </c>
      <c r="L54" s="51"/>
      <c r="M54" s="42">
        <f t="shared" si="3"/>
        <v>1</v>
      </c>
      <c r="N54" s="42">
        <f t="shared" si="4"/>
        <v>1</v>
      </c>
      <c r="O54" s="7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73"/>
      <c r="B55" s="73"/>
      <c r="C55" s="51" t="s">
        <v>119</v>
      </c>
      <c r="D55" s="51" t="s">
        <v>103</v>
      </c>
      <c r="E55" s="40">
        <v>0.98</v>
      </c>
      <c r="F55" s="40">
        <v>0.99</v>
      </c>
      <c r="G55" s="40">
        <v>1</v>
      </c>
      <c r="H55" s="40">
        <v>0.99</v>
      </c>
      <c r="I55" s="40">
        <v>1</v>
      </c>
      <c r="J55" s="51"/>
      <c r="K55" s="40">
        <v>1</v>
      </c>
      <c r="L55" s="51"/>
      <c r="M55" s="42">
        <f t="shared" si="3"/>
        <v>0.99</v>
      </c>
      <c r="N55" s="42">
        <f t="shared" si="4"/>
        <v>0.99</v>
      </c>
      <c r="O55" s="75"/>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73"/>
      <c r="B56" s="73" t="s">
        <v>104</v>
      </c>
      <c r="C56" s="73" t="s">
        <v>121</v>
      </c>
      <c r="D56" s="51" t="s">
        <v>105</v>
      </c>
      <c r="E56" s="51" t="s">
        <v>60</v>
      </c>
      <c r="F56" s="51" t="s">
        <v>60</v>
      </c>
      <c r="G56" s="51" t="s">
        <v>60</v>
      </c>
      <c r="H56" s="51" t="s">
        <v>60</v>
      </c>
      <c r="I56" s="51" t="s">
        <v>60</v>
      </c>
      <c r="J56" s="51"/>
      <c r="K56" s="40">
        <v>0.65</v>
      </c>
      <c r="L56" s="51"/>
      <c r="M56" s="42" t="str">
        <f>+H56</f>
        <v>No aplica</v>
      </c>
      <c r="N56" s="42" t="str">
        <f>+I56</f>
        <v>No aplica</v>
      </c>
      <c r="O56" s="66"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73"/>
      <c r="B57" s="73"/>
      <c r="C57" s="73"/>
      <c r="D57" s="51" t="s">
        <v>126</v>
      </c>
      <c r="E57" s="40">
        <v>0.25</v>
      </c>
      <c r="F57" s="40">
        <v>0</v>
      </c>
      <c r="G57" s="40">
        <v>0.5</v>
      </c>
      <c r="H57" s="40">
        <v>0.34</v>
      </c>
      <c r="I57" s="40">
        <v>0.75</v>
      </c>
      <c r="J57" s="51"/>
      <c r="K57" s="40">
        <v>1</v>
      </c>
      <c r="L57" s="51"/>
      <c r="M57" s="42">
        <f t="shared" si="3"/>
        <v>0.34</v>
      </c>
      <c r="N57" s="42">
        <f>IF(M57/G57&gt;100%,100%,M57/G57)</f>
        <v>0.68</v>
      </c>
      <c r="O57" s="66"/>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125.25" customHeight="1" x14ac:dyDescent="0.3">
      <c r="A58" s="73"/>
      <c r="B58" s="73"/>
      <c r="C58" s="73"/>
      <c r="D58" s="51" t="s">
        <v>127</v>
      </c>
      <c r="E58" s="51" t="s">
        <v>60</v>
      </c>
      <c r="F58" s="51" t="s">
        <v>60</v>
      </c>
      <c r="G58" s="40">
        <v>0.5</v>
      </c>
      <c r="H58" s="40">
        <v>0.53</v>
      </c>
      <c r="I58" s="40">
        <v>0.5</v>
      </c>
      <c r="J58" s="51"/>
      <c r="K58" s="40">
        <v>1</v>
      </c>
      <c r="L58" s="51"/>
      <c r="M58" s="42">
        <f t="shared" si="3"/>
        <v>0.53</v>
      </c>
      <c r="N58" s="42">
        <f>IF(M58/G58&gt;100%,100%,M58/G58)</f>
        <v>1</v>
      </c>
      <c r="O58" s="6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77.75" customHeight="1" x14ac:dyDescent="0.3">
      <c r="A59" s="73"/>
      <c r="B59" s="73"/>
      <c r="C59" s="73"/>
      <c r="D59" s="51" t="s">
        <v>93</v>
      </c>
      <c r="E59" s="40">
        <v>1</v>
      </c>
      <c r="F59" s="40">
        <v>1</v>
      </c>
      <c r="G59" s="40">
        <v>1</v>
      </c>
      <c r="H59" s="40">
        <v>1</v>
      </c>
      <c r="I59" s="40">
        <v>1</v>
      </c>
      <c r="J59" s="51"/>
      <c r="K59" s="40">
        <v>1</v>
      </c>
      <c r="L59" s="51"/>
      <c r="M59" s="42">
        <f t="shared" si="3"/>
        <v>1</v>
      </c>
      <c r="N59" s="42">
        <f t="shared" ref="N59:N61" si="5">IF(M59/G59&gt;100%,100%,M59/G59)</f>
        <v>1</v>
      </c>
      <c r="O59" s="66"/>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52.25" customHeight="1" x14ac:dyDescent="0.3">
      <c r="A60" s="73"/>
      <c r="B60" s="73"/>
      <c r="C60" s="73"/>
      <c r="D60" s="51" t="s">
        <v>90</v>
      </c>
      <c r="E60" s="40">
        <v>0.78</v>
      </c>
      <c r="F60" s="40">
        <v>0.78</v>
      </c>
      <c r="G60" s="40">
        <v>0.89</v>
      </c>
      <c r="H60" s="40">
        <v>0.89</v>
      </c>
      <c r="I60" s="40">
        <v>0.89</v>
      </c>
      <c r="J60" s="51"/>
      <c r="K60" s="40">
        <v>0.98</v>
      </c>
      <c r="L60" s="51"/>
      <c r="M60" s="42">
        <f t="shared" si="3"/>
        <v>0.89</v>
      </c>
      <c r="N60" s="42">
        <f t="shared" si="5"/>
        <v>1</v>
      </c>
      <c r="O60" s="66"/>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139.5" customHeight="1" x14ac:dyDescent="0.25">
      <c r="A61" s="73"/>
      <c r="B61" s="73" t="s">
        <v>106</v>
      </c>
      <c r="C61" s="73" t="s">
        <v>123</v>
      </c>
      <c r="D61" s="38" t="s">
        <v>107</v>
      </c>
      <c r="E61" s="40">
        <v>0.84</v>
      </c>
      <c r="F61" s="40">
        <v>0.84</v>
      </c>
      <c r="G61" s="40">
        <v>0.9</v>
      </c>
      <c r="H61" s="40">
        <v>0.9</v>
      </c>
      <c r="I61" s="40">
        <v>0.96</v>
      </c>
      <c r="J61" s="38"/>
      <c r="K61" s="40">
        <v>1</v>
      </c>
      <c r="L61" s="38"/>
      <c r="M61" s="42">
        <f t="shared" si="3"/>
        <v>0.9</v>
      </c>
      <c r="N61" s="42">
        <f t="shared" si="5"/>
        <v>1</v>
      </c>
      <c r="O61" s="66" t="s">
        <v>159</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74" customHeight="1" x14ac:dyDescent="0.25">
      <c r="A62" s="73"/>
      <c r="B62" s="73"/>
      <c r="C62" s="73"/>
      <c r="D62" s="38" t="s">
        <v>89</v>
      </c>
      <c r="E62" s="40">
        <v>1</v>
      </c>
      <c r="F62" s="40">
        <v>1</v>
      </c>
      <c r="G62" s="40">
        <v>1</v>
      </c>
      <c r="H62" s="40">
        <v>1</v>
      </c>
      <c r="I62" s="40">
        <v>1</v>
      </c>
      <c r="J62" s="38"/>
      <c r="K62" s="40">
        <v>1</v>
      </c>
      <c r="L62" s="38"/>
      <c r="M62" s="42">
        <f t="shared" si="3"/>
        <v>1</v>
      </c>
      <c r="N62" s="42">
        <f t="shared" ref="N62:N68" si="6">IF(M62/E62&gt;100%,100%,M62/E62)</f>
        <v>1</v>
      </c>
      <c r="O62" s="66"/>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29" customHeight="1" x14ac:dyDescent="0.25">
      <c r="A63" s="73"/>
      <c r="B63" s="73" t="s">
        <v>108</v>
      </c>
      <c r="C63" s="73" t="s">
        <v>123</v>
      </c>
      <c r="D63" s="38" t="s">
        <v>89</v>
      </c>
      <c r="E63" s="40">
        <v>1</v>
      </c>
      <c r="F63" s="40">
        <v>1</v>
      </c>
      <c r="G63" s="40">
        <v>1</v>
      </c>
      <c r="H63" s="40">
        <v>1</v>
      </c>
      <c r="I63" s="40">
        <v>1</v>
      </c>
      <c r="J63" s="38"/>
      <c r="K63" s="40">
        <v>1</v>
      </c>
      <c r="L63" s="38"/>
      <c r="M63" s="42">
        <f t="shared" si="3"/>
        <v>1</v>
      </c>
      <c r="N63" s="42">
        <f t="shared" si="6"/>
        <v>1</v>
      </c>
      <c r="O63" s="66" t="s">
        <v>160</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207.75" customHeight="1" x14ac:dyDescent="0.25">
      <c r="A64" s="73"/>
      <c r="B64" s="73"/>
      <c r="C64" s="73"/>
      <c r="D64" s="38" t="s">
        <v>90</v>
      </c>
      <c r="E64" s="40">
        <v>1</v>
      </c>
      <c r="F64" s="40">
        <v>1</v>
      </c>
      <c r="G64" s="40">
        <v>1</v>
      </c>
      <c r="H64" s="40">
        <v>1</v>
      </c>
      <c r="I64" s="40">
        <v>1</v>
      </c>
      <c r="J64" s="38"/>
      <c r="K64" s="40">
        <v>1</v>
      </c>
      <c r="L64" s="38"/>
      <c r="M64" s="42">
        <f t="shared" si="3"/>
        <v>1</v>
      </c>
      <c r="N64" s="42">
        <f t="shared" si="6"/>
        <v>1</v>
      </c>
      <c r="O64" s="66"/>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91.25" customHeight="1" x14ac:dyDescent="0.25">
      <c r="A65" s="73"/>
      <c r="B65" s="38" t="s">
        <v>109</v>
      </c>
      <c r="C65" s="38" t="s">
        <v>123</v>
      </c>
      <c r="D65" s="38" t="s">
        <v>110</v>
      </c>
      <c r="E65" s="40">
        <v>0.25</v>
      </c>
      <c r="F65" s="40">
        <v>0.05</v>
      </c>
      <c r="G65" s="40">
        <v>0.45</v>
      </c>
      <c r="H65" s="54">
        <v>0.45</v>
      </c>
      <c r="I65" s="40">
        <v>0.8</v>
      </c>
      <c r="J65" s="38"/>
      <c r="K65" s="40">
        <v>1</v>
      </c>
      <c r="L65" s="38"/>
      <c r="M65" s="42">
        <f t="shared" si="3"/>
        <v>0.45</v>
      </c>
      <c r="N65" s="42">
        <f t="shared" si="6"/>
        <v>1</v>
      </c>
      <c r="O65" s="43" t="s">
        <v>161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255" customHeight="1" x14ac:dyDescent="0.25">
      <c r="A66" s="73"/>
      <c r="B66" s="73" t="s">
        <v>111</v>
      </c>
      <c r="C66" s="73" t="s">
        <v>124</v>
      </c>
      <c r="D66" s="38" t="s">
        <v>112</v>
      </c>
      <c r="E66" s="40">
        <v>0.85</v>
      </c>
      <c r="F66" s="40">
        <v>0.83</v>
      </c>
      <c r="G66" s="40">
        <v>1</v>
      </c>
      <c r="H66" s="40">
        <v>0.87</v>
      </c>
      <c r="I66" s="40">
        <v>1</v>
      </c>
      <c r="J66" s="38"/>
      <c r="K66" s="40">
        <v>1</v>
      </c>
      <c r="L66" s="38"/>
      <c r="M66" s="42">
        <f t="shared" si="3"/>
        <v>0.87</v>
      </c>
      <c r="N66" s="42">
        <f t="shared" si="6"/>
        <v>1</v>
      </c>
      <c r="O66" s="66" t="s">
        <v>162</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33.5" customHeight="1" x14ac:dyDescent="0.25">
      <c r="A67" s="73"/>
      <c r="B67" s="73"/>
      <c r="C67" s="73"/>
      <c r="D67" s="38" t="s">
        <v>89</v>
      </c>
      <c r="E67" s="40">
        <v>1</v>
      </c>
      <c r="F67" s="40">
        <v>1</v>
      </c>
      <c r="G67" s="40">
        <v>1</v>
      </c>
      <c r="H67" s="40">
        <v>1</v>
      </c>
      <c r="I67" s="40">
        <v>1</v>
      </c>
      <c r="J67" s="38"/>
      <c r="K67" s="40">
        <v>1</v>
      </c>
      <c r="L67" s="38"/>
      <c r="M67" s="42">
        <f t="shared" si="3"/>
        <v>1</v>
      </c>
      <c r="N67" s="42">
        <f t="shared" si="6"/>
        <v>1</v>
      </c>
      <c r="O67" s="66"/>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73"/>
      <c r="B68" s="73"/>
      <c r="C68" s="73"/>
      <c r="D68" s="38" t="s">
        <v>90</v>
      </c>
      <c r="E68" s="40">
        <v>0.84</v>
      </c>
      <c r="F68" s="40">
        <v>0.84</v>
      </c>
      <c r="G68" s="40">
        <v>0.9</v>
      </c>
      <c r="H68" s="40">
        <v>0.9</v>
      </c>
      <c r="I68" s="40">
        <v>0.96</v>
      </c>
      <c r="J68" s="38"/>
      <c r="K68" s="40">
        <v>1</v>
      </c>
      <c r="L68" s="38"/>
      <c r="M68" s="42">
        <f t="shared" si="3"/>
        <v>0.9</v>
      </c>
      <c r="N68" s="42">
        <f t="shared" si="6"/>
        <v>1</v>
      </c>
      <c r="O68" s="66"/>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246.75" customHeight="1" x14ac:dyDescent="0.25">
      <c r="A69" s="73" t="s">
        <v>118</v>
      </c>
      <c r="B69" s="73" t="s">
        <v>113</v>
      </c>
      <c r="C69" s="73" t="s">
        <v>125</v>
      </c>
      <c r="D69" s="38" t="s">
        <v>114</v>
      </c>
      <c r="E69" s="41">
        <v>4000</v>
      </c>
      <c r="F69" s="41">
        <v>12870</v>
      </c>
      <c r="G69" s="41">
        <v>124000</v>
      </c>
      <c r="H69" s="41">
        <f>+F69+14842+64468</f>
        <v>92180</v>
      </c>
      <c r="I69" s="41">
        <v>129000</v>
      </c>
      <c r="J69" s="41"/>
      <c r="K69" s="41">
        <v>2500000</v>
      </c>
      <c r="L69" s="38"/>
      <c r="M69" s="41">
        <f t="shared" si="3"/>
        <v>92180</v>
      </c>
      <c r="N69" s="42">
        <f>IF(M69/G69&gt;100%,100%,M69/G69)</f>
        <v>0.74338709677419357</v>
      </c>
      <c r="O69" s="66" t="s">
        <v>163</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73"/>
      <c r="B70" s="73"/>
      <c r="C70" s="73"/>
      <c r="D70" s="38" t="s">
        <v>115</v>
      </c>
      <c r="E70" s="38">
        <v>5</v>
      </c>
      <c r="F70" s="38">
        <v>3</v>
      </c>
      <c r="G70" s="38">
        <v>8</v>
      </c>
      <c r="H70" s="38">
        <v>5</v>
      </c>
      <c r="I70" s="38">
        <v>9</v>
      </c>
      <c r="J70" s="38"/>
      <c r="K70" s="38"/>
      <c r="L70" s="38"/>
      <c r="M70" s="55">
        <f>+H70</f>
        <v>5</v>
      </c>
      <c r="N70" s="42">
        <f>IF(M70/G70&gt;100%,100%,M70/G70)</f>
        <v>0.625</v>
      </c>
      <c r="O70" s="66"/>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85.75" customHeight="1" x14ac:dyDescent="0.25">
      <c r="A71" s="73"/>
      <c r="B71" s="73"/>
      <c r="C71" s="73"/>
      <c r="D71" s="38" t="s">
        <v>116</v>
      </c>
      <c r="E71" s="38" t="s">
        <v>60</v>
      </c>
      <c r="F71" s="38" t="s">
        <v>60</v>
      </c>
      <c r="G71" s="38" t="s">
        <v>60</v>
      </c>
      <c r="H71" s="38">
        <v>12</v>
      </c>
      <c r="I71" s="38">
        <v>56</v>
      </c>
      <c r="J71" s="38"/>
      <c r="K71" s="38">
        <v>56</v>
      </c>
      <c r="L71" s="38"/>
      <c r="M71" s="56">
        <v>12</v>
      </c>
      <c r="N71" s="42">
        <v>1</v>
      </c>
      <c r="O71" s="66"/>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72" t="s">
        <v>8</v>
      </c>
      <c r="B73" s="72"/>
      <c r="C73" s="72"/>
      <c r="D73" s="72"/>
      <c r="E73" s="72"/>
      <c r="F73" s="72"/>
      <c r="G73" s="72"/>
      <c r="H73" s="72"/>
      <c r="I73" s="72"/>
      <c r="J73" s="72"/>
      <c r="K73" s="72"/>
      <c r="L73" s="72"/>
      <c r="M73" s="72"/>
      <c r="N73" s="72"/>
      <c r="O73" s="72"/>
    </row>
    <row r="74" spans="1:87" ht="15" customHeight="1" x14ac:dyDescent="0.3">
      <c r="A74" s="72" t="s">
        <v>9</v>
      </c>
      <c r="B74" s="72"/>
      <c r="C74" s="72"/>
      <c r="D74" s="72"/>
      <c r="E74" s="72"/>
      <c r="F74" s="72"/>
      <c r="G74" s="72"/>
      <c r="H74" s="72"/>
      <c r="I74" s="72"/>
      <c r="J74" s="72"/>
      <c r="K74" s="72"/>
      <c r="L74" s="72"/>
      <c r="M74" s="72"/>
      <c r="N74" s="72"/>
      <c r="O74" s="72"/>
    </row>
    <row r="75" spans="1:87" x14ac:dyDescent="0.3">
      <c r="A75" s="71" t="s">
        <v>37</v>
      </c>
      <c r="B75" s="71"/>
      <c r="C75" s="71"/>
      <c r="D75" s="71"/>
      <c r="E75" s="71"/>
      <c r="F75" s="71"/>
      <c r="G75" s="71"/>
      <c r="H75" s="71"/>
      <c r="I75" s="71"/>
      <c r="J75" s="71"/>
      <c r="K75" s="71"/>
      <c r="L75" s="71"/>
      <c r="M75" s="71"/>
      <c r="N75" s="71"/>
      <c r="O75" s="71"/>
    </row>
    <row r="76" spans="1:87" s="28" customFormat="1" x14ac:dyDescent="0.3">
      <c r="A76" s="67" t="s">
        <v>38</v>
      </c>
      <c r="B76" s="67"/>
      <c r="C76" s="67"/>
      <c r="D76" s="67"/>
      <c r="E76" s="67"/>
      <c r="F76" s="67"/>
      <c r="G76" s="67"/>
      <c r="H76" s="67"/>
      <c r="I76" s="67"/>
      <c r="J76" s="67"/>
      <c r="K76" s="67"/>
      <c r="L76" s="67"/>
      <c r="M76" s="67"/>
      <c r="N76" s="67"/>
      <c r="O76" s="67"/>
    </row>
  </sheetData>
  <mergeCells count="79">
    <mergeCell ref="K16:K17"/>
    <mergeCell ref="L16:L17"/>
    <mergeCell ref="M16:M17"/>
    <mergeCell ref="B16:B17"/>
    <mergeCell ref="C16:C17"/>
    <mergeCell ref="D16:D17"/>
    <mergeCell ref="E16:E17"/>
    <mergeCell ref="F16:F17"/>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A1:B3"/>
    <mergeCell ref="D9:D10"/>
    <mergeCell ref="C9:C10"/>
    <mergeCell ref="B9:B10"/>
    <mergeCell ref="A9:A10"/>
    <mergeCell ref="A7:O7"/>
    <mergeCell ref="A31:A35"/>
    <mergeCell ref="A36:A38"/>
    <mergeCell ref="A39:A41"/>
    <mergeCell ref="B42:B44"/>
    <mergeCell ref="A25:A30"/>
    <mergeCell ref="B31:B32"/>
    <mergeCell ref="B37:B38"/>
    <mergeCell ref="A42:A68"/>
    <mergeCell ref="B45:B48"/>
    <mergeCell ref="B49:B50"/>
    <mergeCell ref="A69:A71"/>
    <mergeCell ref="C51:C53"/>
    <mergeCell ref="C63:C64"/>
    <mergeCell ref="C66:C68"/>
    <mergeCell ref="C69:C71"/>
    <mergeCell ref="B56:B60"/>
    <mergeCell ref="B61:B62"/>
    <mergeCell ref="C56:C60"/>
    <mergeCell ref="C61:C62"/>
    <mergeCell ref="B66:B68"/>
    <mergeCell ref="B63:B64"/>
    <mergeCell ref="B69:B71"/>
    <mergeCell ref="B21:B22"/>
    <mergeCell ref="O21:O22"/>
    <mergeCell ref="O31:O32"/>
    <mergeCell ref="O49:O50"/>
    <mergeCell ref="O26:O27"/>
    <mergeCell ref="A76:O76"/>
    <mergeCell ref="B4:O4"/>
    <mergeCell ref="A5:O5"/>
    <mergeCell ref="E9:L9"/>
    <mergeCell ref="A75:O75"/>
    <mergeCell ref="A74:O74"/>
    <mergeCell ref="B51:B55"/>
    <mergeCell ref="A73:O73"/>
    <mergeCell ref="B26:B27"/>
    <mergeCell ref="B14:B15"/>
    <mergeCell ref="C14:C15"/>
    <mergeCell ref="A11:A16"/>
    <mergeCell ref="A18:A24"/>
    <mergeCell ref="O51:O55"/>
    <mergeCell ref="C49:C50"/>
    <mergeCell ref="C21:C22"/>
    <mergeCell ref="P23:P24"/>
    <mergeCell ref="O61:O62"/>
    <mergeCell ref="O63:O64"/>
    <mergeCell ref="O66:O68"/>
    <mergeCell ref="O69:O71"/>
    <mergeCell ref="O56:O60"/>
  </mergeCells>
  <printOptions horizontalCentered="1" verticalCentered="1"/>
  <pageMargins left="0.70866141732283472" right="0.70866141732283472" top="0.74803149606299213" bottom="0.74803149606299213" header="0.31496062992125984" footer="0.31496062992125984"/>
  <pageSetup scale="28" fitToHeight="0" orientation="landscape" r:id="rId1"/>
  <rowBreaks count="5" manualBreakCount="5">
    <brk id="13" max="12" man="1"/>
    <brk id="22" max="12" man="1"/>
    <brk id="28" max="12" man="1"/>
    <brk id="42" max="12" man="1"/>
    <brk id="48" max="14" man="1"/>
  </rowBreaks>
  <colBreaks count="1" manualBreakCount="1">
    <brk id="15" max="1048575" man="1"/>
  </colBreaks>
  <ignoredErrors>
    <ignoredError sqref="N5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2do trimestre</vt:lpstr>
      <vt:lpstr>'Seguimiento PAI 2do trimestre'!Área_de_impresión</vt:lpstr>
      <vt:lpstr>'Seguimiento PAI 2do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2018-07-30T21:15:56Z</cp:lastPrinted>
  <dcterms:created xsi:type="dcterms:W3CDTF">2017-01-27T18:29:11Z</dcterms:created>
  <dcterms:modified xsi:type="dcterms:W3CDTF">2018-08-09T22:23:04Z</dcterms:modified>
</cp:coreProperties>
</file>