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LCIENCIAS\dpyate\INSTITUCIONALES\DIANA YATE VIRGUES\2018\COMITÉS\COMDIR\TEMAS COMDIR 06112018\"/>
    </mc:Choice>
  </mc:AlternateContent>
  <bookViews>
    <workbookView xWindow="0" yWindow="0" windowWidth="11655" windowHeight="4770"/>
  </bookViews>
  <sheets>
    <sheet name="Portada" sheetId="2" r:id="rId1"/>
    <sheet name="Seguimiento PAI 3er trimestre" sheetId="1" r:id="rId2"/>
  </sheets>
  <definedNames>
    <definedName name="_xlnm.Print_Area" localSheetId="1">'Seguimiento PAI 3er trimestre'!$A$1:$O$76</definedName>
    <definedName name="_xlnm.Print_Titles" localSheetId="1">'Seguimiento PAI 3er trimestre'!$1:$9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N39" i="1"/>
  <c r="M39" i="1"/>
  <c r="J70" i="1" l="1"/>
  <c r="J30" i="1"/>
  <c r="J29" i="1" l="1"/>
  <c r="N69" i="1" l="1"/>
  <c r="N68" i="1"/>
  <c r="M69" i="1"/>
  <c r="M68" i="1"/>
  <c r="N67" i="1"/>
  <c r="M67" i="1"/>
  <c r="N66" i="1"/>
  <c r="M66" i="1"/>
  <c r="M65" i="1"/>
  <c r="M64" i="1"/>
  <c r="N64" i="1"/>
  <c r="N65" i="1"/>
  <c r="M63" i="1"/>
  <c r="N63" i="1"/>
  <c r="N62" i="1"/>
  <c r="M62" i="1"/>
  <c r="N58" i="1" l="1"/>
  <c r="M58" i="1"/>
  <c r="M57" i="1" l="1"/>
  <c r="N54" i="1"/>
  <c r="N53" i="1"/>
  <c r="N52" i="1"/>
  <c r="M53" i="1"/>
  <c r="M52" i="1"/>
  <c r="N50" i="1" l="1"/>
  <c r="M50" i="1"/>
  <c r="M48" i="1"/>
  <c r="M49" i="1"/>
  <c r="N49" i="1" s="1"/>
  <c r="N47" i="1" l="1"/>
  <c r="M47" i="1"/>
  <c r="J47" i="1"/>
  <c r="N46" i="1" l="1"/>
  <c r="M46" i="1"/>
  <c r="N43" i="1" l="1"/>
  <c r="M43" i="1"/>
  <c r="N72" i="1"/>
  <c r="M72" i="1"/>
  <c r="N71" i="1" l="1"/>
  <c r="M71" i="1"/>
  <c r="J16" i="1" l="1"/>
  <c r="N42" i="1"/>
  <c r="M42" i="1"/>
  <c r="N40" i="1" l="1"/>
  <c r="M40" i="1"/>
  <c r="N30" i="1" l="1"/>
  <c r="M21" i="1" l="1"/>
  <c r="N16" i="1" l="1"/>
  <c r="N14" i="1"/>
  <c r="M16" i="1"/>
  <c r="M15" i="1"/>
  <c r="N15" i="1"/>
  <c r="N13" i="1" l="1"/>
  <c r="N11" i="1"/>
  <c r="J11" i="1" l="1"/>
  <c r="M14" i="1" l="1"/>
  <c r="M13" i="1"/>
  <c r="M11" i="1"/>
  <c r="J27" i="1" l="1"/>
  <c r="N38" i="1" l="1"/>
  <c r="M35" i="1" l="1"/>
  <c r="N35" i="1" s="1"/>
  <c r="M36" i="1"/>
  <c r="N36" i="1" s="1"/>
  <c r="N31" i="1" l="1"/>
  <c r="M31" i="1"/>
  <c r="J31" i="1"/>
  <c r="M30" i="1"/>
  <c r="M29" i="1" l="1"/>
  <c r="N29" i="1" l="1"/>
  <c r="M28" i="1"/>
  <c r="N28" i="1" s="1"/>
  <c r="M27" i="1"/>
  <c r="N27" i="1" s="1"/>
  <c r="N33" i="1" l="1"/>
  <c r="M33" i="1"/>
  <c r="N32" i="1"/>
  <c r="M32" i="1"/>
  <c r="M26" i="1" l="1"/>
  <c r="N25" i="1" l="1"/>
  <c r="M25" i="1"/>
  <c r="J25" i="1"/>
  <c r="N24" i="1" l="1"/>
  <c r="M24" i="1"/>
  <c r="J24" i="1" l="1"/>
  <c r="H70" i="1" l="1"/>
  <c r="N23" i="1" l="1"/>
  <c r="M23" i="1"/>
  <c r="J23" i="1"/>
  <c r="N22" i="1"/>
  <c r="J21" i="1"/>
  <c r="M22" i="1" l="1"/>
  <c r="N19" i="1" l="1"/>
  <c r="M19" i="1" l="1"/>
  <c r="N18" i="1"/>
  <c r="M18" i="1"/>
  <c r="J18" i="1"/>
  <c r="H29" i="1" l="1"/>
  <c r="H27" i="1" l="1"/>
  <c r="F29" i="1" l="1"/>
  <c r="H25" i="1" l="1"/>
  <c r="M54" i="1" l="1"/>
  <c r="M55" i="1"/>
  <c r="N55" i="1" s="1"/>
  <c r="M56" i="1"/>
  <c r="N56" i="1" s="1"/>
  <c r="M59" i="1"/>
  <c r="N59" i="1" s="1"/>
  <c r="M60" i="1"/>
  <c r="N60" i="1" s="1"/>
  <c r="M61" i="1"/>
  <c r="N61" i="1" s="1"/>
  <c r="M70" i="1"/>
  <c r="N70" i="1" s="1"/>
  <c r="M51" i="1" l="1"/>
  <c r="N51" i="1" s="1"/>
  <c r="M45" i="1" l="1"/>
  <c r="N45" i="1"/>
  <c r="M44" i="1"/>
  <c r="N44" i="1" s="1"/>
  <c r="M12" i="1" l="1"/>
  <c r="M34" i="1" l="1"/>
  <c r="M20" i="1" l="1"/>
  <c r="N37" i="1" l="1"/>
  <c r="N21" i="1"/>
  <c r="M41" i="1"/>
  <c r="N48" i="1"/>
  <c r="K31" i="1" l="1"/>
  <c r="K30" i="1" l="1"/>
  <c r="I30" i="1"/>
  <c r="G27" i="1"/>
</calcChain>
</file>

<file path=xl/sharedStrings.xml><?xml version="1.0" encoding="utf-8"?>
<sst xmlns="http://schemas.openxmlformats.org/spreadsheetml/2006/main" count="302" uniqueCount="170">
  <si>
    <t>Objetivo estratégico</t>
  </si>
  <si>
    <t>Programa estratégico</t>
  </si>
  <si>
    <t>Área responsable</t>
  </si>
  <si>
    <t>Mejorar la calidad y el impacto de la investigación y la transferencia de conocimiento y tecnología</t>
  </si>
  <si>
    <t>Formación de capital humano para la CTeI a nivel de Doctorado y Maestría</t>
  </si>
  <si>
    <t>Dirección de Fomento a la Investigación</t>
  </si>
  <si>
    <t>Incremento de la visibilidad e impacto de las publicaciones científicas colombianas</t>
  </si>
  <si>
    <t>Consolidación de modelos cienciométricos para los actores del SNCTI</t>
  </si>
  <si>
    <t>* Los resultados  de la meta estratégica son acumulados y reportados de acuerdo con la frecuencia de medición definida en la hoja de vida del indicador</t>
  </si>
  <si>
    <t xml:space="preserve">** Los resultados de la meta del programa se reportan de acuerdo a los tiempos establecidos en la planeación estratégica </t>
  </si>
  <si>
    <t>Avance de meta del programa **</t>
  </si>
  <si>
    <t>Fomento al desarrollo de programas y proyectos de generación de conocimiento en CTeI</t>
  </si>
  <si>
    <t>Promover el desarrollo tecnológico y la innovación como motor de crecimiento empresarial y del emprendimiento</t>
  </si>
  <si>
    <t>Alianzas para la Innovación</t>
  </si>
  <si>
    <t>Apoyo en I+D+i en el Sector Productivo</t>
  </si>
  <si>
    <t>Programa TIC</t>
  </si>
  <si>
    <t>Dirección de Desarrollo Tecnológico e Innovación</t>
  </si>
  <si>
    <t>Desarrollo de capacidades de transferencia tecnológica</t>
  </si>
  <si>
    <t>Brigada de patentes y fondo de protección de patentes</t>
  </si>
  <si>
    <t>Generar una cultura que valore y gestione el conocimiento y la innovación</t>
  </si>
  <si>
    <t>Centros de ciencia</t>
  </si>
  <si>
    <t>Atrévete (A Ciencia Cierta - Ideas para el Cambio)</t>
  </si>
  <si>
    <t>Difusión - (todo es ciencia)</t>
  </si>
  <si>
    <t>Dirección de Mentalidad y Cultura para la CTeI</t>
  </si>
  <si>
    <t>Ondas</t>
  </si>
  <si>
    <t>Articulación de oferta y demanda para recurso humano de alto nivel</t>
  </si>
  <si>
    <r>
      <rPr>
        <b/>
        <sz val="14"/>
        <color theme="1"/>
        <rFont val="Segoe UI"/>
        <family val="2"/>
      </rPr>
      <t>CÓDIGO:</t>
    </r>
    <r>
      <rPr>
        <sz val="14"/>
        <color theme="1"/>
        <rFont val="Segoe UI"/>
        <family val="2"/>
      </rPr>
      <t xml:space="preserve"> G101PR01F06</t>
    </r>
  </si>
  <si>
    <t>Meta anual del programa</t>
  </si>
  <si>
    <t>Resultados trimestrales meta programatica</t>
  </si>
  <si>
    <t>Meta T1</t>
  </si>
  <si>
    <t>Resultado T1</t>
  </si>
  <si>
    <t>Meta T2</t>
  </si>
  <si>
    <t>Resultado T2</t>
  </si>
  <si>
    <t>Meta T3</t>
  </si>
  <si>
    <t>Resultado T3</t>
  </si>
  <si>
    <t>Meta T4</t>
  </si>
  <si>
    <t>Resultado T4</t>
  </si>
  <si>
    <t xml:space="preserve">***No aplica. No se programa meta para el período por planeación de actividades.
</t>
  </si>
  <si>
    <t>**** Metodológicamente, se calcula de acuerdo a lo establecido en la  Guía de Planeación y Seguimiento Estratégico G101PR01G01 (publicada en GINA) Numeral 8.3.</t>
  </si>
  <si>
    <r>
      <rPr>
        <b/>
        <sz val="11"/>
        <color theme="1"/>
        <rFont val="Segoe UI"/>
        <family val="2"/>
      </rPr>
      <t>FECHA:</t>
    </r>
    <r>
      <rPr>
        <sz val="11"/>
        <color theme="1"/>
        <rFont val="Segoe UI"/>
        <family val="2"/>
      </rPr>
      <t xml:space="preserve"> 2017-11-01</t>
    </r>
  </si>
  <si>
    <r>
      <rPr>
        <b/>
        <sz val="11"/>
        <rFont val="Segoe UI"/>
        <family val="2"/>
      </rPr>
      <t xml:space="preserve">VERSIÓN: </t>
    </r>
    <r>
      <rPr>
        <sz val="11"/>
        <rFont val="Segoe UI"/>
        <family val="2"/>
      </rPr>
      <t>08</t>
    </r>
  </si>
  <si>
    <t>Sistemas de Innovación Empresarial</t>
  </si>
  <si>
    <t xml:space="preserve">Jóvenes investigadores </t>
  </si>
  <si>
    <r>
      <rPr>
        <b/>
        <sz val="11"/>
        <rFont val="Segoe UI"/>
        <family val="2"/>
      </rPr>
      <t xml:space="preserve">200 </t>
    </r>
    <r>
      <rPr>
        <sz val="11"/>
        <rFont val="Segoe UI"/>
        <family val="2"/>
      </rPr>
      <t>estancias posdoctorales</t>
    </r>
  </si>
  <si>
    <r>
      <t xml:space="preserve">Incremento del </t>
    </r>
    <r>
      <rPr>
        <b/>
        <sz val="11"/>
        <rFont val="Segoe UI"/>
        <family val="2"/>
      </rPr>
      <t>25%</t>
    </r>
    <r>
      <rPr>
        <sz val="11"/>
        <rFont val="Segoe UI"/>
        <family val="2"/>
      </rPr>
      <t xml:space="preserve"> del valor del H5 para las revistas nacionales indexadas</t>
    </r>
  </si>
  <si>
    <t>No aplica</t>
  </si>
  <si>
    <t>Beneficios Tributarios  para CTeI</t>
  </si>
  <si>
    <t>100% de asignación del cupo disponible para beneficios tributarios por inversión"</t>
  </si>
  <si>
    <t>150 empresas apoyadas empresas en procesos de innovación</t>
  </si>
  <si>
    <t>Pacto por la Innovación</t>
  </si>
  <si>
    <t>Diseño y evaluación de políticas de CTeI</t>
  </si>
  <si>
    <t>Desarrollo de capacidades para diseño y evaluación de políticas en los actores del Sistema Nacional</t>
  </si>
  <si>
    <t>Subdirección General</t>
  </si>
  <si>
    <t>80 empresas apoyadas empresas en procesos de innovación</t>
  </si>
  <si>
    <t>2 política CTeI aprobadas</t>
  </si>
  <si>
    <t>2 acciones de fortalecimiento de capacidades desarrolladas</t>
  </si>
  <si>
    <t>Capacidades para la formulación y estructuración de proyectos en CTeI</t>
  </si>
  <si>
    <t xml:space="preserve"> Fortalecer la viabilización y aprobación de proyectos formulados para ser financiados por el FCTeI</t>
  </si>
  <si>
    <t>33 departamentos que han hecho uso de las herramientas de apoyo a la estructuración de proyectos ofrecidas</t>
  </si>
  <si>
    <t>33  Planes y acuerdos acompañados</t>
  </si>
  <si>
    <t xml:space="preserve">
70% de recursos aprobados del FCTeI del SGR</t>
  </si>
  <si>
    <t>Participación en escenarios internacionales estratégicos con miras a promover el avance de la CTeI</t>
  </si>
  <si>
    <t>7 alianzas estratégicas internacionales en términos de recursos y capital político</t>
  </si>
  <si>
    <t>Promoción de la circulación de conocimiento y prácticas innovadoras en un escenario global</t>
  </si>
  <si>
    <t>18 Proyectos de investigación de CTeI fortalecidos mediante el apoyo a la movilidad académica</t>
  </si>
  <si>
    <t>Gestión Territorial</t>
  </si>
  <si>
    <t>Gestión de recursos técnicos y financieros de cooperación internacional para CTeI</t>
  </si>
  <si>
    <t>2 alianzas estratégicas internacionales en términos de recursos y capital político</t>
  </si>
  <si>
    <t>Desarrollar un sistema e institucionalidad habilitante para la CTeI</t>
  </si>
  <si>
    <t>Desarrollar proyectos estratégicos y de impacto en CTeI a través de la articulación de recursos de la nación, los departamentos y otros actores</t>
  </si>
  <si>
    <t>Generar vínculos entre los actores del SNCTI y actores internacionales estratégicos</t>
  </si>
  <si>
    <t>Equipo de Internacionalización</t>
  </si>
  <si>
    <t>Cultura y comunicación de cara al ciudadano</t>
  </si>
  <si>
    <t>85% de satisfacción de usuarios</t>
  </si>
  <si>
    <t>100% de cumplimiento de los requisitos de transparencia en Colciencias</t>
  </si>
  <si>
    <t>100% de cumplimiento de los requisitos de gobierno en línea en Colciencias</t>
  </si>
  <si>
    <t>Comunicamos lo que hacemos</t>
  </si>
  <si>
    <t xml:space="preserve">100% de programas estratégicos priorizados comunicados </t>
  </si>
  <si>
    <t xml:space="preserve">
100% de cumplimiento de los requisitos de transparencia en Colciencias</t>
  </si>
  <si>
    <t>100% de cumplimiento de los requisitos de GEL en Colciencias</t>
  </si>
  <si>
    <t xml:space="preserve">
2.208.400  personas sensibilizadas a través de estrategias enfocadas en el uso, apropiación y utilidad de la CTeI</t>
  </si>
  <si>
    <t>Talento humano competente, innovador y motivado</t>
  </si>
  <si>
    <t>3 puntos de incremento en la calificación de cultura organizacional</t>
  </si>
  <si>
    <t>Cero improvisación</t>
  </si>
  <si>
    <t>100% de oportunidad en el cumplimiento de fechas programadas para la formulación, seguimiento y evaluación de los planes institucionales</t>
  </si>
  <si>
    <t>100% de cumplimiento de los requisitos de transparencia en Colciencias - OAP</t>
  </si>
  <si>
    <t>100% de cumplimiento de los requisitos de gobierno en línea en Colciencias - OAP</t>
  </si>
  <si>
    <t>100% de cumplimiento de los requisitos de transparencia en Colciencias - Control Interno</t>
  </si>
  <si>
    <t>100% de cumplimiento de los requisitos de transparencia en Colciencias - SEGEL</t>
  </si>
  <si>
    <t>Más fácil, menos pasos</t>
  </si>
  <si>
    <t>65% nivel de madurez del Sistema de Gestión de Calidad</t>
  </si>
  <si>
    <t>Gestión documental</t>
  </si>
  <si>
    <t>100% implementación del Programa de Gestión Documental</t>
  </si>
  <si>
    <t>Colciencias sostenible para todos</t>
  </si>
  <si>
    <t>El Fondo Francisco José de Caldas (FFJC), instrumento efectivo en la canalización de recursos</t>
  </si>
  <si>
    <t>100% de optimización del proceso de contratación derivada del FFJC (integración MGI-ORFEO)</t>
  </si>
  <si>
    <t>Gestión e Infraestructura de TI</t>
  </si>
  <si>
    <t xml:space="preserve">100% de avance en el desarrollo del nuevo sistema integrado de información </t>
  </si>
  <si>
    <t>Colombia BIO</t>
  </si>
  <si>
    <t>250.000  nuevos registros de especies en el Global Biodiversity Information Facility (GBIF) aportadas por Colombia</t>
  </si>
  <si>
    <t xml:space="preserve">
9 expediciones</t>
  </si>
  <si>
    <t>Convertir a COLCIENCIAS en Ágil, Transparente y Moderna - ATM</t>
  </si>
  <si>
    <t>Propiciar condiciones para conocer valorar conservar y aprovechar nuestra biodiversidad</t>
  </si>
  <si>
    <t>Secretaría General</t>
  </si>
  <si>
    <t>Equipo de Comunicaciones</t>
  </si>
  <si>
    <t>Oficina Asesora de Planeación</t>
  </si>
  <si>
    <t>Oficina de Control Interno</t>
  </si>
  <si>
    <t>Dirección Administrativa y Financiera</t>
  </si>
  <si>
    <t>Oficina de Tecnología de Información</t>
  </si>
  <si>
    <t>Dirección General</t>
  </si>
  <si>
    <t>100% cumplimiento en la reducción de tiempos, requisitos o documentos en procedimientos seleccionados</t>
  </si>
  <si>
    <t>100% de avance en el plan de racionalización de trámites</t>
  </si>
  <si>
    <t xml:space="preserve">MATRIZ DE SEGUIMIENTO AL PLAN DE ACCIÓN INSTITUCIONAL </t>
  </si>
  <si>
    <t>Plan de Acción Institucional 2018</t>
  </si>
  <si>
    <t>%  de cumplimiento de meta del programa 2018****</t>
  </si>
  <si>
    <t>Resumen de la gestión a 30 de septiembre de 2018</t>
  </si>
  <si>
    <r>
      <t xml:space="preserve">Período de seguimiento: Tercer </t>
    </r>
    <r>
      <rPr>
        <b/>
        <u/>
        <sz val="16"/>
        <rFont val="Segoe UI"/>
        <family val="2"/>
      </rPr>
      <t>trimestre de 2018</t>
    </r>
  </si>
  <si>
    <t>13 becas para la formación de maestría y doctorado nacional y exterior financiados por Colciencias y otras entidades</t>
  </si>
  <si>
    <r>
      <t xml:space="preserve">A 30 de septiembre de 2018, con respecto al apoyo de los proyectos de I+D+i se resalta las gestiones que a continuación se mencionan:
a) Convocatoria de brechas tecnológicas: su objetivo es cofinanciar proyectos de cierre de brechas tecnológicas que partan de la identificación previa de demandas y ejercicios de prospectiva o roadmap, para las empresas en alianza con Centros de Desarrollo Tecnológico y Centros de Innovación y Productividad. En el período analizado, se dió apertura de la convocatoria (16 de mayo de 2018) con un monto para financiación de $4.714.778.513. De acuerdo al reporte emitido desde el sistema SIGP se registraron 6 solicitudes de proyectos a la convocatoria. Su cierre se efectuó el pasado 13 de agosto de 2018 y al corte del presente informe se encontraba en procesos de evaluación por pares evaluadores, una vez fueron validadas las propuestas que cumplieron requisitos mínimos.
b) Clúster Proteína Blanca Valle del Cauca: esta iniciativa apoya a proyectos enfocados en el cierre de brechas tecnológicas que partan de la identificación previa de demandas mediante un ejercicio de roadmap tecnológico, para el clúster de proteína blanca del Valle del Cauca. En el período analizado se llevó a cabo el proceso de contratación entre la Camará de Comercio de Cali y  Centro de Innovación "Reddi. Este último ha informado demoras en la busqueda de una organización o persona natural que pueda ofrecer entrenamiento en vigilancia tecnológica según metodología Road Map.
c) Línea de Crédito Bancoldex: Esta iniciativa busca apoyar proyectos de desarrollo tecnológico e innovación a través de la oferta de una línea especial de crédito y un incentivo a la innovación en modalidad de recuperación contingente, para ser ejecutados por empresas legalmente constituidas en Colombia y que den como resultado, un prototipo funcional que tenga potencial de ingresar a nuevos mercados, contribuya a mejorar su productividad, a diversificar y sofisticar su oferta productiva. El pasado 17 de mayo se dió apertura a esta convocatoria y su financiación es del orden de $2.500.000.000. Al corte del informe, se dió cuenta de 09 formularios radicados en SIGP, de los cuales 4 continuaron el proceso de evaluación. De otra parte, con la encuesta lanzada a quienes iniciaron el diligenciamiento del formulario pero no completaron el proceso de radicación, se evidenció que la convocatoria 816 Cierre de Brechas dada la posibilidad de obtener un mayor recurso en modalidad contingente, resulto más atractiva para las empresas. Así mismo, los empresarios encontraron que las entidades financieras no les aseguran las condiciones crediticias definidas por Bancóldex. Las empresas manifestaron la dificultad para cumplir con los requisitos relacionados con los indicadores financieros.  Con el fin de cumplir la meta propuesta y dado que la convocatoria no tuvo la respuesta esperada, se inicia el proceso para abrir una segunda convocatoria con ajustes en los requisitos y comprometiendo el acompañamiento directo para los empresarios departe de Bancóldex al momento de hacer la negociación del crédito.
d) Fortalecimiento TECNOPARQUES SENA: se definió el mecanismo a través de la cual se implementará esta estrategia.  Se partió de la necesidad de realizar una invitación a presentar propuesta para qye una firma que realice un diagnóstico y plan de acción para los Tecnoparques del SENA, con el fin de fortalecer sus capacidades en CTeI y revisar la posibilidad de convertirse en Centros de Innovación y Productividad. La invitación dió apertura el 27 de agosto y cerró el 28 de septiembre. Los resultados dieron cuenta de un total de 10 propuestas como respuesta a la invitación.
e) I+D BIO: Se avanzó en el seguimiento técnico y financiero de las iniciativas a cargo del programa nacional de Biotecnología referentes a Portafolio 100, Institutional Links y Programas Estratégicos.
Acerca de la Ventanilla Abierta para el reconocimiento de actores del SNCTeI de la Dirección de  Desarrollo Tecnológico e Innovación, del 01 de enero al 30 deseptiembre de 2018 fueron reconocidas 7 unidades de I+D+i: CIDEI, Centro de Productividad y  Competitividad de Oriente,  Corporación Centro de Desarrollo Tencológico del Gas, Corporación Centro de Investigación y Desarrollo de los Llanos CEINDETEC, Centro de Innovación y Tecnología ICP de Ecopetrol, Acerías de Colombia, Instituto de Ciencia y Tecnología Alimentaria INTAL. En el tercer trimestre, se radicaron 04 solicitudes de reconocimiento de las cuales 02 cumplieron requisitos, de acuerdo a lo establecido en la Guía Técnica de Reconocimiento de Actores.
</t>
    </r>
    <r>
      <rPr>
        <b/>
        <sz val="11"/>
        <rFont val="Segoe UI"/>
        <family val="2"/>
      </rPr>
      <t>Evaluación/Recomendación</t>
    </r>
    <r>
      <rPr>
        <sz val="11"/>
        <rFont val="Segoe UI"/>
        <family val="2"/>
      </rPr>
      <t xml:space="preserve">
Dadas las situaciones asociadas al cumplimiento de las metas del componente de proyectos de I+D+i, es necesario tomar las medidas del caso con las entidades aliadas que permitan avanzar en la gestión y lograr las empresas apoyadas en procesos de innovación para el cuarto trimestre. De igual manera, teniendo en cuenta los resultados de la convocatoria de Línea de Crédito Bancoldex, es importante revisar los requisitos de la pirmera fase e identificar posibles mejoras en los términos de referencia, que lleven al cumplimiento de las metas pactadas.
</t>
    </r>
  </si>
  <si>
    <r>
      <t xml:space="preserve">Con corte a 30 de septiembre, se han logrado consolidar 05 alianzas estratégicas: OCDE, CYTED, ICGB y la de INNOV-AL. Con esto se logra la meta establecida para el período. Los avances en el marco del logro de estos ajustes, se precisa a continuación:
Con el fin de hacer seguimiento a los compromisos de la Cumbre Iberoamericana, en primer trimestre de 2018, se realizó la Reunión de la Comisión para la Agenda Iberoamericana de Cooperación en Ciencia, Tecnología e Innovación en Ciudad de México, con la participación de Colombia, México, El Salvador, España, Guatemala y Panamá.  En este evento, se revisó la hoja de ruta y de los resultados de la anterior Reunión de la Comisión para la Agenda Iberoamericana de cooperación en CTI (Ciudad de Guatemala, 7 marzo 2017). Avances y principales desafíos. En el tercer trimestre en representación de Colciencias la Subdirectora general, Dra. Sonia Monroy, asistió a la reunión de la Comisión. En este espacio, se logró hacer el respectivo seguimiento a los compromisos planteados en las reuniones de Ministros y Altas Autoridades en CTeI en los años 2014 y 2016.
En el segundo trimestre del año al respecto del programa CYTED y lo sucedido en la Cumbre Iberoamericana realizada en Varadero-Cuba en el año 2014, que planteo la necesidad de realizar modificaciones en los documentos base del Programa CYTED a la luz del Estatuto de las PIPAS de la Secretaria General Iberoamericana y por el cual se creó la Comisión Revisora conformada por 7 países. Colombia por ser el organizador de la Cumbre en año 2016, se estatuyó como líder de esta comisión y se definió como sede anfitriona para recibir a los países miembros de la última. El 12 y 13 de abril se reunieron los representantes de los países de Argentina, Cuba, Panamá, El Salvador, España y Uruguay, como miembros de la comisión y Brasil como país observador del proceso, para redactar los documentos soporte de los instrumentos del programa CYTED: el Estatuto Programa CYTED y el y el Reglamento Orgánico del Programa CYTED, basados en el Manual Operativo de la SEGIB.  Para el tercer trimestre se logró consolidar la alianza INNOV-AL en el marco del proceso de intercambio de experiencias para el fortalecimiento de la innovación bajo el acuerdo de la CELAC y la UE COLCIENCIAS se ha venido apoyando la "PLATAFORMA INNOV-AL EU-LAC" la cual tiene por objetivo "apoyar la difusión y aprendizaje de la experiencia y buenas prácticas de la política regional europea y lograr una mayor cooperación entre las autoridades nacionales y regionales de 4 países de América Latina (Argentina, Chile, Colombia y Perú)". Para el segundo trimestre, se ratificó el compromiso adquirido por Colombia en el marco de la Reunión de Altos Oficiales del mes de octubre de 2017 en San Salvador, para la realización del taller "Intercambio de experiencias para el fortalecimiento de la innovación y las infraestructuras de investigación en el marco de CELAC - UE". De igual forma en esta iniciativa en el segundo trimestre, Colciencias,  participó en la primera reunión del grupo de trabajo de Infraestructuras de Investigación entre la Comunidad de Estados Latinoamericanos y Caribeños - CELAC y la Unión Europea, en Bruselas, con el propósito de conocer las experiencias exitosas que se han llevado a cabo en varios países. Se documento información sobre las infraestructuras de investigación más fuertes del país, para poner en consideración de la Unión Europea para posibles visitas.
Frente al desarrollo de compromisos en el marco de la OEA como presidente de la Comisión Interamericana de Ciencia y Tecnología (COMCYT), en el marco de los compromisos adquiridos en la V Reunión de Ministros y Altas Autoridades en Ciencia y Tecnología - REMCyT Colciencias ha realizado seguimiento a los Grupos de Trabajo como Presidente Pro-témpore de la Comisión Interamericana de Ciencia y Tecnología - COMCyT. Durante el segundo trimestre se realizó, en conjunto con la Secretaría Ejecutiva para el Desarrollo Integral - SEDI, el seguimiento a los cuatro Grupos de Trabajo (Innovación, Educación y Recursos Humanos, Infraestructura Nacional de la Calidad, Desarrollo Tecnológico), durante la reunión de planeación de la Comisión Interamericana de Ciencia y Tecnología - COMCYT, en la que se realizó el Plan de Trabajo para los próximos 3 años, en los que Colciencias ejercerá como Presidencia de dicha Comisión. A partir del Plan de Trabajo se determinan las actividades para los grupos de la COMCyT y se les hará el seguimiento anual respectivo. Al respecto de la consolidación de alianza esta se dará hasta el cuarto trimestre dado que a pesar de tener el documento del plan de trabajo del COMCYT la reunión de aprobación con los 4 coordinadores de los grupos de trabajo se tuvo que mover en calendario ya que anualmente la OAE tiene su asamblea general en el mes de junio y posteriormente pasan al periodo de vacaciones de verano durante un mes, por otra parte el cambio de gobierno en Colombia obligó a reprogramar el encuentro para el mes de noviembre lo que generó un rezago en el logro de la meta en el trimestre, en compensación a esta alianza durante el trimestre se logró formalizar otra alianza con el Programa Iberoamericano de Ciencia y Tecnología para el Desarrollo - CYTED, a través del cual se busca fomentar la cooperación multilateral en investigación e innovación para el desarrollo de la región Iberoamericana; promoviendo mecanismos de cooperación entre el sector académico e investigativo (universidades, centros de investigación y desarrollo) y el sector productivo y empresarial. 
En el marco de las acciones de fortalecimiento del rol de Colciencias como Punto Nacional de Contacto de H2020 Colciencias junto con la Universidad del Norte de Barranquilla se organizó un taller de información para investigadores y estudiantes en dicha ciudad con el objetivo de difundir las oportunidades de colaboración entre investigadores colombianos y europeos. El evento contó con la participación de los Puntos Nacionales de Contacto para temas de Acción Climática y TIC.
</t>
    </r>
    <r>
      <rPr>
        <b/>
        <sz val="11"/>
        <rFont val="Segoe UI"/>
        <family val="2"/>
      </rPr>
      <t>Evaluación/Recomendación:</t>
    </r>
    <r>
      <rPr>
        <sz val="11"/>
        <rFont val="Segoe UI"/>
        <family val="2"/>
      </rPr>
      <t xml:space="preserve">
Desde el equipo de Internacionalización se han cumplido las apuestas en términos de las alianzas estratégicas internacionales en términos de recursos y capital político; no obstante es importante tener en cuenta para los próximos años, replantear el conteo de las alianzas, para dar cabida  a los resultados que estas pueden generar, que pueden incluir el apalancamiento de los recursos, o el número de proyectos generados en términos de la gestión de dichas alianzas.</t>
    </r>
  </si>
  <si>
    <t xml:space="preserve">En el periodo comprendido entre el 1 de enero y 30 de septiembre de 2018, se indexaron al Sistema de Información sobre Biodiversidad (SiB Colombia), un total de 137.305 nuevos registros de especies en el GBIF de los cuales 51.540 corresponden a resultados de las expediciones Bio y 87.765 hacen parte de los resultados de la iniciativa de fortalecimiento de Colecciones. Los registros producto de las expediciones, se asocian a la contribución en la incorporación de los datos por parte de entidades tales como Instituto de Investigación de Recursos Biológicos Alexander von Humboldt, la Fundación Chimbilako, la Corporación Autónoma Regional de las cuencas de los ríos Negro y Nare - CORNARE, la Fundación Ecotrópico Colombia, la Corporación para el desarrollo sostenible del área de manejo especial La Macarena ¿ CORMACARENA, Corporación Autónoma Regional de los Valles del Sinú y del San Jorge-CVS, el Instituto Amazónico de Investigaciones Científicas Sinchi, Universidad de Ciencias Aplicadas y Ambientales (U.D.C.A), la Asociación para el estudio y conservación de las aves acuáticas en Colombia, Instituto de Investigaciones Ambientales del Pacifico John Von Neumann (IIAP), Asociación Colombiana de Ictiólgos, la Fundación Pantera Colombia, Instituto de Investigaciones Marinas y Costeras- INVEMAR y la Universidad Nacional de Colombia.
Con relación al fortalecimiento de colecciones, los registros en el primer semestre fueron menores a los esperados, dada la dinámica de publicación de datos que está a cargo de diversas entidades a nivel nacional, las cuales manejan diferentes frecuencias de tiempo para la inclusión de datos en la plataforma.  Para el tercer trimestre aun cuando no se tenía planeado un reporte en el registro de nuevas especies se reduce la brecha de los registros con un aporte de 27.297 nuevos registros de especies.  
También para este tercer trimestre, se llevaron a cabo un total de 4 expediciones de las 9 comprometidas para el tercer trimestre de 2018, logrando el 100% de la meta establecida para el período. Las expediciones que se realizaron en el primer semestre de manera exitosa corresponden en orden cronológico a: Apaporis, Boyacá, Chingaza, Sumapaz, y Parque Nacional los Nevados. Las expediciones que se realizaron en el tercer trimestre de manera exitosa corresponden en orden cronológico a: Cacao Bio, Anorí, En los pasos de Triana: Ruta Bogotá-Buenaventura e Isla Cayo Albuquerque. Debe destacarse la expedición Anorí a cargo de la dada su importancia en el marco del postconflicto ya que en ésta participaron 15 excombatientes los cuales aportarán a los resultados derivados de la salida de campo. 
Con relación al fortalecimiento de colecciones, en el período analizado se continúa con la ejecución de 3 convenios que están relacionados con el Fortalecimiento a Colecciones Biológicas que incluyen: el firmado con el Instituto Humboldt y los dos en ejecución por el Instituto de Ciencias Naturales de la Universidad Nacional de Colombia. 
En lo que refiere a la gestión regional, desde el Programa Bio se han realizado acciones para dinamizar la presentación de proyectos ya incluidos en los PAED departamentales. De igual manera, se han implementado gestiones con los departamentos de: Nariño, Valle del Cauca, Vichada, Caquetá, Chocó, Meta Y Bolívar. Se ha participado en mesas de trabajo y se ha realizado retroalimentación técnica con miras a agilizar la formulación y presentación de los proyectos, sin embargo, la necesidad de actualizar requisitos por cambio de año, así como por las observaciones de la Secretaría Técnica, han retrasado en proceso de presentación. Para el tercer trimestre se realizaron las gestiones necesarias para apoyar los departamentos de Casanare y Valle del Cauca en la revisión del documento técnico, no obstante, la presentación de los demás requisitos solicitados por la Secretaría Técnica del OCAD del Fondo de Ciencia, Tecnología e Innovación para la verificación de requisitos tal y como está plasmado en el Acuerdo 045 de 2017 de la Comisión Rectora del SGR, es una gestión exógena a Colombia BIO, teniendo en cuenta que es un proceso exclusivo de cada entidad territorial. 
Frente a la Convocatoria I + D Boyacá, el pasado 23 de marzo se dió el cierre, posterior a la ampliación de plazo (adenda) realizada para garantizar el incremento de participación de proyectos de investigación. Se registraron 37 propuestas inscritas, de las cuales 12 resultaron financiables, actualmente se encuentran en proceso de contratación con minutas de contratación ya enviadas a los beneficiarios. 
Por su parte, la Convocatoria Innovación Boyacá, cerró finalizando marzo, desde la cual se registraron 13 propuestas inscritas. En este período se publicó el banco definitivo de elegibles, en el cual se establece que la convocatoria 795 quedó desierta, debido a que ninguna propuesta cumplió con los criterios de evaluación establecidos.  En vista que es una convocatoria regional, desarrollada conjuntamente con el Departamento de Boyacá, y teniendo presente el cumplimiento de la meta definida por el proyecto aprobado por OCAD del FCTeI, se revisó la situación y planteo como alternativa para cumplir con la meta propuesta la apertura de una segunda convocatoria la cual dio apertura el viernes 21 de septiembre y permanecerá abierta hasta el viernes 09 de noviembre.
Se encuentra en curso la segunda convocatoria de I+D Cundinamarca. La convocatoria en su primera versión tuvo cierre el 18 de mayo y apenas se lograron concretar en el banco definitivo de elegibles 12 propuestas. Desde el área técnica se planteó en conjunto con el departamento tener una segunda convocatoria para el cumplimiento de la meta. Esta segunda convocatoria abrió el 21 de septiembre y tendrá cierre el 22 de noviembre de 2018.
Con relación a la convocatoria de innovación en el Departamento de Cundinamarca, se encuentra en curso la segunda fase. La convocatoria en su primera versión tuvo cierre el 18 de mayo y apenas se lograron tener en el banco definitivo de elegibles 5 propuestas lo que evidencia el incumplimiento de la meta. Desde el área técnica se planteó en conjunto con el departamento tener una segunda convocatoria para el cumplimiento de la meta. Esta segunda convocatoria abrió el 21 de septiembre y tendrá cierre el 16 de noviembre de 2018.
</t>
  </si>
  <si>
    <t xml:space="preserve">
25 proyectos de investigación apoyados</t>
  </si>
  <si>
    <t>Para el proceso de sostenibilidad de transformación cultural y organizacional en la Entidad, durante el tercer trimestre se adjudicó el contrato para la medición e intervención de clima y Cultura Organizacional, con el objeto de medir, desarrollar e implementar estrategias para gestar el cambio organizacional, iniciando su ejecución el 1 de agosto de 2018. En esa línea, se realizó la medición de Clima Organizacional mediante una encuesta en línea y se elaboró el informe de resultados, paralelamente se están desarrollando la escuela de líderes para coordinadores, gestores, Jefes de áreas entre otros,. Dada esta gestión, se ha logrado 2,8 puntos de incremento en la calificación de la cultura organización  , logrando así la meta propuesta correspondiente al tercer trimestre de la vigencia.
Teniendo en cuenta las actividades contempladas para dar cumplimiento a la Iniciativa estratégica: “La motiviación nos hace más productivo", durante el período reportado en la Entidad se implementaron diferentes capacitaciones, charlas, talleres, con el objetivo de fortalecer las competencias blandas y técnicas de los servidores, lo cual contribuye al desarrollo personal y laborar de las personas, entre las capacitaciones realizadas en el trimestre están: Contratación Estatal, Inducción y Re-inducción, Gestión Documental, MGI y tercera línea de Defensa, Equidad de Género, Negociación Colectiva,  PMO., servicio al Ciudadano (un servicio fuera de serie) , Beneficios Tributarios y Orfeo.
Desde la iniciativa "Liderando Talento", se avanzó en la realización de las capacitaciones  construyó el Código de Integridad - Colciencias -  basados en los insumos recibidos durante la vigencia 2017 en lo que respecta a:La Dirección General del momento invito a la Comunidad Colciencias a participar en el diligenciamiento de una encuesta para identificar los valores organizacionales y sus conductas asociaciadas.  Este documento se presenta a la actual Dirección General y Secretaria General - Talento Humano para su aprobación.  Una vez aprobado se inicia el proceso de sensibilización y socialización del mismo.
Respecto a la iniciativa "Cultura basada en el servicio", durante el tercer trimestre se construyó el documento basados en los insumos obtenidos en la encuesta aplicada a la Comunidad Colciencias donde, lo importante fue la participación masiva para determinar los valores y las conductas asociadas.  Se ha tenido en cuenta estar alineados a la Guía y al Código de Ética del Departamento Administrativo de la Función Pública - DAFP – Debido a que el Código de integridad aún se encuentra en revisión para ajustes si a ello hubiese lugar o aprobación del mismo, ante la Dirección General y el Comité de Gestión y Desarrollo Institucional. Una vez aprobado se procederá a realizar la socialización con la Comunidad Colciencias mediante una campaña de sensibilización con el apoyo de Comunicaciones de la Entidad y será publicado en la página web de la entidad.
Frente a la iniciativa "Cultura de hacer las cosas bien", en tercer trimestre de la vigencia,  se realizó la evaluación parcial correspondiente al primer semestre del año (1 de febrero a 31 de julio de 2018).   Previo a esta evaluación, se llevó a cabo reuniones, asesorías con los servidores para recordar el diligenciamiento de los formatos de la evaluación de desempeño laboral independiente de su tipo de vinculación. Así mismo con el seguimiento a los acuerdos de Gestión.
En cumplimiento a los requisitos de transparencia, Colciencias cuenta con 85 ítems los cuales se realizan a cabalidad y 1 item se cumple parcialmente, lo que lleva a una meta del 99 %.
Con relación a la evaluación de desempeño del periodo 2017-2018 se presentó inconformidad de la evaluación de desempeño por dependencias de la Dirección de Fomento a la Investigación. Esto fue puesto en conocimiento de la Dirección y de la Comisión de Personal, quien remitió lo correspondiente a la Comisión Nacional del Servicio Civil.
En cuanto al desempeño de los servidores, la evaluación correspondiente al primer semestre se realiza hasta el 31 de julio de 2018, a la fecha se cuenta con dos evaluaciones finales correspondientes a servidores que se han retirado de la Entidad y su calificación ha sido sobresaliente.</t>
  </si>
  <si>
    <t xml:space="preserve">Frente al desarrollo del componente de “Planear integral y oportunamente” para tercer trimestre se consolidaron los resultados de la matriz de hitos de la planeación, instrumento a través del cual se muestra la relación mensual de los productos que realiza la Oficina Asesora de Planeación en términos de la formulación, seguimiento y evaluación de los planes institucionales.  Este ejercicio permite consolidar el modelo de planeación integral garantizando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Dicho gestión se extiende a los planes que acompañan el Plan Estratégico Institucional y Plan de Acción Institucional: Plan Anual de Convocatorias, Plan Anual de Inversión, Plan Anticorrupción y de Atención al Ciudadano y Plan Anual de Adquisiciones. Para el tercer trimestre de 2018, se observa un cumplimiento del 100% de hitos conforme lo programado (13 hitos programados para el período). Se cumple la tendencia esperada y en términos de lograr las actividades enmarcadas en el proceso de planeación institucional y del quehacer de la Oficina Asesora de Planeación de Colciencias.Vale destacar los siguientes hitos en el período reportado:
• Elaboración y presentación  de seguimientos a segundo trimestre de 2018 de los distintos de los instrumentos de planeación; Plan Estratégico, Plan de Acción, Plan de Convocatorias, Plan de Inversión, Plan Anual de Adquisiciones. Así mismo se realizó el seguimiento cuatrimestral al Plan Anticorrupción y de Atención al Ciudadano.
• Elaboración del Informe de Gestión 2017-2018 remitido al Congreso de la República y cuyo información dió cuenta de la ejecución de los programas que dan cumplimiento a los objetivos estratégicos dela Entidad. Este informe se presentó en términos de lo establecido en la CPC artículo 208.
En cuanto a la estrategia de socializar, capacitar y apropiar a ejecutado 31 ejercicios de capacitación de los 34 planificados para la vigencia 2018, evidenciando un avance del 91% en la estrategia, con una cobertura del 83% Para lograr una adherencia más participativa a los procesos de reporte de tareas, para el cierre del tercer trimestre se planifica una campaña de comunicaciones denominada "memerízalo", con la cual se pretende mejorar la mejorar la calidad y oportunidad en el reporte. 
En cuanto al análisis de estadísticas  se actualizaron los tableros para Grupos de Investigación e Investigadores. Se desarrolló un primer tablero para Proyectos de I+D+i financiados por Colciencias. Se publicaron en La Ciencia en Cifras los tableros de recaudo y ejecución FFJC.
Con corte a 30 de septiembre de 2018, se evidencia el cumplimiento del 100% de los requisitos asignados a la Oficina Asesora de Planeación en el componente del índice de Transparencia de Entidades Públicas (ITEP), con un total de 147 requisitos cumplidos de 147 asignados. Se logró implementar dentro de la estrategia el Plan de Participación Ciudadana 2018 y la audiencia pública de rendición de cuentas de la vigencia 2017, se logra cumplir el 100% en los requisitos de Gobierno en Línea a cargo, alcanzando una mejor ejecución que en el primer trimestre, esto se debe principalmente por  la construcción del Plan de Participación Ciudadana 2018 y la puesta en operación del instrumento "La Ciencia en Cifras" (Herramienta Tableau), a través de la cual se cuenta con información estadística relevante y trazable que facilitan el consumo, análisis, uso y aprovechamiento de los componentes de información como: Presupuesto de la entidad (inversión y funcionamiento), Reconocimiento de Grupos e Investigadores del país, Producción científica, Revistas Científicas Nacionales Indexadas por Colciencias – Publindex, entre otros.
Desde la Oficina de Control Interno, con el fin de contribuir a una Colciencias más Transparente,  se han mantenido y actualizado los 8 requisitos asignados, manteniendo un cumplimiento del 100%.  En cumplimiento del Plan de Auditorias de la Oficina de Control Interno, y conforme lo programado para el segundo trimestre de 2018, se tenia planeado generar 14 informes de Auditoria , de los cuales se cumplio la meta.
Desde la Secretaria General se cargó el  documento con la política en aprobación por la Agencia Nacional de Defensa Jurídica del Estado - ANDJE  con el fin de establecer la Política de Prevención de Daño Antijurídico del Colciencias, así como determinar las causas generales del daño antijurídico que permitan determinar y adoptar mecanismos preventivos con el fin de evitar que las decisiones que conllevan a las actuaciones administrativas puedan generar hechos u omisiones que vayan en contra de la normatividad vigente y afecten los intereses de la Nación. Se emitió el primer borrador sobre la guía para la supervisión e interventoría de contratos / convenios. Desde esta área se logró el 99% de cumplimiento de los requisitos de transparencia en Colciencias.
</t>
  </si>
  <si>
    <t xml:space="preserve">Con el fin de asegurar el mantenimiento y mejora en el cumplimiento de los requisitos de la norma ISO 9001:2015, ejecutando capacitaciones y acompañamiento en el plan de fortalecimiento de competencias a los Líderes de calidad de los diferentes procesos, se dió una ejecución del 100% de los ejercicios programados para el tercer trimestre, adicionalmente  entre los meses de agosto y septiembre se realizó la auditoria interna de calidad, liderada por la oficina de control interno, a partir del 11 de septiembre se inició el proceso de concertación de acciones de mejora con cada uno de los responsables, al cierre del trimestre se concertaron y cargado un total de 21 acciones en el módulo de mejoras de GINA, lo cual equivale al 87% de avance, quedando pendiente para este corte Talento Humano, Gestión Territorial y el Proceso de Evaluación y Control, las cuales se espera concertar en la primera semana de Octubre de 2018.
Con respecto al avance del plan de optimización  Con corte a 30 de septiembre de 2018, se evidencia un 43% de cumpliiento frente a un 75% esperado para el período. Los resultados se dan en  términos de los retrasos presentados en la concertación y aprobación de los productos siguientes productos a cargo del proceso de Gestión de Contratación. Actualmente se encuentra en implementación la acción de mejora AC-0005 con el fin de cumplir con los productos pactados en la Optimización de Gestión Contractual a diciembre de 2018, por tanto, no se considera necesario implementar otro plan de mejora.
Frente al plan de racionalización de trámites, aunque no se programó registro del indicador para el tercer trimestre, se evidencia avance en la gestión del 55%  frente a un 50% programado para el primer semestre.  Es importante considerar que mediante Comité de Gestión y Desempeño Institucional del 29 de agosto se aprueba la inclusión de una nueva línea de optimización para la inclusión de la “Ventanilla Única de Innovación”, con lo cual se pasan de tres a cuatro acciones de racionalización.
En lo que concierne al cumplimiento de los requisitos de transparencia en Colciencias, a tercer trimestre de 2018 se mantiene el cumplimiento de 4 requisitos de los 4 asignados logrando el 100% de desempeño frente a la meta esperada, como resultado del seguimiento permanente a la disponibilidad de los trámites  de Colciencias en la página web verificando que se encuentre con la información requerida por el ciudadano y las especificaciones de la función pública, así mismo se mantiene el monitoreo a la plataforma "No más filas", a fin de garantizar que efectivamente los trámites de Colciencias quedan disponibles en esta nueva plataforma. 
Colciencias mas moderna: Con corte a 30 de septiembre de 2018, se asegura el cumplimiento y mantenimiento de 8 de los 9 requisitos aplicables para el programa "Más fácil menos pasos", resultado que permite lograr un 89% de cumplimiento respecto a una meta planificada del 89%.
 El principal logro se obtiene con el avance en la estrategia para la implementación de la ventanilla única, requisitos que se logra con la planificación y puesta en operación del "Portal de Innovación”, el cual es una herramienta de coordinación entre entidades públicas, mediante la cual se unificará una sola oferta en innovación a nivel nacional.
 Por otro lado se revisan los antecedentes del portal de innovación el cual permitirá que los usuarios encuentren la oferta pública consolidada de instrumentos de innovación del país en un único sitio, se realiza la verificación y actualización de los trámites y servicios de Colciencias.
</t>
  </si>
  <si>
    <t xml:space="preserve">A septiembree 30 de 2018, se avanzó en un 94% de un 96% esperado en la implementación del programa de gestión documental, representado a través de la implementación del  sistema integrado de conservación SIC de Colciencias y del avance en las tablas de valoración documental . 
En el mes de julio el Archivo General de la Nación remitió a la entidad el resumen de la sustentación de las TRD ante el Comité Evaluador con los temas tratados, conclusiones y compromisos, con el fin de que emita la certificación de TRD, con la convalidación de las Tablas de Retención Documental por parte del Comité Evaluador, se solicitó a la Oficina de Sistemas de la Información y las Comunicaciones (OTIC) la parametrización del mencionado instrumento archivístico en el sistema ORFEO.
En el marco del indicador de cumplimiento de los requisitos de transparencia, se tienen estipulados 12 requisitos, los cuales se encuentran todos en el ítem de cumplimiento al 100%.  Las actividades desarrolladas durante el tercer trimestre, que impactan las variables existentes, se describen a continuación:
- Actualización del registro de activos de información, acorde a las Tablas de Retención Documental convalidadas por el Archivo General de la Nación.
- Elaboración de la Guía para la conformación de los expedientes de convocatorias A104PR02G06.
- Actualización de la información publicada en la página web, Link de transparencia, sección Tablas de Retención Documental.
- Actualización permanente de los inventarios documentales del archivo de gestión centralizado.
- Obtención del certificado de convalidación del Archivo General de la Nación para las Tablas de Retención Documental.
 En las actividades relacionadas con instrumentos de gestión documental, presenta un avance del 2%, relacionado con la actualización del Programa de Gestión Documental y la actualización del procedimiento control de registros de información y administración de archivos
Se elaboró la guía de implementación de Tablas de Retención Documental, publicada en GINA A104PR02G07, la cual contiene lineamientos generales para la clasificación, organización, descripción de los archivos de gestión, así como también el proceso de transferencia documental, préstamo de expedientes, ajustes a las TRD, y acompañamiento por parte de la oficina de gestión documental.
De igual manera actualizó el procedimiento A104PR02, incluyendo cuatro (4) secciones al documento, de acuerdo a las actividades desarrolladas actualmente por el equipo de gestión documental, entre las cuales se encuentra: Creación de registros de información, Organización documental, Inventario documental, Transferencia primaria.
</t>
  </si>
  <si>
    <t xml:space="preserve">Con corte a 30 de septiembre de 2018, se mantiene el cumplimiento con el 100% de los requisitos de la Dirección Financiera asociado a la publicación en página web de manera oportuna y permanente presupuesto en ejercicio, histórico del presupuesto asignado a la Entidad (vigencia 2013 a 2018) y ejecución del presupuesto asignado en la vigencia fiscal (enero a agosto de 2018)
En cuanto a la estrategía Colciencias mas moderna, en el trimestre analizado se dió cumplimiento al 100% de requisitos de  GEL, realizando actividades  que permitan tener buenas prácticas sobre conservación de los activos de Colciencias y que impacten positivamente con el medio ambiente, que han incluido la implementación del Programa de residuos peligrosos y no peligrosos, con el manejo de los impactos ambientales que genera Colciencias en recursos naturales, contaminación del agua, contaminación del suelo y aire y contaminación visual. Para ayudar a mitigar los efectos del cambio climático, se lanzó la campaña ¡toma partido por el planeta!, a través de un concurso como reconocimiento a la toma de conciencia en la protección del medio ambiente para ayudar al planeta. También se lanzó  la campaña “los hábitos que debemos cambiar para el mundo que queremos habitar, separar y reciclar no lo puedes evitar”, el objeto de esta campaña es dar a conocer cómo y qué debemos reciclar, así como el buen uso de las estaciones de reciclado con que cuenta Colciencias en cada piso.
Por su parte, desde el plan de depuración contable de la vigencia 2018, este se estructuró en tres grandes actividades: cartera, bolsa de deducciones y propiedad, planta y equipo.
Para el cierre del segundo trimestre se tenía proyectado un avance del 23% obteniendo al cierre del trimestre una ejecución del 43%, es decir, un 20% por encima de lo planeado, el mayor valor ejecutado obedece a que durante el segundo trimestre se realizo el ajuste de la política de propiedad planta y equipo y la formulación de la política de inventario acorde con el nuevo marco normativo NICSP, actividades que se tenían previstas para el tercer trimestre.
En razón a que el mantenimiento de algunos bienes muebles de la Entidad, se deben realizar continuamente y que no dan espera para realizarse bajo un contrato, el Grupo de Apoyo Logístico ha venido adelantando gestiones para que se realicen mantenimientos preventivos a los diez (10) dispensadores de agua fría y caliente, mantenimiento del refrigerador vertical ubicado en la cafetería  se anexan las actas de mantenimiento.
</t>
  </si>
  <si>
    <t>Para la vigencia 2018, se inició el proceso de integración del sistema ORFEO con el MGI con el fin de simplificar pasos en el procedimiento de solicitud de convenios derivados y modificaciones de los mismos, por tal motivo de manera conjunta con el personal de la oficina de Tic se trazó un cronograma de trabajo y se determinaron los eventos que se deben suprimir para hacer el proceso de integración MGI-ORFEO más eficiente, dado que esta es una actividad definida como un desarrollo de alto impacto desde la Secretaria General y las Áreas Técnicas; para el tercer trimestre se avanzó en un 35% en el plan antes descrito, con corte al 30 de septiembre de 2018 se ha avanzado el 80%. Dado lo anterior se inicio y se esta adelantando la etapa desarrollo del software para lograr el proceso de integración. MGI Orfeo.</t>
  </si>
  <si>
    <t>A tercer trimestre de 2018, se evidenció un avance del 93% en el desarrollo del nuevo sistema integrado de información frente al 100% establecido como meta para el período. Este situación, debido a que las actividades  de prueba de aceptación tuvieron un atraso de 7 días con respecto al cronograma inicialmente planeado, adicionalmente las pruebas de aceptación por parte de Colciencias han requerido más tiempo de lo esperado como 3.3% de incidencias criticas bloqueantes mayores no previstas y 5% de criterio de aceptación. Se configuró el repositorio de proyectos en Colciencias, la documentación técnica fue validada por la interventoría, se realizaron visitas de inspección y seguimiento a los entregables.
En cuanto a la dotación tecnológica, para el tercer trimestre se presentó avance  en el licenciamiento de software, implementación de servicios tecnológicos, disponibilidad de servicios en la nube, y mantenimiento y soporte de los portales web, se avanzó  en el plan de adquisiciones  apoyando la gestión tecnológica en algunos servicios como telefonía, video conferencia y registro de visitantes, se logró  iniciar el proceso de mantenimiento y bolsa de repuestos para garantizar la disponibilidad de los equipos de cómputo de la totalidad de usuarios de la Entidad.
 En cuanto el cumplimiento de los requisitos de transparencia, en el tercer trimestre de 2018, se mantuvó el cumplimiento del 100% de los requisitos asignados a la Oficina TIC en el componente del índice de Transparencia de Entidades Públicas (ITEP), con un total de 5 requisitos cumplidos de los 5 requisitos asignados, frente a una meta planificada del 100%. La gestión asociada dió cuenta de la publicación de 14 set de datos en el portal de datos abiertos en la página de Colciencias. 
Desde el cumplimiento de los requisitos de Gobierno en Línea, a 30 de septiembre de la vigencia se avanzó en un 94% los compromisos, logrando así un 98% de cumplimiento respecto a la meta establecida para el período. La gestión se enfocó en los siguientes aspectos:  proyecto de Gobierno Digital del PETI, matriz de lineamientos de arquitectura empresarial y de capacidades institucionales a la fecha de corte se han cumplido 74 de 92 lineamientos de arquitectura empresarial, y 10 de 11 lineamientos de capacidades institucionales.
En lo que refiere al Modelo de Gestión de Seguridad y Privacidad de la Información, durante el trimestre se avanzó con la actualización de las políticas de seguridad de la información, con al plan de capacitación y sensibilización y se realizó supervisión del contrato que se tiene con renata (IMPLEMENTACION DEL PROYECTO DE IPV6).</t>
  </si>
  <si>
    <r>
      <rPr>
        <b/>
        <sz val="11"/>
        <rFont val="Segoe UI"/>
        <family val="2"/>
      </rPr>
      <t xml:space="preserve">1.300 </t>
    </r>
    <r>
      <rPr>
        <sz val="11"/>
        <rFont val="Segoe UI"/>
        <family val="2"/>
      </rPr>
      <t>becas para la formación de maestría y doctorado nacional y exterior financiados por Colciencias y otras entidades</t>
    </r>
  </si>
  <si>
    <r>
      <t xml:space="preserve">Respecto a la Convocatoria de formación para estudios de maestría y doctorado en el exterior </t>
    </r>
    <r>
      <rPr>
        <b/>
        <i/>
        <sz val="11"/>
        <rFont val="Segoe UI"/>
        <family val="2"/>
      </rPr>
      <t>COLFUTURO</t>
    </r>
    <r>
      <rPr>
        <sz val="11"/>
        <rFont val="Segoe UI"/>
        <family val="2"/>
      </rPr>
      <t xml:space="preserve">,  su apertura se dió el 9 de enero de 2018 y el cierre 28 de febrero. Durante el mes de junio se hizo oficial el otorgamiento de </t>
    </r>
    <r>
      <rPr>
        <b/>
        <i/>
        <sz val="11"/>
        <rFont val="Segoe UI"/>
        <family val="2"/>
      </rPr>
      <t>1.365 créditos beca para estudios de maestría y doctorado</t>
    </r>
    <r>
      <rPr>
        <sz val="11"/>
        <rFont val="Segoe UI"/>
        <family val="2"/>
      </rPr>
      <t>, con lo cual se dio inicio al proceso de legalización de los mismos. De estas becas se otorgan 143 becas de doctorado y 1222 becas para maestrías, del total de becarios se beneficio a personas de grupos priorizados así: 17 beneficiarios de grupos afrodescendientes y 8 personas procedentes de comunidades indígenas. 
La Convocatoria para la conformación de un banco de candidatos elegibles para estudios en el exterior Colciencias -</t>
    </r>
    <r>
      <rPr>
        <b/>
        <i/>
        <sz val="11"/>
        <rFont val="Segoe UI"/>
        <family val="2"/>
      </rPr>
      <t xml:space="preserve"> Fulbright</t>
    </r>
    <r>
      <rPr>
        <sz val="11"/>
        <rFont val="Segoe UI"/>
        <family val="2"/>
      </rPr>
      <t xml:space="preserve">, cuyo propósito es apoyar la formación de alto nivel de profesionales e investigadores colombianos que deseen realizar programas de doctorado en los Estados Unidos, en universidades que se encuentren en el Academic Ranking of World University – ARWU – Ranking General de Shanghái 2017, abrió el pasado 15 de febrero y tuvo cierre el 15 de mayo. A la convocatoria se presentaron 132 propuestas de candidatos, al corte del 30 de septiembre se tiene ya definida la lista de candidatos que fueron elegidos determinando un total de </t>
    </r>
    <r>
      <rPr>
        <b/>
        <i/>
        <sz val="11"/>
        <rFont val="Segoe UI"/>
        <family val="2"/>
      </rPr>
      <t>20 becas de doctorado en el exterior</t>
    </r>
    <r>
      <rPr>
        <sz val="11"/>
        <rFont val="Segoe UI"/>
        <family val="2"/>
      </rPr>
      <t xml:space="preserve">, de forma paralela se comenzó a trabajar  en el contrato que da paso a la operación de apoyo (LASPAU) con Fulbright y se inició el proceso de acompañamiento de mejoramiento de perfil de los candidatos. 
Frente a la formación de capital humano de alto nivel para las regiones, al corte del mes de septiembre se adelantó la publicación del banco preliminar de elegibles de las convocatorias de Atlántico con los siguientes resultados en sus banco preliminares: Candidatos de Doctorado Nacional: 97, Candidatos de Doctorado en el exterior 17, Candidatos de Maestría Nacional: 326 y Candidatos de Maestría en el Exterior: 9, por otra parte de la convocatoria del departamento de La Guajira tuvo dentro de sus elegibles preliminares 117 candidatos para maestría a nivel nacional y 19 candidatos para maestría en el exterior. Por otro lado, se realizó la revisión de requisitos para las Convocatorias 821 (Cesar docentes), 822 (Cauca docentes) y 823 (Formación Cauca), para dar inicio al proceso de evaluación.
Se debe recordar que desde la iniciativa de ejecución y seguimiento a los Centros de Excelencia en Apropiación (CEA) se tiene un aporte de 13 becas de Maestría a nivel nacional en universidades acreditadas de alta calidad como aporte a la gestión este indicador estratégico. 
</t>
    </r>
    <r>
      <rPr>
        <b/>
        <sz val="11"/>
        <rFont val="Segoe UI"/>
        <family val="2"/>
      </rPr>
      <t xml:space="preserve">
Recomendación/Evaluación</t>
    </r>
    <r>
      <rPr>
        <sz val="11"/>
        <rFont val="Segoe UI"/>
        <family val="2"/>
      </rPr>
      <t xml:space="preserve">
Desde la Oficina Asesora de Planeación, se recomienda que desde el área se realice el monitoreo pertinente al cumplimiento de las metas asociadas a la convocatorias de formación en el territorio, que aunque seguramente aportarán al logro de la vigencia, la gestión adicional con otros departamento podría aportar a disminuir el rezago de años anteriores.</t>
    </r>
  </si>
  <si>
    <r>
      <t xml:space="preserve">El 22 de marzo pasado se dio apertura a la convocatoria para el apoyo de estancias posdoctorales la cual tuvo cierre el 31 de mayo. De esta convocatoria se recibieron propuestas de 380 interesados de los cuales 298 cumplieron requisitos mínimos, el 29 de junio se publicó el banco preliminar de elegibles con estos 298 candidatos que continuan en el proceso. En la fase II de la convocatoria se tiene un total de 207 propuestas registradas, es importante recordar que en esta segunda fase las entidades del SNCTeI presentaron sus propuestas de investigación, desarrollo tecnológico o innovación en conjunto con los doctores que realizarán la estancia postdoctoral en el marco de las mismas. 
Para la iniciativa del portafolio para la conformación de becarios se hace la publicación del portal en donde se encuentra la información que se enmarca en la fase 1 de la convocatoria 811 - Programa de estancias postdoctorales para beneficiarios de formación Colciencias en entidades del SNCTeI. El link del portafolio de doctores se encuentra en el siguiente acceso: https://scienti.colciencias.gov.co:8086/convocatorias/buscador/inscripciones_309/personas/areas#
</t>
    </r>
    <r>
      <rPr>
        <b/>
        <sz val="11"/>
        <rFont val="Segoe UI"/>
        <family val="2"/>
      </rPr>
      <t>Recomendación/Evaluación</t>
    </r>
    <r>
      <rPr>
        <sz val="11"/>
        <rFont val="Segoe UI"/>
        <family val="2"/>
      </rPr>
      <t xml:space="preserve">
Desde la Oficina Asesora de Planeación, recomienda que de cara a los lineamientos del nuevo Plan Nacional de Desarrollo 2018-2022, el componente de estancias posdoctorales pueda ser medido de manera independiente al de becas, que aunque es entendido que aportan a la formación de alto nivel, se asocia más a un aspecto de vinculación/absorción de doctores en entidades del SNCTeI que previamente hayanpodido ser beneficiados del programas de Beca y Crédito Beca de Colciencias/Colfuturo.</t>
    </r>
  </si>
  <si>
    <r>
      <t xml:space="preserve">En primer semestre de 2018, se elaboró el documento de análisis de los resultados de la Convocatoria 768 para Indexación de Revistas Científicas Colombianas Especializadas. En este se consignó los antecedentes de dicha Convocatoria y también se realizó una descripción detallada del procedimiento y la obtención de los resultados. Así mismo, se expuso un análisis de datos, las conclusiones y algunas recomendaciones para próximas convocatorias de indexación de revistas científicas nacionales. Para el segundo semestre con corte al 30 de septiembre y con los análisis realizados en el "Documento Análisis de los Resultados de la Convocatoria 768 Para Indexación de Revistas Científicas Colombianas Especializadas", se elaboró el documento de propuesta de ajustes al modelo de clasificación de revistas del Índice Bibliográfico Nacional que sirve de base para los términos de referencia de la siguiente convocatoria de indexación de revistas científicas nacionales.
Al respecto de la medición de incremento del valor en el indice H5 luego de aclarar el semestre pasado la forma y la periodicidad del indicador considerando que la metodología de medición demanda un alto grado de ocupación del equipo de la dirección haciendo las consultas para consolidar la medición, se determina el valor de meta en 28% de incremento. 
</t>
    </r>
    <r>
      <rPr>
        <b/>
        <sz val="11"/>
        <rFont val="Segoe UI"/>
        <family val="2"/>
      </rPr>
      <t>Recomendación/Evaluación</t>
    </r>
    <r>
      <rPr>
        <sz val="11"/>
        <rFont val="Segoe UI"/>
        <family val="2"/>
      </rPr>
      <t xml:space="preserve">
Desde la Oficina Asesora de Planeación, recomienda que teniendo en cuenta el comportamiento favorable del indicador de Incremento del 25% del valor del H5 para las revistas nacionales indexadas; si se decide en el marco de la evaluación de los resultados de la planeación institucional darle continuidad, es necesario revisar las metas dado que desde el primer semtestre de la vigencia 2018 se lograron los resultados previstos.</t>
    </r>
  </si>
  <si>
    <r>
      <rPr>
        <b/>
        <sz val="11"/>
        <rFont val="Segoe UI"/>
        <family val="2"/>
      </rPr>
      <t>13.400</t>
    </r>
    <r>
      <rPr>
        <sz val="11"/>
        <rFont val="Segoe UI"/>
        <family val="2"/>
      </rPr>
      <t xml:space="preserve"> artículos científicos publicados en revistas científicas especializadas por investigadores colombianos</t>
    </r>
  </si>
  <si>
    <r>
      <t xml:space="preserve">A 30 de septiembre de 2018, se registraron </t>
    </r>
    <r>
      <rPr>
        <b/>
        <i/>
        <sz val="11"/>
        <rFont val="Segoe UI"/>
        <family val="2"/>
      </rPr>
      <t>7.755 artículos</t>
    </r>
    <r>
      <rPr>
        <sz val="11"/>
        <rFont val="Segoe UI"/>
        <family val="2"/>
      </rPr>
      <t>, valor que supera la meta establecida al corte del tercer trimestre. El comportamiento puede asociarse a la tendencia de publicación en el primer semestre y tercer trimestre por parte por colombianos en revistas científicas de alto impactos incluidas en SCOPUS y Publindex. Es importante anotar que esta medición es un conteo de los artículos publicados en SCopus y el aumento o disminución de los mismos no obedece a una gestión directa de la entidad.
El balance por áreas de conocimiento de los artículos registrados, es la siguiente: el 14,19% corresponde al área de Medicina, 9,356% de Ingeniería, 7,671% Agricultura y Ciencias Biológicas, 7,07% Ciencias de la Computación, 7% Ciencias Sociales, 5,83% Física y Astronomía, entre otras áreas. Vale resaltar que en la clasificación, Scopus utiliza 27 áreas temáticas, en las cuales las revistas al estar multicategorizadas genera que un mismo artículo puede estar contabilizado en más de un área temática.
Por otra parte, durante el tercer trimestre y luego de haber revisado el modelo de reconocimiento de grupos de investigación e investigadores, con la elaboración de un documento de análisis de la convocatoria 781 de 2017, en la cual se presentó información en una ventana de observación comprendida entre el 1 de enero de 2012 y el 31 de diciembre de 2016 y a partir de los datos registrados por las investigadores de los cuales 1.976.092 cumplieron con los criterios de existencia y calidad, se revisó y analizó la información para simular distintos escenarios en donde se dieron ajustes al Modelo de Grupos de Investigación e Investigadores en 2018, se elaboró la versión final de análisis de ajustes en el Modelo de Grupos de Investigación e Investigadores en 2018, con las siguientes variables: 1.Resultados de la convocatoria 781 de 2017, 2.Análisis de comportamiento entre las convocatorias, 3.Simulaciones de escenarios  para los ajustes al Modelo de reconocimiento y medición de grupos e investigadores. 4. Test de medias para comportamiento de la clasificación de grupos de investigación por Grandes Áreas del Conocimiento y Áreas. 5. Conclusiones del análisis, 6. Recomendaciones, 7. Cuatro (4) Anexos con información de soporte.
De los productos mencionados la mayor proporción se concentró en los asociados a la Apropiación Social del Conocimiento, seguido por los productos de Formación de Recurso Humano. En tercer lugar se ubican los productos de Nuevo Conocimiento correspondientes en su mayoría artículos de investigación. 
Durante el período comprendido entre 1 de julio y septiembre 30 de 2018 se adelantó el análisis del modelo de reconocimiento y medición de grupos de investigación e investigadores por medio de simulación de distintos escenarios y de ajustes a requerimientos, con el propósito de realizar ajustes al Modelo de Reconocimiento y Medición de Grupos de investigación,  sin embargo debido a nuevos lineamientos para tener en cuenta a partir de una reunión con los representantes de los institutos públicos de investigación quienes solicitaron un ajuste de productos propuestos, adicionalmente se estan realizando actualizaciones en el sistema ScienTI. 
Teniendo en cuenta las condiciones para los investigadores, se realizó el proceso de validación de las condiciones de las personas registradas en el aplicativo CvLAC, que autorizaron el uso de la información y fueron avaladas por las instituciones. En el conteo básico de las hojas de vida de investigadores se presentaron un total de 73.147 currículos certificados y avalados por al menos una institución; de manera que con este número de registros llevó a cabo la categorización así: Investigador Senior 1.707; Asociado 3.595; Junior 7.595; Estudiante de Doctorado 5.860; Estudiante de Maestría o especialidad clínica  6.269; Estudiante de Pregrado 3.799; Joven Investigador 247; Integrante Vinculado con Doctorado 4.010; Integrante Vinculado con Maestría o Especialidad clínica 17.355; Integrante Vinculado con Especialización 3.562; Integrante Vinculado con Pregrado 9.596; Integrante Vinculado 9.184 y Sin Categoría 229.
Frente a la Ventanilla Abierta para el reconocimiento de actores del SNCTI (Nueva Política) centros de investigación, en el primer semestre se han tramitado un total de 15 solicitudes en el primer semestre y 15 solicitudes más durante el tercer trimestre de la vigencia, de estas 15 solicitudes: tres (3) solicitudes fueron rechazadas por incumplimiento de uno los requisitos mínimos, que en los tres casos fue falta de presentación de los estados financieros de los últimos cinco años. Tres (3) solicitudes corresponden a Institutos Públicos, por lo tanto no fueron remitidas a evaluación por pares. Dos (2) centros ya cuentan con resolución de reconocimiento. Cuatro (4) solicitudes fueron evaluadas y se encuentran en proceso de elaboración de su respectiva resolución de reconocimiento y  tres (3) solicitudes se encuentran en proceso de evaluación. En resumen para la vigencia se tiene un balance de 16 centros de investigación reconocidos del total de solicitudes realizadas en 2018. 
Queda formalizada y actualizada la guía para el reconocimiento y sus anexos, así como el  formato de evaluación en el primer semestre de 2018.
Recomendación/Evaluación
Desde la Oficina Asesora de Planeación, recomienda que dado que los resultados del indicador de "Proyectos de investigación apoyados" se concentran en el cuarto trimestre de la vigencia, monitorear de manera permanente la emisión de los bancos de elegibles y financiables que permitan de manera previa al cierre del año, posibles incumplimientos a las metas por convocatoria. También es importante monitorear los resultados de la segunda fase de la convocatoria realizada en conjunto con el Departamento de Antioquia.</t>
    </r>
  </si>
  <si>
    <r>
      <t xml:space="preserve">
</t>
    </r>
    <r>
      <rPr>
        <b/>
        <sz val="11"/>
        <rFont val="Segoe UI"/>
        <family val="2"/>
      </rPr>
      <t>1</t>
    </r>
    <r>
      <rPr>
        <sz val="11"/>
        <rFont val="Segoe UI"/>
        <family val="2"/>
      </rPr>
      <t xml:space="preserve">  modelo cienciométricos actualizado al SNCTI</t>
    </r>
  </si>
  <si>
    <r>
      <rPr>
        <b/>
        <sz val="11"/>
        <rFont val="Segoe UI"/>
        <family val="2"/>
      </rPr>
      <t>284</t>
    </r>
    <r>
      <rPr>
        <sz val="11"/>
        <rFont val="Segoe UI"/>
        <family val="2"/>
      </rPr>
      <t xml:space="preserve"> proyectos de investigación apoyados</t>
    </r>
  </si>
  <si>
    <r>
      <t>El registro de apoyo a proyectos de investigación por cuenta de la Dirección de Fomento a la Investigación da cuenta de un total de 142  de  147 proyectos previstos para tercer trimestre de 2017. Con esto se logra el 96% de la meta para el período y un 49,5% de la meta de la vigencia. Vale resaltar que el grueso de los resultados de las convocatorias, se emitirá en cuarto trimestre. A continuación se detallan los resultados y avances por convocatoria.
para asociados a la segunda fase de convocatoria de "Ecosistema Científico", con esto se cumple lo previsto. 
a) Convocatoria regional para el fortalecimiento de capacidades I+D+i y su contribución al cierre de brechas tecnológicas en el departamento de Antioquia, Occidente: esta convocatoria busca Identificar proyectos que, en el corto plazo, permitan cerrar brechas tecnológicas, obteniendo productos innovadores y con alto valor agregado; así como promover la articulación de grupos de investigación que han realizado investigaciones recientes para que continúen sus procesos en alianza con otros actores, logrando mejorar la productividad y competitividad del rubro productivo. Se publica el banco de elegibles en donde se evidencia la financiación de</t>
    </r>
    <r>
      <rPr>
        <b/>
        <i/>
        <sz val="11"/>
        <rFont val="Segoe UI"/>
        <family val="2"/>
      </rPr>
      <t xml:space="preserve"> 18 proyectos de investigación</t>
    </r>
    <r>
      <rPr>
        <sz val="11"/>
        <rFont val="Segoe UI"/>
        <family val="2"/>
      </rPr>
      <t xml:space="preserve"> apoyados y dado que no se alcanza a dar cumplimiento a la meta de la iniciativa. 
b) Convocatoria para fortalecimiento de las capacidades de investigación del departamento de Nariño a través de la financiación de proyectos en CTeI: esta convocatoria busca fortalecer e impulsar las capacidades científicas en la cual se sustenten la I+D y los procesos de transformación tecnológica en los focos Ambiente y Agropecuario Agroindustrial para el departamento de Nariño. La convocatoria se encuentra en proceso de evaluación y dado el momento en el que se realizó la apertura el cronograma de la misma entregará resultados en el último trimestre del año. 
c) Convocatoria Regional para proyectos de I+D con el fin de fortalecer y aplicar conocimiento en la formación virtual en el Departamento De Antioquia, Occidente: el propósito de esta convocatoria es contribuir a la generación de conocimiento a través de la ejecución de proyectos de investigación con desarrollos tecnológicos funcionales, que atiendan problemáticas de formación virtual para la educación en Antioquia. Tras la definición del banco de financiables el 01 de agosto en la cual se detallan los</t>
    </r>
    <r>
      <rPr>
        <b/>
        <i/>
        <sz val="11"/>
        <rFont val="Segoe UI"/>
        <family val="2"/>
      </rPr>
      <t xml:space="preserve"> 21 proyectos apoyados</t>
    </r>
    <r>
      <rPr>
        <sz val="11"/>
        <rFont val="Segoe UI"/>
        <family val="2"/>
      </rPr>
      <t xml:space="preserve"> desde esta iniciativa. Es importante destacar que para hacer la plena ejecución de los recursos se da la apertura de una segunda convocatoria. 
d) II Convocatoria de Ecosistema Científico: busca contribuir al mejoramiento de la calidad de las Instituciones de Educación Superior colombianas participantes, a partir de la conformación de alianzas que impulsen el desarrollo regional y respondan a los retos del desarrollo social y productivo del país, mediante la financiación de programas de I+D+i en los focos estratégicos establecidos, con resultados perdurables y sostenibles en el tiempo. 
Durante el primer semestre de 2018, se sesionó el primer comité técnico interinstitucional en donde se revisó la preparación Misión Banco Mundial, Cronograma y metodología evaluación convocatoria 792; así como el estado de la firma los contratos derivados de las 4 alianzas financiables de la primera fase, producto de la convocatoria 778. Para esta segunda convocatoria se lograron un total de</t>
    </r>
    <r>
      <rPr>
        <b/>
        <i/>
        <sz val="11"/>
        <rFont val="Segoe UI"/>
        <family val="2"/>
      </rPr>
      <t xml:space="preserve"> 39 proyectos de investigación apoyados</t>
    </r>
    <r>
      <rPr>
        <sz val="11"/>
        <rFont val="Segoe UI"/>
        <family val="2"/>
      </rPr>
      <t xml:space="preserve"> en 4 de los focos de: alimentos, energía sostenible, bioeconomía y sociedad. En esta oportunidad se tuvo una inversión de $71.8 mil millones de pesos. 
e) Convocatoria para Proyectos de Ciencia, Tecnología e Innovación en Salud 2018: su propósito es contribuir a la solución de los retos en salud del país mediante la financiación de proyectos de investigación científica, desarrollo tecnológico e innovación de alto impacto, así como del fortalecimiento de las capacidades nacionales y regionales de CTeI en Salud a través del apoyo a la formación de doctores. El banco preliminar de elegibles fue publicado el 18 de septiembre en el cual se registran 107 proyectos, sin embargo se debe continuar el proceso de revisión de forma que hasta el 09 de octubre se pueda confirmar el número de proyectos de investigación que serán apoyados. Con respecto al número de proyectos financiados del banco de elegibles de la convocaatoria 777 se tiene un total de </t>
    </r>
    <r>
      <rPr>
        <b/>
        <i/>
        <sz val="11"/>
        <rFont val="Segoe UI"/>
        <family val="2"/>
      </rPr>
      <t>51 proyectos de investigación apoyados</t>
    </r>
    <r>
      <rPr>
        <sz val="11"/>
        <rFont val="Segoe UI"/>
        <family val="2"/>
      </rPr>
      <t xml:space="preserve">. En principio se habian seleccionado 53 proyectos sin embargo dos entidades desistieron de la financiación del proyecto. 
f) Proyectos de CTeI y su contribución a los retos del país: su objetivo es fomentar la generación de conocimiento a través de proyectos de CTeI que afronten retos de país, que estimulen la formación de capital humano a nivel de doctorado y deriven en productos con potencial de transferencia de resultados a diferentes grupos de interés. En este período se elaboraron los términos de referencia y fueron presentados ante las instancias de decisión pertinentes. Se publicará el banco definitivo el 05 de octubre y hasta el momento se tiene un balance de 29 proyectos en el banco preliminar para el eje 1 de Paz, 89 proyectos del banco preliminar del eje 2 de Crecimiento Verde y 88 proyectos en el banco preliminar en el eje 3 de agregación de valor a recursos renovables y no renovables.  
g) Convocatoria 791 Reino Unido: a través de este instrumento se financian proyectos de investigación aplicada e interdisciplinar, con un componente de intervención y de apropiación social con coinvestigadores de UK relacionados con temáticas de paz en el marco de la estrategia institucional con los Británicos formalizada a través del Fondo Newton. En el primer trimestre de la vigencia, se realizó la búsqueda de los pares evaluadores de las 35 propuestas que fueron inscritas y aprobadas por parte de Colciencias (Colombia) y Research Council UK y Newton Fund (Reino Unido). Los proyectos fueron evaluados por expertos de ambos países y la decisión tomada entre las dos partes definieron los </t>
    </r>
    <r>
      <rPr>
        <b/>
        <i/>
        <sz val="11"/>
        <rFont val="Segoe UI"/>
        <family val="2"/>
      </rPr>
      <t xml:space="preserve">10 proyectos a financiar </t>
    </r>
    <r>
      <rPr>
        <sz val="11"/>
        <rFont val="Segoe UI"/>
        <family val="2"/>
      </rPr>
      <t>y que actualmente están en proceso de legalización de contratos.   
h) Invitación a presentar propuesta para trabajar en alianza con las comunidades indígenas en temas relacionados en plantas medicinales: durante este período se elaboraron los términos para hacer la invitación, en alianza con comunidades indígenas. Se tuvo abierta la invitación hasta el día 05 de junio y se recibieron en total 5 propuestas de las cuales se seleccionaro</t>
    </r>
    <r>
      <rPr>
        <b/>
        <i/>
        <sz val="11"/>
        <rFont val="Segoe UI"/>
        <family val="2"/>
      </rPr>
      <t>n 2 proyectos de investigación</t>
    </r>
    <r>
      <rPr>
        <sz val="11"/>
        <rFont val="Segoe UI"/>
        <family val="2"/>
      </rPr>
      <t xml:space="preserve">, una en el departamento de Cundinamarca en el municipio de Sesquilé y otra en el departamento de Antioquia en el municipio de Chigorodó. 
i) Invitación a presentar propuesta para desarrollar una herramienta de modelamiento y/o optimización para la introducción de gas natural a pequeña escala en distintos sectores de consumo final de energía en Colombia (Energía y Minería): su propósito es contribuir desde la investigación científica a la solución de problemáticas asociadas al uso adecuado y eficiente de los recursos energéticos del país, a través del desarrollo de una herramienta de modelamiento y/u optimización para la introducción de procesos de licuefacción de gas natural. Como resultado de la invitación se selecciona una propuesta que permite financiar </t>
    </r>
    <r>
      <rPr>
        <b/>
        <i/>
        <sz val="11"/>
        <rFont val="Segoe UI"/>
        <family val="2"/>
      </rPr>
      <t xml:space="preserve">1 proyecto de investigación </t>
    </r>
    <r>
      <rPr>
        <sz val="11"/>
        <rFont val="Segoe UI"/>
        <family val="2"/>
      </rPr>
      <t xml:space="preserve">como estaba planeado. 
j) Invitación a presentar propuesta para el Fortalecimiento del Portafolio I+D+i  en Seguridad y Defensa: en primer trimestre de 2018, se elaboraron las condiciones de la Invitación en conjunto con el equipo técnico de la Dirección de Ciencia y Tecnología de la Armada Nacional. Se encuentra en proceso de evaluación la invitación y el proceso de selección del administrador de proyectos de forma que para el 4to trimestre se haga la entrega de los resultados de la invitación.
k) Segunda fase convocatoria para conformar las ternas del Consejo Nacional de Bioética: en el período se presentó una adenda, para ampliar cronograma, dado el número de propuestas presentadas. Debido a los resultados del proceso de la convocatoria fue necesario desarrollar la invitación de presentación de candidatos, logrando los resultados el 06 de agosto se publica el banco definitivo de las 14 ternas seleccionadas y publicadas en el sitio web de la segunda convocatoria.  
Es importante mencionar que se avanza en el proceso de selección de proyectos de las convocatorias que apoyan a esta iniciativa desde Colombia BIO, 12 proyectos de investigación de la convocatoria de Boyacá y 12 proyectos de la convocatoria de proyectos de investigación del departamento de Cundinamarca también de Colombia BIO.
Respecto a la información científica especializada, para el segundo semestre se dio trámite para el pago a Elsevier así como el pago correspondiente al tercer trimestre, este pago del primer semestre tuvo un rezago ya que se inició en el momento en que se levantó la restricción a la ley de garantías. De acuerdo con el informe de descargas se evidencia que se ha dado acceso a descargas de revistas en ScienceDirect de enero a Agosto a 51 de las principales universidades del país y a las cuales se da acceso de contenidos digitales con mayor relevancia y pertinencia generadoras de valor  en los procesos de investigación y producción científica del país.
</t>
    </r>
  </si>
  <si>
    <r>
      <rPr>
        <b/>
        <sz val="11"/>
        <rFont val="Segoe UI"/>
        <family val="2"/>
      </rPr>
      <t xml:space="preserve">880 </t>
    </r>
    <r>
      <rPr>
        <sz val="11"/>
        <rFont val="Segoe UI"/>
        <family val="2"/>
      </rPr>
      <t>empresas apoyadas en procesos de innovación por Colciencias</t>
    </r>
  </si>
  <si>
    <r>
      <t xml:space="preserve">En el marco de la implementación de la invitación para apoyar empresas beneficiadas de Alianzas para la innovación para el desarrollo de proyectos o prototipos, durante el tercer trimestre de 2018, en convenio con Confécamaras  se han implementado los prototipos de las siguientes Alianzas: Andino Amazónica, Caribe, Eje Cafetero, Llanos, Pacífico, Santanderes y Boyaca, Tolima-Huila-Cundinamarca. De estas Alianzas ya cerró la fase de implementación la Cámara de Comercio de Bucaramanga de la Alianza de Santanderes, logrando apoyar así </t>
    </r>
    <r>
      <rPr>
        <b/>
        <i/>
        <sz val="11"/>
        <rFont val="Segoe UI"/>
        <family val="2"/>
      </rPr>
      <t>10 empresas apoyadas en procesos de innovación,</t>
    </r>
    <r>
      <rPr>
        <sz val="11"/>
        <rFont val="Segoe UI"/>
        <family val="2"/>
      </rPr>
      <t xml:space="preserve"> de las cuales 7 corresponden a microempresas y las demás de pequeñas y medianas.</t>
    </r>
    <r>
      <rPr>
        <b/>
        <i/>
        <sz val="11"/>
        <rFont val="Segoe UI"/>
        <family val="2"/>
      </rPr>
      <t xml:space="preserve"> </t>
    </r>
    <r>
      <rPr>
        <sz val="11"/>
        <rFont val="Segoe UI"/>
        <family val="2"/>
      </rPr>
      <t xml:space="preserve">  Para el caso de Boyacá, se espera que durante el mes de octubre se cierre la etapa de implementación de las demás Alianzas. 
Frente a la formación de empresas de innovación a través de sesiones de mentalidad innovadora,  en el tercer trimestre se llevaron a cabo dos degustaciones de innovación en conjunto con la Cámara de Comercio de Bogotá, a través de los cuales se socializó la importancia de definir un propósito para retar la estrategia de la organización a través de la innovación.</t>
    </r>
    <r>
      <rPr>
        <b/>
        <i/>
        <sz val="11"/>
        <rFont val="Segoe UI"/>
        <family val="2"/>
      </rPr>
      <t xml:space="preserve">  </t>
    </r>
    <r>
      <rPr>
        <sz val="11"/>
        <rFont val="Segoe UI"/>
        <family val="2"/>
      </rPr>
      <t>A partir de esta estrategia se apoyaron</t>
    </r>
    <r>
      <rPr>
        <b/>
        <i/>
        <sz val="11"/>
        <rFont val="Segoe UI"/>
        <family val="2"/>
      </rPr>
      <t xml:space="preserve"> 159 empresas de procesos de innovación,</t>
    </r>
    <r>
      <rPr>
        <sz val="11"/>
        <rFont val="Segoe UI"/>
        <family val="2"/>
      </rPr>
      <t xml:space="preserve"> del total registrado 157 corresponden a empresas de naturaleza privada y 2 de naturaleza mixta.</t>
    </r>
    <r>
      <rPr>
        <b/>
        <i/>
        <sz val="11"/>
        <rFont val="Segoe UI"/>
        <family val="2"/>
      </rPr>
      <t xml:space="preserve">
</t>
    </r>
    <r>
      <rPr>
        <sz val="11"/>
        <rFont val="Segoe UI"/>
        <family val="2"/>
      </rPr>
      <t>Con lo anterior, a tercer trimestre de 2018 se han apoyado</t>
    </r>
    <r>
      <rPr>
        <b/>
        <i/>
        <sz val="11"/>
        <rFont val="Segoe UI"/>
        <family val="2"/>
      </rPr>
      <t xml:space="preserve"> 169 empresas en procesos de innovación</t>
    </r>
    <r>
      <rPr>
        <sz val="11"/>
        <rFont val="Segoe UI"/>
        <family val="2"/>
      </rPr>
      <t xml:space="preserve">, cifra que corresponde al 99,4% de la meta del período, y que representa un cumplimiento del 19,2% frente a la meta anual (880). Se planea cumplir con el restante de empresas para el cuarto trimestre de la vigencia.
Frente a la evaluación de la viabilidad para la realización de un proceso de formación virtual en innovación, en el primer semestre de 2018 se realizó una invitación a presentar propuesta dirigida a 4  entidades expertas en innovación para el desarrollo de esta actividad. No obstante, posterior a la evaluación de las propuestas, ninguna de las presentadas cumplió con los requisitos en su totalidad. Por esta razón se hace necesario redefinir la hoja de ruta que permitan la parametrización de los requisitos de la invitación.
</t>
    </r>
    <r>
      <rPr>
        <b/>
        <sz val="11"/>
        <rFont val="Segoe UI"/>
        <family val="2"/>
      </rPr>
      <t xml:space="preserve">Recomendación/Evaluación
</t>
    </r>
    <r>
      <rPr>
        <sz val="11"/>
        <rFont val="Segoe UI"/>
        <family val="2"/>
      </rPr>
      <t>Desde la Oficina Asesora de Planeación, se recomienda revisar el adecuado desarrollo de las iniciativas de "Invitación para apoyar empresas beneficiadas de Alianzas para la innovación para el desarrollo de proyectos o prototipos" y "Formación de empresas de innovación a través de sesiones de mentalidad innovadora", dado que el 80% del reporte de las empresas apoyadas se concentra en cuarto trimestre de la vigencia. Es importante tomar las medidas preventivas del caso que eviten el incumplimiento del programa. Estas pueden incluir el seguimiento de las fases de implementación de proyectos con cada una de las camaras de comercio que aportan, así como el supervisión al desarollo de las sesiones de mentalidad innovadora para que empresarios adquieran capacidades para aplicar herramientas de innovación identificando necesidades de los clientes.</t>
    </r>
  </si>
  <si>
    <r>
      <rPr>
        <b/>
        <sz val="11"/>
        <rFont val="Segoe UI"/>
        <family val="2"/>
      </rPr>
      <t>261</t>
    </r>
    <r>
      <rPr>
        <sz val="11"/>
        <rFont val="Segoe UI"/>
        <family val="2"/>
      </rPr>
      <t xml:space="preserve"> empresas apoyadas en procesos de innovación por Colciencias</t>
    </r>
  </si>
  <si>
    <r>
      <t>Con corte a 30 de septiembre de 2018, se han apoyado un total de</t>
    </r>
    <r>
      <rPr>
        <b/>
        <i/>
        <sz val="11"/>
        <rFont val="Segoe UI"/>
        <family val="2"/>
      </rPr>
      <t xml:space="preserve"> 117 empresas en procesos de innovación</t>
    </r>
    <r>
      <rPr>
        <sz val="11"/>
        <rFont val="Segoe UI"/>
        <family val="2"/>
      </rPr>
      <t xml:space="preserve">, asociado principalmente a la implementación de la estrategia de Sistemas de Innovación en los siguientes departamentos: Santander (39), Atlántico (30), Norte de Santander (20), Caldas (14), Risaralda (8), Quindio (5) y Valle del Cauca (1).  Las actividades a partir de esta estrategia se orientaron en el desarrollo de talleres en las regiones antes mencionadas con el propósito de impulsar la innovación empresarial para la creación y/o consolidación de sistemas básicos de innovación. Con este avance, se logra cumplir al 100% la meta prevista para el período. 
En este período, se emitió banco definitivo de elegibles para las convocatorias para Boyacá y Cundinamarca tanto para la selección de entidades asesoras para prestar servicios de asesoría con el objetivo de impulsar la creación de Sistemas de Innovación, como la selección de empresas beneficiarias para el desarrollo de capacidades en la creación de sistema de innovación. A 30 de septiembre se encuentra en proceso de selección las empresas para estos departamentos. 
Con relación a las convocatorias del Departamento de Nariño para entidades asesoras y beneficiarias, el cierre se llevó a cabo al finalizar el mes de julio, y a inicios del mes de octubre se pulicarán el banco preliminar de elegibles.
Por lo que refiere a la Gestión Territorial de Sistemas de Innovación, en el período, se actualizó el Proyecto Oferta Colciencias de Innovación Empresarial, teniendo en cuenta las observaciones realizadas en diferentes sesiones del OCAD y mesas técnicas realizadas, en el marco del Sistema General de Regalías. Los cambios implicaron la inclusión de un numeral asociado al “Proceso de cofinanciación de prototipos (Módulo sistemas de Innovación)” en el cual se señaló el proceso para la estimación de presupuestos de inversión y aprobación de los mismos. De igual manera se modificó el capítulo asociado a los términos de referencia y  la adhesión de un anexo relacionado con caracterización de proyectos financiados por Colciencias y los montos promedios desde el año 2007 a 2017.
Para el caso de la consolidación y medición de resultados e impacto bajo la estrategia bitácora de inversiones, durante el tercer trimestre de la vigencia, para las empresas de las ciudades de Villavicencio y Cartagena, se inció la recolección de la información: de los componentes de la estrategia de medición de ACTI: 1) estrategia de innovación, 2) compromiso y liderazgo, 3) portafolio de innovación y 4) ecosistema de innovación. 
En las ciudades de Barranquilla, Cúcuta, Bogotá, Cali y Eje Cafetero las empresas se encuentran realizando el registro de sus inversiones, de acuerdo al componente dos (2) de la estrategia de medición de ACTI.  Para el Departamento de Santander, se consolidó la información de la inversión en ACTI, de lo que vale destacar aspectos como: aquellas empresas previo a la aplicación del programa de Sistemas de Innovación el 63% no integraban algún tipo de estrategia de innovación, el 78% no contaban con portafolios de innovación, el 83% no dedicaban presupuesto para innovación. Posterior a la aplicación al programa estas cifras se tradujeron en que el 89% de las empresas del departamento cuentan con una estrategia de innovación, el 89% poseen una portafolio asociados a este tema y el 76% destina presupuesto para innovación.
</t>
    </r>
    <r>
      <rPr>
        <b/>
        <sz val="11"/>
        <rFont val="Segoe UI"/>
        <family val="2"/>
      </rPr>
      <t>Recomendación/Evaluación</t>
    </r>
    <r>
      <rPr>
        <sz val="11"/>
        <rFont val="Segoe UI"/>
        <family val="2"/>
      </rPr>
      <t xml:space="preserve">
Desde la Oficina Asesora de Planeación, se recomienda revisar el adecuado desarrollo de las iniciativas de "Invitación para apoyar empresas beneficiadas de Alianzas para la innovación para el desarrollo de proyectos o prototipos" y "Formación de empresas de innovación a través de sesiones de mentalidad innovadora", dado que el 80% del reporte de las empresas apoyadas se concentra en cuarto trimestre de la vigencia. Es importante tomar las medidas preventivas del caso que eviten el incumplimiento del programa. Estas pueden incluir el seguimiento de las fases de implementación de proyectos con cada una de las camaras de comercio que aportan, así como el supervisión al desarollo de las sesiones de mentalidad innovadora para que empresarios adquieran capacidades para aplicar herramientas de innovación identificando necesidades de los clientes.
</t>
    </r>
  </si>
  <si>
    <r>
      <rPr>
        <b/>
        <sz val="11"/>
        <rFont val="Segoe UI"/>
        <family val="2"/>
      </rPr>
      <t>68</t>
    </r>
    <r>
      <rPr>
        <sz val="11"/>
        <rFont val="Segoe UI"/>
        <family val="2"/>
      </rPr>
      <t xml:space="preserve"> empresas apoyadas en procesos de innovación por Colciencias</t>
    </r>
  </si>
  <si>
    <r>
      <rPr>
        <b/>
        <sz val="11"/>
        <rFont val="Segoe UI"/>
        <family val="2"/>
      </rPr>
      <t xml:space="preserve">104 </t>
    </r>
    <r>
      <rPr>
        <sz val="11"/>
        <rFont val="Segoe UI"/>
        <family val="2"/>
      </rPr>
      <t>empresas apoyadas en procesos de innovación por Colciencias</t>
    </r>
  </si>
  <si>
    <r>
      <t xml:space="preserve">A septiembre 30 de 2018, se reportaron </t>
    </r>
    <r>
      <rPr>
        <b/>
        <i/>
        <sz val="11"/>
        <rFont val="Segoe UI"/>
        <family val="2"/>
      </rPr>
      <t>2 empresas en procesos de innovación</t>
    </r>
    <r>
      <rPr>
        <sz val="11"/>
        <rFont val="Segoe UI"/>
        <family val="2"/>
      </rPr>
      <t xml:space="preserve"> como producto del seguimiento a la contratación de la convocatoria para cofinanciar proyectos de investigación aplicada, desarrollo tecnológico e innovación con TIC en sectores estrategicos (agroindustria, salud, turismo, energía &amp; hidrocarburos, gobierno, justicia y defensa) orientados al mejoramiento de la productividad y competitividad del sector TIC.  
Para el caso del desarrollo del proyecto de"Incuba TI", en el período analizado se crearon</t>
    </r>
    <r>
      <rPr>
        <b/>
        <i/>
        <sz val="11"/>
        <rFont val="Segoe UI"/>
        <family val="2"/>
      </rPr>
      <t xml:space="preserve"> 8 empresas en procesos de innovación</t>
    </r>
    <r>
      <rPr>
        <sz val="11"/>
        <rFont val="Segoe UI"/>
        <family val="2"/>
      </rPr>
      <t xml:space="preserve"> de las 10 proyectadas. No obstante dado el proceso de prorróga del contrato 257 de 2017, se espera financiar los dos restantes para el cuarto trimestre de 2018.
Con relación a la "Convocatoria para Seleccionar empresas TI para acompañar en la fase de Expansión", esta dió apertura el pasado 25  de julio y cerró el 16 de agosto. Los resultados dan cuenta un total de 262 registros, de las cuales 31 correspondieron a empresas.  Analizado el cumplimienton de los requisitos mínimos 21 empresas resultaron elegibles y 20 finalmente </t>
    </r>
    <r>
      <rPr>
        <b/>
        <i/>
        <sz val="11"/>
        <rFont val="Segoe UI"/>
        <family val="2"/>
      </rPr>
      <t>10 empresas apoyadas en procesos de innovación</t>
    </r>
    <r>
      <rPr>
        <sz val="11"/>
        <rFont val="Segoe UI"/>
        <family val="2"/>
      </rPr>
      <t xml:space="preserve">fueron seleccionadas ara recibir el acompañamiento, sobre una meta inicial de 7.
Respecto a la convocatoria para Selección de emprendedores de Apps.co que desarrollen soluciones tecnológicas en la fase de Oferta y Demanda, esta fue publica y abierta a través de página web el pasado 31 de mayo. El cierre  se llevó a cabo el 27 de junio. Se inscribieron 26 equipos para los 5 retos propuestos, equipos que debían cumplir a cabalidad los requisitos mínimos habilitantes para participar en la Hackathon virtual. Después de hacer el ejercicio de revisar, subsanar y evaluar los requisitos mínimos habilitantes para participar, se publicó el viernes 29 de junio el listado con los 10 equipos habilitados para participar. Es importante resaltar que el reto No. 1 no tuvo equipos habilitados debido a que no cumplieron con los requisitos mínimos, quedando desierto de esta manera.
Durante los días 5, 6 y 7 de julio se realizó la Hackathon virtual de Oferta y Demanda con los 10 equipos habilitados para desarrollar durante 64 horas una propuesta usable y funcional de una solución digital que responda a los 4 retos participantes. Durante los días 10 y 11 de julio se llevó a cabo la evaluación de las propuestas desarrolladas en la  Hackathon por un jurado integrado por expertos temáticos del sector productivo y el equipo técnico  y tecnológico que acompaña la fase de Oferta y Demanda de Apps.co - MinTIC. De este proceso quedaron seleccionados los 4 equipos, resultados que fueron publicados y notificados el 13 de julio. Con lo antes expuesto desde esta iniciativa se lograron apoyar </t>
    </r>
    <r>
      <rPr>
        <b/>
        <i/>
        <sz val="11"/>
        <rFont val="Segoe UI"/>
        <family val="2"/>
      </rPr>
      <t>4 empresas apoyados en procesos de innovación.</t>
    </r>
    <r>
      <rPr>
        <sz val="11"/>
        <rFont val="Segoe UI"/>
        <family val="2"/>
      </rPr>
      <t xml:space="preserve">
</t>
    </r>
    <r>
      <rPr>
        <b/>
        <i/>
        <sz val="11"/>
        <rFont val="Segoe UI"/>
        <family val="2"/>
      </rPr>
      <t>En resumen</t>
    </r>
    <r>
      <rPr>
        <sz val="11"/>
        <rFont val="Segoe UI"/>
        <family val="2"/>
      </rPr>
      <t xml:space="preserve">, a 30 de septiembre de 2018 se han apoyados un total de </t>
    </r>
    <r>
      <rPr>
        <b/>
        <i/>
        <sz val="11"/>
        <rFont val="Segoe UI"/>
        <family val="2"/>
      </rPr>
      <t>24 empresas apoyadas en procesos de innovación</t>
    </r>
    <r>
      <rPr>
        <sz val="11"/>
        <rFont val="Segoe UI"/>
        <family val="2"/>
      </rPr>
      <t xml:space="preserve"> por cuenta de la gestión de las iniciativas del Programa TIC. Con esto se cumple el 100% de la meta establecida para el período y el 23% de la meta establecida para la vigencia.
Con relación a la convocatoria para la formación de ciudadanos en ciencia de datos, esta cerró el pasado 02 de marzo. Los resultados del primer y segundo corte, dieron cuenta de 171 y 159 elegibles del banco  definitivo y preliminar respectivo. El banco definitivo de la segundo corte, fue publicado el pasado 12 de abril de la vigencia. Desde este mes se inició con la formación de los beneficiarios. Los resultados se reflejan en </t>
    </r>
    <r>
      <rPr>
        <b/>
        <i/>
        <sz val="11"/>
        <rFont val="Segoe UI"/>
        <family val="2"/>
      </rPr>
      <t>200 personas sensibilizadas a través de estrategias enfocadas en el uso, apropiación y utilidad de la CTeI.</t>
    </r>
    <r>
      <rPr>
        <sz val="11"/>
        <rFont val="Segoe UI"/>
        <family val="2"/>
      </rPr>
      <t xml:space="preserve"> Este dato se reportan en el marco de la realizacion de talleres capacitaciones realizadas en universidades como: Universidad de los Andes (Bogotá), Javeriana (Barranquilla), EAFIT (Medellín) e ICESI (Cali).
</t>
    </r>
    <r>
      <rPr>
        <b/>
        <i/>
        <sz val="11"/>
        <rFont val="Segoe UI"/>
        <family val="2"/>
      </rPr>
      <t xml:space="preserve">
</t>
    </r>
    <r>
      <rPr>
        <sz val="11"/>
        <rFont val="Segoe UI"/>
        <family val="2"/>
      </rPr>
      <t xml:space="preserve">Frente a la ejecución y seguimiento de CEAS, durante el período analizado se  lograron los resultados previstos así: </t>
    </r>
    <r>
      <rPr>
        <b/>
        <i/>
        <sz val="11"/>
        <rFont val="Segoe UI"/>
        <family val="2"/>
      </rPr>
      <t xml:space="preserve">400 personas sensibilizadas </t>
    </r>
    <r>
      <rPr>
        <sz val="11"/>
        <rFont val="Segoe UI"/>
        <family val="2"/>
      </rPr>
      <t xml:space="preserve">y </t>
    </r>
    <r>
      <rPr>
        <b/>
        <i/>
        <sz val="11"/>
        <rFont val="Segoe UI"/>
        <family val="2"/>
      </rPr>
      <t>13 becas para la formación maestría y doctorados nacional y exterio</t>
    </r>
    <r>
      <rPr>
        <sz val="11"/>
        <rFont val="Segoe UI"/>
        <family val="2"/>
      </rPr>
      <t>r.Este último da cuenta un número de becas todas en maestría nacional.</t>
    </r>
    <r>
      <rPr>
        <b/>
        <i/>
        <sz val="11"/>
        <rFont val="Segoe UI"/>
        <family val="2"/>
      </rPr>
      <t xml:space="preserve">
</t>
    </r>
    <r>
      <rPr>
        <sz val="11"/>
        <rFont val="Segoe UI"/>
        <family val="2"/>
      </rPr>
      <t xml:space="preserve">De esta manera, en  el período se lograron un total de </t>
    </r>
    <r>
      <rPr>
        <b/>
        <i/>
        <sz val="11"/>
        <rFont val="Segoe UI"/>
        <family val="2"/>
      </rPr>
      <t xml:space="preserve">600 personaas sensibilizadas a través de estrategias enfocadas en el uso, apropiación y utilidad de la CTeI, </t>
    </r>
    <r>
      <rPr>
        <sz val="11"/>
        <rFont val="Segoe UI"/>
        <family val="2"/>
      </rPr>
      <t>cumpliendo en un 100% la meta proyecta al tercer trimestre de la vigencia y un 44% de cumplimiento con relación a la meta del año.</t>
    </r>
    <r>
      <rPr>
        <b/>
        <i/>
        <sz val="11"/>
        <rFont val="Segoe UI"/>
        <family val="2"/>
      </rPr>
      <t xml:space="preserve">
</t>
    </r>
    <r>
      <rPr>
        <sz val="11"/>
        <rFont val="Segoe UI"/>
        <family val="2"/>
      </rPr>
      <t xml:space="preserve">
Con referencia a la convocatoria de formación especializada y certificación en competencias para desarrollo de tecnologías de información en la ciudad de Bogotá D.C, se dió apertura el 20 de marzo y cierre el pasado 06 de abril. Su ejecución esta a cargo de FEDESOFT.
En lo que respectoa al fortalecimiento Cluster TI mediante la transferencia de un sistema de gestión de I+D+i, La entidad ejecutora Intersoftware presentó la última versión de los términos de referencia de la convocatoria para las empresas TI los cuales fueron aprobados ,para luego dar apertura de la misma en el mes de mayo. Durante el proceso de selección de la convocatoria primer corte se presentaron 57 empresas participantes, de las cuales 53 resultados beneficiadas posterior al proceso de evaluación. Estas iniciaran en segundo semestre el proceso de transferencia de un sistema de gestión de I+D+i.
</t>
    </r>
    <r>
      <rPr>
        <b/>
        <sz val="11"/>
        <rFont val="Segoe UI"/>
        <family val="2"/>
      </rPr>
      <t xml:space="preserve">Recomendación/Evaluación
</t>
    </r>
    <r>
      <rPr>
        <sz val="11"/>
        <rFont val="Segoe UI"/>
        <family val="2"/>
      </rPr>
      <t>Teniendo en cuenta que el 80% de la meta se proyecta  cumplir para el cuarto trimestre de la vigencia, es necesario que desde el Programa TIC se monitoreen las iniciativas que aportan las empresas restantes para garantizar que aporten los resultados convenidos</t>
    </r>
  </si>
  <si>
    <r>
      <rPr>
        <b/>
        <sz val="11"/>
        <rFont val="Segoe UI"/>
        <family val="2"/>
      </rPr>
      <t xml:space="preserve">3.740 </t>
    </r>
    <r>
      <rPr>
        <sz val="11"/>
        <rFont val="Segoe UI"/>
        <family val="2"/>
      </rPr>
      <t>Personas sensibilizadas a través de estrategias enfocadas en el uso, apropiación y utilidad de la CTeI</t>
    </r>
  </si>
  <si>
    <r>
      <rPr>
        <b/>
        <sz val="11"/>
        <rFont val="Segoe UI"/>
        <family val="2"/>
      </rPr>
      <t xml:space="preserve">17 </t>
    </r>
    <r>
      <rPr>
        <sz val="11"/>
        <rFont val="Segoe UI"/>
        <family val="2"/>
      </rPr>
      <t>licenciamientos tecnológicos apoyados</t>
    </r>
  </si>
  <si>
    <r>
      <t xml:space="preserve">A tercer trimestre de 2018 se lograron constituir tres spin off, (empresas  de base tenológica de origenuniversitario) y tres contratos de licenciamientos producto del apoyo a las Oficina de Transferencia de Resultados de Investigación (OTRI). Con estos resultados se logra el 100% de la meta establecida para el período.  La gestión realizada en torno a lo antes expuesto, se describe brevemente a continuación:
</t>
    </r>
    <r>
      <rPr>
        <b/>
        <sz val="11"/>
        <rFont val="Segoe UI"/>
        <family val="2"/>
      </rPr>
      <t xml:space="preserve">
Contratos de licenciamiento: 
a) </t>
    </r>
    <r>
      <rPr>
        <sz val="11"/>
        <rFont val="Segoe UI"/>
        <family val="2"/>
      </rPr>
      <t xml:space="preserve">Contrato de licenciamiento tecnológico entre la universidad de la Salle y Productos Familia en la ciudad de Bogotá, en el sector de papel y cartón, con el acompañamiento de la OTRI de Connect Bogotá. Es importante aclarar que este contrato de licencia corresponde a una variación de una tecnología de residuos ya probada, pero ahora será en otra línea de producción (Protección femenina).
b) Contrato de licenciamiento tecnológico entre un investigador independiente y la empresa Metalmecánica Muñoz en la ciudad de Bucaramanga, en el sector metalmecánico y con el acompañamiento de la OTRI EO.
c) ) Contrato de licenciamiento tecnológico entre un investigador independiente y la empresa Abono Orgánico en la ciudad de Bucaramanga, y con el acompañamiento de la OTRI EO.
Sumado a lo anterior, parte del apoyo a Oficinas de Transferencia Regionales y Universitarias, ha consistido en la consolidación de la Red de Oficinas de Transferencia, denominada “JOINN - Red Nacional OTRI” con el fin de potencializar sus resultados y dar un mayor alcance nacional y cuya secretaría técnica por consenso corresponde al CRCT de Tecnnova. En tercer trimestre de la vigencia, se realizaron varias reuniones de la Red JOINN con el fin de definir procedimientos y convocatorias para la red nacional, así mismo se lanzó la primera campaña en redes sociales para Transferencia de Conocimiento y Tecnología y para el apoyo que realizan las Oficinas de Transferencia de Resultados de Investigación en el SNCTeI. Así mismo, se realizó la firma del documento “Acuerdo de Cooperación entre Representantes del Sistema de Transferencia Tecnológica de Países Integrantes de la Alianza del Pacífico para la creación de la “Red de Transferencia Tecnológica de la Alianza del Pacífico”; en el marco de la Alianza del Pacífico para las actividades de cooperación en Transferencia de Conocimiento y Tecnología y en el cual están firmando los representantes de la Red de Gestores Tecnológicos de Chile, la Red de Investigación, Desarrollo e innovación de Perú y la Red de Oficinas de Transferencia Tecnológica de México AC, el pasado mes de agosto.
</t>
    </r>
    <r>
      <rPr>
        <b/>
        <sz val="11"/>
        <rFont val="Segoe UI"/>
        <family val="2"/>
      </rPr>
      <t>Spin Off</t>
    </r>
    <r>
      <rPr>
        <sz val="11"/>
        <rFont val="Segoe UI"/>
        <family val="2"/>
      </rPr>
      <t xml:space="preserve">
A 30 de septiembre de 2018, se han reportado 3 spin off  cuya distribución geográfica, da cuenta de 2 constituidas en el departamento de Antioquia y 1 ubicada en Bogotá Disitrito Capital.
Así mismo, en el marco de la convocatoria Spin Off  - TIC se presentaron 42 propuestas, cumplieron requisitos 25 y quedaron seleccionadas elegibles 10.  En este período TECNNOVA inició la legalización de los contratos con las 10 entidades seleccionadas para iniciar el proceso de acompañamiento y creación se las Spin Off. Una vez formalizado el proceso contractual, TECNNOVA ha venido realizando talleres sobre el proyecto de Ley Spin-off a las 12 Spin Off y sesiones cada una sobre Hoja de Ruta para la creación de Spinoff y temáticas relacionadas con emprendimientos digitales e industria TIC.
</t>
    </r>
    <r>
      <rPr>
        <b/>
        <sz val="11"/>
        <rFont val="Segoe UI"/>
        <family val="2"/>
      </rPr>
      <t xml:space="preserve">Evaluación/Recomendación
</t>
    </r>
    <r>
      <rPr>
        <sz val="11"/>
        <rFont val="Segoe UI"/>
        <family val="2"/>
      </rPr>
      <t xml:space="preserve">El comporamiento del indicador  de Licenciamientos Tecnológicos ha sido favorable; no obstante es importante señalar que un aporte adicional por parte del Programa TIC fue identificado a en el primer semestre de 2018. Con esto, y dado que se modificó la meta del PEI 2015-2018, es necesario que desde la DDTI se revise previo al cierre del año el cumplimiento de los compromisos de los aliados estratégicos suscritos con el Programa TIC.
</t>
    </r>
  </si>
  <si>
    <r>
      <rPr>
        <b/>
        <sz val="11"/>
        <rFont val="Segoe UI"/>
        <family val="2"/>
      </rPr>
      <t xml:space="preserve">600 </t>
    </r>
    <r>
      <rPr>
        <sz val="11"/>
        <rFont val="Segoe UI"/>
        <family val="2"/>
      </rPr>
      <t>registros de patentes solicitadas por residentes en oficina nacional y PCT</t>
    </r>
  </si>
  <si>
    <r>
      <t xml:space="preserve">En el período de enero a septiembre se reportaron desde la Superintendencia de Industria y Comercio (SIC) un total de 224 registros de patentes solicitadas por residentes en oficina nacional y PCT (69 en primer trimestre, 73 en segundo trimestre y 82 de julio-agosto de 2018). la distribución porcentual por departamento es la siguiente:  Bogotá 37%; Antioquia 17%;Valle del Cauca 9%; Santander 6,2%, Risaralda y Atlántico 5,3% cada uno , Cundinamarca 3,57%,Caldas 2,68%,  Bolívar 2,23% , Quindío, Tolima, Huila y Boyacá cada uno con un 1,79%; Nariño y Norte de Santander con 1,34%, la Guajira con 0,89%, Sucre y Chocó con un 0,45% cada uno.
Por lo anterior, se cumple en un 100% la meta establecida para el período. Vale señalar que el dato registrado es preliminar con corte a agosto dado los tiempos de entrega del informe emitido por la SIC.
También se señala que los resultados del indicador, dan cuenta de esfuerzo conjunto entre Colciencias y la SIC y su comportamiento depende de  la demanda de solicitudes por parte de los actores del SNCTeI. Adicionalmente, hay que  tener en cuenta que la  SIC recibe información adicional sobre la cual Colciencias no tiene gestión directa, lo que dificulta estimaciones o proyecciones de metas. 
Por lo que refiere a la convocatoria para apoyar el alistamiento y la presentación de patentes por las vías nacional e internacional, en el período analizado se avanzó junto con la SIC en la construcción, aprobación y respectiva publicación de los términos de referencia de la convocatoria. Finalmente la apertura se dio el pasado el 30 de mayo. Los recursos disponibles son del orden de $891 millones de pesos. A 30 de septiembre se encuentra en proceso de aclaraciones, por lo tanto los resultados se presentaran en cuarto trimestre de la vigencia.
Con relación a la Brigada de Patentes y Fondos Regionales de Fomento a la Protección de Invenciones, los aliados regionales de Bucaramanga, Barranquilla y Cali continúan adelantando acciones para lograr cerrar la ejecución de las estrategias en la región a través de la radicación de las últimas solicitudes ante la SIC. 
En lo que respecta al estudio de resultados e impacto de las solicitudes de patentes apoyadas por Colciencias,  finalizando junio se culminó la estructuración de la documentación de invitación. La invitación fue remitida el pasado 17 de julio y estuvo abierta hasta el 17 de agosto. Se recibieron cuatro propuestas que se encuentran en fase de evaluación: a) Universidad Nacional de Colombia, b) Colegio Mayor de Nuestra Señora del Rosario - Universidad del Rosario, c) Innventa y d) Observatorio Colombiano de Ciencia y Tecnología: OCyT.
</t>
    </r>
    <r>
      <rPr>
        <b/>
        <sz val="11"/>
        <rFont val="Segoe UI"/>
        <family val="2"/>
      </rPr>
      <t xml:space="preserve">Evaluación/Recomendación
</t>
    </r>
    <r>
      <rPr>
        <sz val="11"/>
        <rFont val="Segoe UI"/>
        <family val="2"/>
      </rPr>
      <t>Este indicador ha sido determinante para evidenciar los avances en temas de propiedad intelectual en el país. En lo que lleva del cuatrienio se ha multiplicadopor 4, las solicitudes de registros de patentes han pasado 123 en 2010 a 2017 en 595. El comportamiento del indicador es variable en la vigencia y por lo general el mayor número de solicitudes se concentran al final de año. Para cierre de 2018, es importante determinar los resultados de las estrategias asociados al programa de Brigada de Patentes y Fondo de Protección de Patentes, de cara a los lineamientos del Gobierno establecidos en el nuevo Plan Nacional de Desarrollo 2018-2022.</t>
    </r>
  </si>
  <si>
    <r>
      <rPr>
        <b/>
        <sz val="11"/>
        <rFont val="Segoe UI"/>
        <family val="2"/>
      </rPr>
      <t>30.000</t>
    </r>
    <r>
      <rPr>
        <sz val="11"/>
        <rFont val="Segoe UI"/>
        <family val="2"/>
      </rPr>
      <t xml:space="preserve"> personas sensibilizadas a través de estrategias enfocadas en el uso, apropiación y utilidad de la CTeI</t>
    </r>
  </si>
  <si>
    <r>
      <t xml:space="preserve">A 30 de septiembre de 2018, frente a la convocatoria de Fortalecimiento en la producción de proyectos museológicos para la Apropiación Social de CTeI desarrollados por Centros de Ciencia, se adelantó la elaboración de los términos de referencia y anexos respectiva. Se dió apertura a esta convocatoria en el mes de abril y tuvo cierre el 14 de junio pasado. Se publicaron resultados de banco de financiables el 30 de agosto con un toal de 6 propuestas por un valor $876.832.554 entre las que se encuentran: Universidad Autonoma de Bucaramanga, Universidad Nacional sede Bogotá y Sede Medellín, Jardín Botánica de Medellín, Parque Explora y Universidad del Bosque.
Con relación a la gestión territorial de los Centros de Ciencia, en tercer trimestre  se acompañaron las jornadas de asistencia técnica regional y verificación programadas por la Secretaría Técnica del Fondo de CTeI del Sistema General de Regalías para la Región Centro Sur, Llanos, Centro Oriente y Caribe. También se adelantaron seguimientos a los proyectos a los que se le hace acompañamiento técnico del SGR en donde se realizaron seguimientos virtuales y asistenciales para el fortalecimiento de los proyectos. Así mismo, se conceptuo al Proyecto BPIN 2017000100076 “Fortalecimiento de capacidades de gestión del riesgo a través de Apropiación Social de la Ciencia, la Tecnología y la Innovación en Cundinamarca.” el aporte brindado a este concepto fue desde la perspectiva museográfica.
En lo que respecta a las Comunidades de Centros de Ciencia, en el período analizado se llevaron a cabo los lineamientos metodológicos para el segundo encuentro nacional de Centros de Ciencia, evento que busca socializar experiencias nacionales e internacionales  enfocadas en museología para CTeI con enfoque social y participativo para así favorecer las prácticas museológicas y museográficas, con el objetivo de evidenciar a los Centros de Ciencia como agentes de cambio. Para el tercer trimestre se buscaron actores del orden nacional (Nortys Jaramillo, Museo entomológico Piedras Blancas). Con las nuevas directrices planteadas por el nuevo gobierno se implementarán las temáticas de Economía Naranja e Industrias Culturales como un eje transversal en todas las actividades del segundo encuentro. El evento se llevará cabo a finales del mes de octubre.
En cuanto al fortalecimiento de la relación entre Centros de Ciencia y el Sector Privado, se realizó un avance técnico con el fin de describir las necesidades sectoriales a la luz de beneficios tributarios para la realización de un convenio en II semestre 2018. A tercer trimestre se estructuró una propuesta de una ruta de acción para el acercamiento en dos momentos: 1. Acercamiento entre los centros de ciencia y los diferentes actores de SNCTeI para fortalecer su relación con ellos y lograr articular productos que permitan el trabajo en conjunto entre los actores. 2. Acercamiento entre los Centros de Ciencia y las empresas privadas desde la promoción de la elaboración de exposiciones para la obtención de beneficios triburarios.
</t>
    </r>
    <r>
      <rPr>
        <b/>
        <sz val="11"/>
        <rFont val="Segoe UI"/>
        <family val="2"/>
      </rPr>
      <t>Evaluación/Recomendación</t>
    </r>
    <r>
      <rPr>
        <sz val="11"/>
        <rFont val="Segoe UI"/>
        <family val="2"/>
      </rPr>
      <t xml:space="preserve">
El cumplimiento del total de las personas sesnsibilizadas del Programa Estratégico se concentran en la iniciativa para "El Fortalecimiento en la producción de proyectos museológicos para la Apropiación Social de CTeI desarrollados por Centros de Ciencia" en cuarto trimestre de 2018.  Aunque se adelantaron las gestiones para que la convocatoria 815-2018 generara un banco de financiables, los cuales priorizará los mejores proyectos que realicen propuestas para incentivar la participación activa de los distintos actores sociales a partir del diálogo de saberes teniendo en cuenta tendencias como la museología crítica, la nueva museología o la museología social, es importante monitorear que las personas sensibilizadas efectivamente puedan ser reportadas en 2018.
</t>
    </r>
  </si>
  <si>
    <r>
      <t>A tercer trimestre de la vigencia, se reportaron</t>
    </r>
    <r>
      <rPr>
        <b/>
        <sz val="11"/>
        <rFont val="Segoe UI"/>
        <family val="2"/>
      </rPr>
      <t xml:space="preserve"> 83.302 personas sensibilizadas</t>
    </r>
    <r>
      <rPr>
        <sz val="11"/>
        <rFont val="Segoe UI"/>
        <family val="2"/>
      </rPr>
      <t xml:space="preserve"> a través de las iniciativas de Convocatoria de Ideas para el Cambio,  Encuentro Nacional de Ideas para el cambio, A Ciencia Cierta y Proyectos Especiales, alcanzando así la meta establecida para el período. El dato logrado se dió en términos del desarrollo de la convocatoria de "Ideas para el Cambio" (13.240 de enero a septiembre, de las cuales 2.698 corresponden a gestión del terce trimestre) a través de la alta interacción de los usuarios con la plataforma www.ideasparaelcambio.gov.co, así como de las consultas ciudadanas permanentes en la plataforma del "Concurso A Ciencia Cierta" en su cuarta versión.
Al respecto de las entidades seleccionadas para soluciones de Ciencia y TIC para la PAZ se realizaron diez mesas de técnicas de trabajo con los proponentes seleccionados en la convocatoria y las comunidades participantes en la cuales se alinearon expectativas, alcances y ajustes de acuerdo con lo establecido en los términos de referencia. Se inició el proceso de contratación de las entidades proponentes. Debido a esta razón no se cuenta aún con los planes los planes operativos, de ejecución presupuestal y de apropiación social, sin embargo, las entidades tienen avanzados estos documentos.
Con relación al Concurso "A Ciencia Cierta 4ta versión",  este dió apertura a finales del mes de junio de la vigencia y cerró la plataforma para la postulación de experiencias el pasdo 21 de agosto. Los resultados dan cuenta de 90 experiencias que cumplieron requisitos , de las cuales 71 luego de la etapa de subsanación continuaron a la etapa de evaluación  por expertos. Posterior a este proceso, fueron 38 las experiencias que en principio pasan a votación pública, aunque hay 15 que se visitaran antes de iniciar la fase de votación para validar información y pertinencia.
A partir del éxito de esta iniciativa, se postuló el concurso al Premio de Servicio Público de las Naciones Unidas, cuyo propósito es premiar los logros creativos y las contribuciones de las instituciones de servicio público que conducen a una administración pública más eficaz y sensible en los países de todo el mundo.
Frente a proyectos especiales, en el trimestre se presentó y aprobó el proyecto entre comunidades indígenas del Cauca y una institución de educación superior, para el desarrollo de procesos de apropiación social de CTeI. El proyecto se formalizó a través de un convenio enmarcado en lo establecido en la Comisión Mixta de Mesa de Comunicaciones CRIC, la cual opera a propósito de la Minga 2017 y los acuerdos derivados de la misma el 4 de noviembre de 2017 entre el Gobierno Nacional y los Pueblos Indígenas, en la vereda Monterilla de Caldono, Cauca, Resguardo Las Mercedes, específicamente en los temas relacionados con el sector tecnologías de la información y las comunicaciones, se define entre el CRIC y el Instituto de Estudios y Relaciones Internacionales IEPRI de la Universidad Nacional de Colombia, el proyecto denominado Observatorio de Medios CRIC-IEPRI, con el fin de estudiar y definir la manera adecuada de interrelacionarse desde la información que se genera desde las comunidades indígenas y los medios de comunicación, para que se facilite su adecuada interpretación y emisión de la misma hacia el resto de la sociedad colombiana. Frente a este proyecto se realiza el taller de concertación en Popayán en el que se afinan las fases del proyecto, definen responsabilidades de las partes que intervienen en el mismo, se ajusta el cronograma, definen las principales actividades a diseñar e implementar. En el mes de septiembre, El director del proyecto en el IEPRI y el Consejo Regional Indígena del Cauca, definieron programación de talleres, contenidos, invitados con líderes sociales y otro con periodistas, cuyo desarrollo serán el próximo  8 y 9 se octubre, espectivamente.
En lo que refiere a la actualización de la Estrategia Nacional de Apropiación Social de CTeI, en el período se avanzó en el diseño del primer encuentro para la actualización de la Estrategia Nacional de Apropiación Social de CTeI para la zona centro realizada el pasado 12 de julio en las instalaciones de Colciencias. En alianza con la Corporación Maloka, se realizó la primera entrega del documento Balance de los ocho años de implementación de la Estrategia Nacional de ASCTI. Así mismo, se ha venido efectuando el ejercicio de análisis de los productos reportados por grupos de investigación e investigadores del país con relación a la Apropiación Social del Conocimiento. 
Acerca del redimensionamiento del CENDOC, en el primer trimestre de 2018 se construyó el plan de acción que sirvió de base para la construcción de los objetivos concertados. De igual manera se iniciaron mesas de trabajo con el Ministerio de Educación para conocer el estado actual del Sistema Nacional de Acceso Abierto SNAAC y se diseñó la primera propuesta SNAAC MEN -COLCIENCIAS. Sumado a esto, se definieron los primeros lineamientos de metadatos para la Red Nacional de Información Científica. Para el  tercer trimestre se evidenció que existen 36 repositorios institucionales vinculados al Sistema Nacional de Acceso Abierto al Conocimiento - SNAAC, con un total de 68.458 recursos. La Universidad con mayor aporte es la Universidad Javeriana, aunque vale la pena resaltar que la participación de las demás entidades es relativamente baja, por otra parte, es posible observar que algunas universidades están aportando con varios repositorios. Se puede analizar que además de instituciones de educación superior, hay otro tipo de entidades contribuyendo, como es el caso del Banco de la República.
</t>
    </r>
    <r>
      <rPr>
        <b/>
        <sz val="11"/>
        <rFont val="Segoe UI"/>
        <family val="2"/>
      </rPr>
      <t xml:space="preserve"> Evaluación/Recomendación
</t>
    </r>
    <r>
      <rPr>
        <sz val="11"/>
        <rFont val="Segoe UI"/>
        <family val="2"/>
      </rPr>
      <t>El programa estratégico proyecto unos metas por iniciativa que sumaban un total de 30.000 personas sensibilizadas para la vigencia 2018. No obstante históricamente "Atrévete"ha superado de manera significativamente las metas plantedas sobre todo en las iniciativas relacionadas con los concursos de "Ideas para el Cambio" y "A Ciencia Cierta". En esa línea es importante que desde la DMC / Grupo de Apropiación Social se revisen los comportamientos históricos en las participaciones en las votaciones de  las experiencias, de manera que les sirva para proyectar las metas para los próximos años.</t>
    </r>
  </si>
  <si>
    <r>
      <rPr>
        <b/>
        <sz val="11"/>
        <rFont val="Segoe UI"/>
        <family val="2"/>
      </rPr>
      <t>100%</t>
    </r>
    <r>
      <rPr>
        <sz val="11"/>
        <rFont val="Segoe UI"/>
        <family val="2"/>
      </rPr>
      <t xml:space="preserve"> de cumplimiento de los requisitos de transparencia en Colciencias</t>
    </r>
  </si>
  <si>
    <r>
      <rPr>
        <b/>
        <sz val="11"/>
        <rFont val="Segoe UI"/>
        <family val="2"/>
      </rPr>
      <t xml:space="preserve"> 1.627.870 </t>
    </r>
    <r>
      <rPr>
        <sz val="11"/>
        <rFont val="Segoe UI"/>
        <family val="2"/>
      </rPr>
      <t>personas sensibilizadas a través de estrategias enfocadas en el uso, apropiación y utilidad de la CTeI</t>
    </r>
  </si>
  <si>
    <r>
      <t xml:space="preserve">A tercer trimestre  de 2018, se reportan 1627.870 personas sensibilizadas a través de estrategias enfocadas en el uso, apropiación y utilidad, por cuenta de las iniciativas de Contenidos Multiformato (996.015) , Activaciones Regionales (62.466) , Estrategia Digital TEC (205.179). Con esta cifra se logra en un 100% de cumplimiento respecto a la meta para el período.
En lo que respecta al número de personas sensibilizadadas aportadas por Contenidos Multiformato, el estreno de los documentales Cita con la trocha y Ser o no ser en el Canal de Televisión Nacional, Señal Colombia, fueron importantes en la obtención de la meta ;  para este conteo sólo se está teniendo en cuenta estrenos de coproducciones, así como de capítulos de Colombia Bio, personas impactadas en eventos presenciales y reproducciones en Youtube.  También en este período, se realizaron 6 capítulos de Fórmulas de Cambio, edición SENA; 10 capítulos de Perfilados- Edición SENA y la preproducción y proceso de postproducción del documental Colombia Bio Ref.: Antioquia, el cual se encuentra vigente.
La Ruta de la Ciencia, componente de activaciones regionales de la estrategia Todo es Ciencia, impactó a 43078 personas durante el tercer trimestre de 2018, (62.466 en lo que lleva del año). Presencialmente, ha logrado convocar presencialmente en el tercer trimestre del año a 1.285 jóvenes en ocho eventos y seis diferentes regiones del país. Durante este periodo, se ejecutaron en Rutas de la Ciencia correspondientes a la edición SENA, en el marco del convenio actualmente adscrito con Colciencias y del cual se desprende la realización de catorce Rutas de la Ciencia durante 2018. Las regiones sensibilizadas en este trimestre fueron Bogotá (una jornada), Espinal (dos jornadas), Pereira (dos jornadas), Cúcuta (una jornada), Pasto (una jornada) y Popayán (una jornada). En cada una de estas Rutas, los seleccionados para contar su historia de vida fueron talentos y/o usuarios de los servicios de Ciencia, Tecnología e Innovación de los Tecnoparques regionales. Con respecto al componente audiovisual que acompaña a esta estrategia, se lanzaron durante este periodo seis capítulos y una promo, así como siete transmisiones de Facebook Live, que obtuvieron 41.693 visualizaciones. Este dato aportó a la superación con creces de la meta en tanto se incorporó la estrategia de Facebook Live con mejoras técnicas y de difusión, que por sí sola logró 19.017 visualizaciones. Se continuó a su vez la alianza con el grupo editorial Penguin Random House, entregando a los asistentes un total de treinta libros sobre ciencia durante el trimestre.
Durante el tercer trimestre la Estrategia Digital del programa Todo es Ciencia publicó en el sitio web 57 contenidos [artículos periodísticos y columnas de opinión] que se realizaron mediante alianzas con N+1 - Perú, Universidad de los Andes y Universidad Pedagógica Nacional, SENA y la Universidad del Norte y la labor editorial del equipo. Adicionalmente se generaron 498 publicaciones en Facebook, 490 en Twitter y 24 videos en Youtube. Se presentaron 139.335 interacciones en redes sociales [Twitter, Feacebook, Youtube e Instagram]. El alcance reportado por red: 608.212 en Twitter, 510.853 en Facebook, 27.542 en Youtube y 31.874 en Instagram. El sitio web obtuvo 42.160 usuarios únicos. La meta del componente de Estrategia Digital de Todo Es Ciencia para el tercer trimestre fue de 200.000 personas sensibilizadas, y se llegó a 171.471 (205.179 en lo que lleva del año) personas sensibilizadas, en redes sociales y se presentó el plan de trabajo para la sección de Opinión que contará con entregas periódicas de periodistas y columnistas sobre temas de CTeI.
</t>
    </r>
    <r>
      <rPr>
        <b/>
        <sz val="11"/>
        <rFont val="Segoe UI"/>
        <family val="2"/>
      </rPr>
      <t xml:space="preserve">Evaluación/Recomendación
</t>
    </r>
    <r>
      <rPr>
        <sz val="11"/>
        <rFont val="Segoe UI"/>
        <family val="2"/>
      </rPr>
      <t>Teniendo en cuenta el alcance del indicador de personas sensibilizadas, es necesario revisar metodológicamente para los próximas vigencias (si se decide continuar con esta métrica) depurar las estrategias que contarán, dada la línea base alcanzada durante el cuatrienio 2015-2018.</t>
    </r>
  </si>
  <si>
    <r>
      <rPr>
        <b/>
        <sz val="11"/>
        <rFont val="Segoe UI"/>
        <family val="2"/>
      </rPr>
      <t>193.000</t>
    </r>
    <r>
      <rPr>
        <sz val="11"/>
        <rFont val="Segoe UI"/>
        <family val="2"/>
      </rPr>
      <t xml:space="preserve"> niños y jóvenes apoyados en procesos de vocación científica</t>
    </r>
  </si>
  <si>
    <r>
      <t xml:space="preserve">A tercer trimestre de 2018, se registraron un total de 69.473 niños y jóvenes apoyados en procesos de vocación científica, logrando así el  67% de la meta configurada para este período. La cifra reportada hace parte de la gestión realizada desde la iniciativa de gestión territorial del Programa Ondas. Po r una parte en primer trimestre se registraron  3000 niños y jóvenes  en el departamento del Cauca. La caracterización del acompañamiento en este departamento, da cuenta del apoyo a 595 niños indígenas, 139 instituciones, 128 grupos de investigación y 280 maestros. Los recursos hacen parte del SGR de la región.  Para el segundo trimestre gracias a la gestión y convenios con diferentes universidades como la UNAB de Santander, la Universidad del Sur en Huila y la UPTC y entidades como la FES para el departamento de Bolivar, se lograron apoyar 17.000 nuevos niños ondas en estos departamentos, financiados con recursos de la Nación. Ya en tercer trimestre se reportan 35.000 niños con cargo a la estrategia de Gestión Territorial en los depaartamentos de Antioquia, Atlántico, Boyacá, Cauca, Chocó, Cundinamarca, Guania, Guaviare y Valle.   s
También se abrió un espacio de “Sesiones de Acompañamiento” para todas las coordinaciones que se encuentran implementando o formulando Ondas, en el marco de dichos encuentros durante este trimestre se contó con la participación de los departamentos de Caldas, Atlántico, Meta, Sucre, Tolima, Valle del Cauca, Huila, Tolima, Risaralda y la región de Urabá
También en este período se realizó acompañamiento a los departamentos y entidades aliadas para la formulación de propuestas de implementación del programa Ondas. Asimismo, se continuó con el proceso de acompañamiento a regiones a través de la participación en las mesas técnicas de asistencia regional, en el cual se revisaron los proyectos de Arauca, Caldas, Huila y Nariño Ondas.
Con relación a la estrategia de fortalecimiento Ondas, a 30 de septiembre se efectuaron los Encuentros Regionales Ondas “Yo Amo la Ciencia” 2018, sedes Caldas y Antioquia; la participación de Ondas como expositor en la 9ª Expo-Ciencias Latinoamericana ESI AMLAT 2018 con dos grupos de investigación; y en el  Sakura Science Program 2018, con diez (10) jóvenes, (1) maestra tutora y un (1) representante de Colciencias, realizado en la ciudad de Tokio, Japón, del 22 al 28 de julio de 2018; y la inscripción de cuatro grupos de investigación en Muestra Internacional de Ciencia y Tecnología MOSTRATEC 2018, y la Primera Feria Latinoamericana de Ciencia y Tecnología IMAGINATEC.
De esta manera durante el tercer trimestre se realizaron acciones de acompañamiento virtual a coordinaciones departamentales del programa Ondas y a los equipos de alianzas especiales, visitas institucionales y espacios de socialización con entidades coordinadoras para identificar las acciones que se están adelantando para la implementación de los lineamientos pedagógicos y ruta metodológica actualizada del programa Ondas.
Frente a la implementación de la Comunidad Ondas, el primer trimestre se realizó el acompañamiento a las entidades territoriales en el uso de las plataformas (Comunidad y SIO), el desarrollo del proceso de contratación para el soporte, mantenimiento y sostenibilidad de las plataformas y el diseño de la estrategia de socialización y apropiación.
En cuanto a Proyectos especiales, en el primer trimestre, se llevó a cabo el diseño de las estrategias de Nasa Globe y de movilización denominada "Cracks de la Ciencia". También se gestionó la consecución de aliados y las aprobaciones antes las instancias de decisión respectivas. Para el segundo trimestre se realizó la visita de asistencia técnica, acercamiento y difusión de la convocatoria con los líderes de calidad de las Secretarías de Educación de Caquetá, Florencia, Meta, Villavicencio, Santander, Bucaramanga, Caldas, Manizales, Valle del Cauca, Cali, Antioquia, Medellín. Al respecto de la estrategia de NASA Globe se desarrolló la estrategia de implementación, adicionalmente se revisó, aprobó y envió a las entidades coordinadoras Ondas y a los centros binacionales la convocatoria para la formación de entrenadores del proyecto Mosquito Habitat Mapper.
También desde la iniciativa de gestión territorial en el período analizado see continuó con el acompañamiento técnico al equipo del departamento de Huila para la formulación de la propuesta de implementación de Ondas en  2018 y se elaboraron los términos de referencia para la suscripción del convenio con la Universidad Surcolombiana.
Desde el componente de .Seguimiento a la formulación e implementación del Programa Ondas a través del Sistema General de Regalías, Colciencias participó en las mesas técnicas zona Llanos, revisión del proyecto Tipo de Ondas presentado por el departamento de Arauca, y proyecto de vocación del departamento de Guaviare. Así mismo, se revisó y realizzó asistencia técnica al Proyecto Tipo formulado por el Departamento de Nariño.
Con relación a la estrategias de fortalecimiento Ondas, a 31 de marzo se  elaboró el primer borrador de los Lineamientos de la Estrategia de Apropiación Social  de la Ciencia, la Tecnología y la Innovación en el Programa Ondas.
En este trimestre también, se elaboró el plan de trabajo y el cronograma para la para la ejecución de los Encuentros Regionales y nacional Ondas “Yo amo la ciencia” 2018. Además, se realizó el documento de la convocatoria para la inscripción de los grupos de investigación que participaran en los encuentros regionales.
Sumado a lo anterior, el Programa Ondas participó con un (1) grupo de investigación juvenil, en el 4° Campamento Latinoamericano de Ciencias, celebrado  en Arequita, ciudad de Minas, Departamento de Lavalleja, Uruguay, del 5 al 11 de marzo de 2018.
Con respecto a los lineamientos pedagógicos y metodológicos, durante el tercer trimestre se realizaron acciones de acompañamiento virtual a coordinaciones departamentales del programa Ondas y a los equipos de alianzas especiales, visitas institucionales y espacios de socialización con entidades coordinadoras para identificar las acciones que se están adelantando para la implementación de los lineamientos pedagógicos y ruta metodológica actualizada del programa Ondas.
Frente a la implementación de la Comunidad Ondas, en el período analizadol se ocupó en la movilización de la comunidad, capacitación a entidades coordinadoras en las funcionalidades básicas, el seguimiento al contrato, mantenimiento y sostenibilidad de las plataformas y el soporte a la estrategia los cracks de la ciencia.
En cuanto a Proyectos especiales, en el período analizado, ,durante el tercer trimestre se realizó seguimiento a la inscripción de grupos de investigación a la convocatoria a través de la plataforma http://heroesondas.gov.co/cracksdelaciencia con un avance de inscripción a la fecha de 3980. Adicionalmente, se visitó a más de 10.000 niños bogotanos de 20 instituciones educativas en el marco de la estrategia Los Cracks de la Ciencia que busca iniciativas de investigación de niños, niñas y adolescentes que permitan la reflexión sobre el lugar de la ciencia, la tecnología y la innovación para alcanzar los Objetivos de Desarrollo Sostenible. Si bien al cierre de este reporte no se alcanza la meta propuesta al indicador programático es importante resaltar el avance en el mismo de 14473 niños y jóvenes reportados a la fecha, al igual que recordar que la fecha de cierre de convocatoria es el 30 septiembre y que desde los proyectos especiales se están planteando estrategias que permitan a cierre del cuarto trimestre alcanzar la meta establecida.
</t>
    </r>
    <r>
      <rPr>
        <b/>
        <sz val="11"/>
        <rFont val="Segoe UI"/>
        <family val="2"/>
      </rPr>
      <t xml:space="preserve">Evaluación/Recomendación
</t>
    </r>
    <r>
      <rPr>
        <sz val="11"/>
        <rFont val="Segoe UI"/>
        <family val="2"/>
      </rPr>
      <t>Desde la Oficina Asesora de Planeación , se han venido realizado las advertencias a la DMC, respecto al posible cumplimiento de la meta tanto de la vigencia como de cuatrienio. Es necesario que desde la Dirección se movilicen esfuerzos en este último trimestre que permitan lograr los compromisoss pactados al inicio de la vigencia. Así mismo, es importante señalar que dado el alcance del Programa Ondas y basados en los lineamientos del PND 2018-2022, es necesario incluir métricas de resultado en los distintos niveles de intervención del programa.</t>
    </r>
  </si>
  <si>
    <r>
      <rPr>
        <b/>
        <sz val="11"/>
        <rFont val="Segoe UI"/>
        <family val="2"/>
      </rPr>
      <t>5.753</t>
    </r>
    <r>
      <rPr>
        <sz val="11"/>
        <rFont val="Segoe UI"/>
        <family val="2"/>
      </rPr>
      <t xml:space="preserve"> niños y jóvenes apoyados en procesos de vocación científica</t>
    </r>
  </si>
  <si>
    <r>
      <t xml:space="preserve">Respecto al avance de niños y jóvenes apoyados en procesos de innovación, para el período analizado se registraron un total de 260 jóvenes investigadores e innovadores.  Los resultados del período se lograron a través de la iniciativa de Comunidad de Jóvenes Investigadores e Innovadores  y más específicamente a  partir de la  realización del Primer Encuentro Nacional de Jóvenes Investigadores, cuyo objetivo fue reunir a los beneficiarios de las distintas cohortes del programa y de la Convocatoria Jóvenes Investigadores en medicina con 6.  En el marco de este evento, se desarrolló una app de Jóvenes Investigadores para que los asistentes gestionaran la agenda del evento desde sus celulares y la interacción entre los miembros por medio de una trivia.  El avance del período da cuenta del cumplimiento de lam eta en un 100% y los resultados sobrepasarin las expectivas de asistencia al mismo.
Con relación a la Convocatoria Jóvenes Investigadores e Innovadores, al 30 de septiembre se llevó a cabo la etapa de subsanación de documentos, el Grupo de Registro de Proyectos realizó la revisión de las propuestas recibidas y subsanadas. De 1.605 propuestas radicadas, se obtuvo como resultado que (1.505) cumplieron con la totalidad de los requisitos establecidos en los términos de referencia  y (100) serán retirados del proceso por incumplimiento de uno o mas requisitos.
Respecto a la Convocatoria en Alianza con el  Sena, luego de finalizado el periodo de ajustes y de realizar la revisión correspondiente, el Grupo de Registro de Proyectos (GRP) informó que de 371 jóvenes inscritos, 237 cumplieron con la totalidad de los requisitos establecidos en los términos de referencia y 134 serán retirados del proceso por el incumplimiento de uno o más requisitos. Se verificó con el SENA el cumplimiento de la cuota regulada (Acuerdo 002 de 2013), para las 237 postulaciones, como resultado se obtuvo que solamente 223 cumplen con la cuota. Se evaluaron 223 propuestas  por parte de 18 evaluadores.
En lo que respecta al Sistema de Mapeo iniciativas de país, en el período analizado se definió la ruta metodológica a seguir para el mapeo de iniciativas de CTeI dirigidas a niños y jóvenes junto con la firma consultora "Sistemas Especializados de Información - SEI". También se diseñó y ajustó la metodología para la recogida de información, así como el formulario Web para el mapeo. Se seleccionaron y priorizaron las instituciones que harán parte del directorio de instituciones para la prueba piloto y para el mapeo general, finalmente se diseñó la estrategia de comunicación que permitirá difundir el ejercicio a nivel nacional. Identificar y caracterizar las iniciativas de Ciencia, Tecnología e Innovación (CTel) dirigidas a niños, adolescentes y jóvenes (NAJ) a partir de las distintas experiencias implementadas en el país por los actores del Sistema Nacional de Ciencia, Tecnología e Innovación, 
Desde la estrategia de gestión territorial del programa jóvenes investigadores, en el período analizado se llevó a cabo la aprobación de la iniciativa de Nexo Global para el departamento de Caldas. Esta misma iniciativa fue presentada a la secretaría técnica por parte del Departamento de Huila, el pasado 12 de septiembre que se llevó a cabo en la ciudad de Bogotá. Este proyecto permitirá la vinculación de 25 jóvenes investigadores a proyectos en temas de interés priorizados por éste Departamento. El ejecutor del proyecto será el Departamento del Huila y Colciencias la entidad cooperante que implementa el proyecto.
</t>
    </r>
    <r>
      <rPr>
        <b/>
        <sz val="11"/>
        <rFont val="Segoe UI"/>
        <family val="2"/>
      </rPr>
      <t xml:space="preserve">Evaluación/Recomendación
</t>
    </r>
    <r>
      <rPr>
        <sz val="11"/>
        <rFont val="Segoe UI"/>
        <family val="2"/>
      </rPr>
      <t>Este indicador genera los resultados el 80% en el cuarto trimestre, básicamente asociado a la generación de los bancos de las convocatorias de Jóvenes Investigadores Innovadores y la estrategia de mapeo. No obstante se presente el riesgo de incumplimiento. Se recomienda generar avances parciales en GINa en los resultados del indicador que indiquen el estado del mismo y permita a la DMC tomar medidas que minimicen el riesgo antes mencionado.</t>
    </r>
  </si>
  <si>
    <r>
      <t>A septiembre de 2018, se ha asignado el</t>
    </r>
    <r>
      <rPr>
        <b/>
        <sz val="11"/>
        <rFont val="Segoe UI"/>
        <family val="2"/>
      </rPr>
      <t xml:space="preserve"> </t>
    </r>
    <r>
      <rPr>
        <b/>
        <i/>
        <sz val="11"/>
        <rFont val="Segoe UI"/>
        <family val="2"/>
      </rPr>
      <t>24,84% del cupo de inversión para el otorgamiento de beneficios tributario</t>
    </r>
    <r>
      <rPr>
        <sz val="11"/>
        <rFont val="Segoe UI"/>
        <family val="2"/>
      </rPr>
      <t>s a empresas que presentaran proyectos de Ciencia, Tecnología e Innovación. Este porcentaje es equivalente a $ 158.984 millones cumpliendo con la proyecciones definidos en el a través del cual  se estableció una asignación de cupo del 20% con base en el comportamiento histórico. Para llegar al 100% del cupo, debe culminar el proceso de cierre de la vigencia 2018 que incluye el proceso de evaluación de los proyectos plurianuales, con los que se espera asignar la totalidad del cupo.
En línea con lo anterior,</t>
    </r>
    <r>
      <rPr>
        <b/>
        <i/>
        <sz val="11"/>
        <rFont val="Segoe UI"/>
        <family val="2"/>
      </rPr>
      <t xml:space="preserve"> 53 empresas fueron apoyadas en procesos de innovación</t>
    </r>
    <r>
      <rPr>
        <sz val="11"/>
        <rFont val="Segoe UI"/>
        <family val="2"/>
      </rPr>
      <t xml:space="preserve">  en el marco de la Convocatoria para el registro de proyectos que aspiran a obtener beneficios tributarios por inversión en CTeI (ventanilla abierta). Los resultados de las empresas apoyadas en el período dan cuenta de un avance del 100% frente a la meta establecida para el período. Se espera apoyar las 150 empresas con el tercer corte de la convocatoria junto con la aprobación de proyectos plurianuales.  A septiembre de 2018, se recibió del área de registro 202 proyectos  que cumplieron con  los requisitos mínimos de la convocatoria 786 tercer corte  de vigencia 2018, los cuales se encuentran en proceso de evaluación. ; en este mismo mes se presentó un proyecto plurianual  a comité de la Direcciòn de Desarrollo de Tecnológico e Innovación por valor de $1.268.515.838.
Acerca de la convocatoria para el registro de propuestas que accederán a los beneficios tributarios de Ingresos No Constitutivos de Renta y Exención del IVA, durante el período analizado, se recibieron 58 proyectos de los cuales fueron aprobados 49 (para el terce trimestre en particular  se lograron 26 proyectos por ingresos no constitutivos y 2 por exención de IVA). 
También para el período se realizó una reunión el día 27 de julio de 2018 junto con el DNP y el Banco Mundial para identificar los requerimientos iniciales para la estrategia de seguimiento y evaluación de impacto de beneficios tributarios. En esa línea se continua trabajando en la construcción de los términos de referencia para la invitación a presentar propuesta en este estudio.
</t>
    </r>
    <r>
      <rPr>
        <b/>
        <sz val="11"/>
        <rFont val="Segoe UI"/>
        <family val="2"/>
      </rPr>
      <t>Evaluación/Recomendación</t>
    </r>
    <r>
      <rPr>
        <sz val="11"/>
        <rFont val="Segoe UI"/>
        <family val="2"/>
      </rPr>
      <t xml:space="preserve">
 Este indicador concentrar el logro de sus resultados tanto en %cupo asignado como en empresas, en el cuarto trimestre de la vigencia, dadas las programaciones de las sesiones del CNBT. Teniendo en cuenta los buenos resultados de los años anteriores, existe una alta probabilidad de cumplimiento de la meta.  Basados en que este indicador ha aportado considerablemente la movilización de recursos de inversión en ACTI desde el sector privado del país, se recomienda darle continuidad o implementar alguna metrica asociada, de cara a los compromisos del PND 2018-2022, en el cual se pretente alcanza 1,5% del PIB de inversión en ACTI para 2022.</t>
    </r>
  </si>
  <si>
    <r>
      <t xml:space="preserve">Desde el nacimiento del Programa (2015) a 30 de septiembre de 2018,  se cuenta con ocho ciudades con la estrategia de Pacto por la Innovación en ejecución (Cúcuta, Bucaramanga, Cali, Barranquilla, Bogotá, Eje Cafetero, Villavicencio y Cartagena), como resultados de la implementación de la estrategia liderada por Colciencias  se tiene:
CÚCUTA: 383 firmantes (de los cuales 68 se lograron en el tercer año de la estrategia lo que equivale a un cumplimiento de la meta de 50 empresas establecida en este periodo), BUCARAMANGA: 450 firmantes (de los cuales 90 se lograron en el tercer año de la estrategia lo que equivale a un cumplimiento de  la meta de 75 empresas establecida en este periodo), CALI: 524 firmantes (de los cuales 30 se lograron en el tercer año de la estrategia lo que equivale a un cumplimiento de 19% de la meta de 160 empresas establecida en este periodo), BARRANQUILLA: 625 firmantes (de los cuales 128 se lograron en el tercer año de la estrategia lo que equivale a un cumplimiento de la meta de 80 empresas establecida en este periodo), BOGOTÁ: 868 firmantes (de los cuales 160 se lograron en el tercer año de la estrategia lo que equivale a un cumplimiento de la meta de 100 empresas establecida en este periodo), EJE CAFETERO: 484 firmantes (de los cuales 34 se lograron en el tercer año de la estrategia lo que equivale a un cumplimiento de 34% de la meta de 100 empresas establecida en este periodo), VILLAVICENCIO: 106 firmantes superando la meta de 100 en un 6%., CARTAGENA: 188 firmantes superando la meta de 100 en un 88%.En total se registran 4176 firmantes incluyendo los 3628 firmantes de las regiones donde se firmó el Pacto por la Innovación sumado a 548 firmantes de otras regiones.
</t>
    </r>
    <r>
      <rPr>
        <b/>
        <sz val="11"/>
        <rFont val="Segoe UI"/>
        <family val="2"/>
      </rPr>
      <t xml:space="preserve">Evaluación/Recomendación
</t>
    </r>
    <r>
      <rPr>
        <sz val="11"/>
        <rFont val="Segoe UI"/>
        <family val="2"/>
      </rPr>
      <t>Este programa genera el entorno para que efectivamente las empresas en las regiones puedan iniciar sus procesos de innovación. La meta cuatrienio se logró en 2017 (8 ciudades con pacto); no obstante para 2018 generará un aporte al indicador de empresas. Se recomienda para el cuatrienio entrante, si se continua con el programa, aumentar su cobertura que permita llegar a otras regiones del país.</t>
    </r>
  </si>
  <si>
    <r>
      <t xml:space="preserve">A 30 de septiembre se reportó 1 política de CTeI Aprobada y corresponde al Libro Verde 2030. De esta manera se cumplió con el 50% de la meta establecida.
Colciencias adoptó el Libro Verde 2030 como la Política Nacional de Ciencia e Innovación para el desarrollo sostenible, mediante Resolución 0628 de 2018, . Su objetivo es orientar la ciencia e innovación para que contribuyan en la solución de los problemas sociales, ambientales y económicos del país, desde un enfoque transformativo, es decir, actuando como catalizadores de cambio a nivel sociotécnico. Dichos problemas se consideran expresados en los Objetivos de Desarrollo Sostenible (ODS) adoptados por el Gobierno nacional como hoja de ruta para el desarrollo sostenible en el mediano y largo plazo. Para lograr este objetivo, la política establece cinco principios orientadores (direccionalidad, participación, aprendizaje y experimentación, interdisciplinariedad y anticipación de resultados y efectos). Además, plantea formas o métodos de trabajo para promover la transformación de los actuales sistemas sociotécnicos hacia unos más sostenibles y establece acciones en tres direcciones específicas:  i) promover y apoyar la adopción del enfoque transformativo en el SNCTI y otros sistemas afines; ii) orientar la ciencia y la innovación nacional para el logro de los ODS; iii) promover y apoyar el despliegue del enfoque transformativo para el logro de los ODS a nivel territorial. 
En lo que respecta, a la formulación de la Política Nacional de Ciencia Abierta, a 30 de septiembre aunque se avanzó en frentes estratégicos (realización de talleres para definir lineamientos de política, elaboración de estudio de marco normativo que identifica los obstáculos y bondades de la jurisprudencia colombiana para la ciencia abierta y formulación documento de política que plantea definiciones, principios y objetivos), no fue posible llevar a cabo el proceso de aporbación, dada las condiciones de cambios de Gobierno, fue necesario realizar la presentación del documento en la última versión ajustada y revisada a la nueva subdirección.
Así mismo, acorde a los nuevos planteamientos e intereses se realizó una reunión técnica en la cual se recibió retroalimentación al documento de política y  se presentó un cronograma proyectando actividades para socializar y tener otros insumos para su validación y cierre.  En ese sentido se espera contar con un documento de política aprobado al finalizar el cuarto trimestre de 2018.
</t>
    </r>
    <r>
      <rPr>
        <b/>
        <sz val="11"/>
        <rFont val="Segoe UI"/>
        <family val="2"/>
      </rPr>
      <t xml:space="preserve">Evaluación/Recomendación
</t>
    </r>
    <r>
      <rPr>
        <sz val="11"/>
        <rFont val="Segoe UI"/>
        <family val="2"/>
      </rPr>
      <t>El indicador de políticas de CTeI aprobadas, tiene riesgo de incumplimiento en meta, esto debido al alcance de la política que lo respalda: Política de Ciencia Abierta. La política ha sido programada en la planeación institucional desde 2017 y no ha logrado los resultados esperados. En reuniones realizadas con la Unidad de Política se ha expresado que este documento impacta de manera directa a todos los actores del SNCTeI y por lo tanto el proceso de construcción se acomplejiza.  La OAP recomienda que estos argumentos puedan ser llevados alguna instancia de decisión, en el cual se concerte las acciones a realizar para el cumplimiento con este compromiso ya sea en 2018 o paral a vigencia entrante.</t>
    </r>
  </si>
  <si>
    <r>
      <t xml:space="preserve">Desde la Unidad de Diseño y Evaluación de Política,  se avanzó en la implementación  en la gestión para generar capacidades entre actores del SNCTI para la formulación de políticas con enfoque transformador; no obstante solo se logró una 1 acción de fortalecimiento para le período analizado, logrando así el 50% de cumplimiento respecto a la meta prevista. Dicha acción refiere a la adhesión frente al Consorcio Política de Innovación para la Transformación - TIPC
Por su parte,  el "Convenio bilateral Colciencias-SPRU para desarrollar acciones (talleres, mentorías, experimentos de política) orientados a la difusión y consolidación de una política transformativa entre los actores del SNCTeI" no logró ser completada dentro del plazo estipulado (30 de septiembre), debido a que aún están en discusión los términos entre SPRU y Colciencias, así como el análisis de la necesidad y su viabilidad financiera. Esta discusión es importante porque va a determinar las acciones a realizar, de tal manera que estén en línea con la nueva administración. Se requiere que la subdirectora y el director de SPRU se reúnan, por lo que hay que encontrar espacio en las agendas de los dos. Además, el trámite de este tipo de convenios requiere un buen tiempo porque debe ser firmado en original por las dos partes, por lo que se espera que sea cumplida en cuarto trimestre de 2018. 
</t>
    </r>
    <r>
      <rPr>
        <b/>
        <sz val="11"/>
        <rFont val="Segoe UI"/>
        <family val="2"/>
      </rPr>
      <t xml:space="preserve">Evaluación/Recomendación
</t>
    </r>
    <r>
      <rPr>
        <sz val="11"/>
        <rFont val="Segoe UI"/>
        <family val="2"/>
      </rPr>
      <t>El logro de la acción pendiente, depende de la suscripción de un convenio con SPRU que viene siendo gestionado desde el primer semestre de 2018. Se recomienda a la Unidad de Política movilizar la gestión (interna y externa) que permitan suscribir en el menor término el convenio con SPRU, dado que el proceso de negociación se viene dando desde inicios de la vigencia.</t>
    </r>
  </si>
  <si>
    <r>
      <t xml:space="preserve">En el primer semestre de 2018, como estrategia para fortalecer las capacidades en formulación y estructuración de proyectos de CTeI y consolidar la Red de Estructuradores, en el marco del acuerdo de cooperación firmado entre Colciencias y el British Council se llevaron a cabo 6 talleres teórico-prácticos, que buscan brindar herramientas metodológicas y conceptuales a los asistentes, que les permita generar y mejorar las destrezas y conocimientos para una adecuada formulación y estructuración de proyectos de CTeI. Los talleres se realizaron en 6 regiones definidas para dar cobertura a los 33 departamentos que han hecho uso de las herramientas de apoyo en la estructuración de proyectos, logrando así el 100% de la meta establecida para el período.
Los resultados de los talleres dan cuenta de un total de 1.475 personas inscritas, de las cuales el 25% correspondieron a participantes en la ciudad de Bogotá, el 14% del departamento de Antioquia y el 14% del departamento del Valle del Cauca. El porcentaje restante se distribuyó entre los 31 departamentos restantes.
</t>
    </r>
    <r>
      <rPr>
        <b/>
        <sz val="11"/>
        <rFont val="Segoe UI"/>
        <family val="2"/>
      </rPr>
      <t>Evaluación/Recomendación</t>
    </r>
    <r>
      <rPr>
        <sz val="11"/>
        <rFont val="Segoe UI"/>
        <family val="2"/>
      </rPr>
      <t xml:space="preserve">
La meta de la vigencia ha sido cumplida; sin embargo es importante que desde Gestión Territorial se mantengan las estrategias que permitan que los departamento hagan uso permanente de las herramientas para fortalecer las capacidades en la estructuración de proyectos en las regiones.
Se recomienda también, que se genera reportes actualizados del número de personas que han accedidos a la plataforma de estruturación de proyectos y las regiones que han participado con mayor recurrencia.</t>
    </r>
  </si>
  <si>
    <r>
      <t>A 30 de septiembre de 2018, se logró aprobar el 23,7 de los recursos del Fondo de CTeI del Sistema General de Regalías. La inversión para este período fue cercana a los $42.347  millones. No obstante, se evidencia un nivel de cumplimiento del 52%  frente a la meta establecida para el trimestre. Esto de acuerdo a la dinámica de aprobación de proyectos de CTeI presentado por la regiones ante los Organos Colegiados de Administración y Decisón (OCAD).
Así mismo, en este período se logró acompañar 9</t>
    </r>
    <r>
      <rPr>
        <b/>
        <sz val="11"/>
        <rFont val="Segoe UI"/>
        <family val="2"/>
      </rPr>
      <t xml:space="preserve"> </t>
    </r>
    <r>
      <rPr>
        <sz val="11"/>
        <rFont val="Segoe UI"/>
        <family val="2"/>
      </rPr>
      <t xml:space="preserve"> planes y acuerdos departamentales de CTeI  (PAED) en el marco de la realización del os CODECTI en las regiones correspondientes:  Chocó, Caqueta, Cauca, Huila, Atlántico, Magdalena, Atlántico, Boyacá
Se llevaron a cabo 7 jornadas de asistencia técnica regional para fortalecer la elaboración de proyectos formulados en 6 (2 jornadas en la región Centro Oriente) regiones del país, contando con la participación de 24 departamentos, revisando 81 proyectos y contando con la participación de aproximadamente 215 asistentes. También en este período se efectuaron 32 jornadas de asistencia departamentales, principalmente en las regiones Pacífico (11) , Centro Sur (15) y Centro Oriente (6).
</t>
    </r>
    <r>
      <rPr>
        <b/>
        <sz val="11"/>
        <rFont val="Segoe UI"/>
        <family val="2"/>
      </rPr>
      <t>Evaluación/Recomendación</t>
    </r>
    <r>
      <rPr>
        <sz val="11"/>
        <rFont val="Segoe UI"/>
        <family val="2"/>
      </rPr>
      <t xml:space="preserve">
El indicador de % de recursos aprobados ha venido presentando incumplimientos desde el primer semestre de 2018; desde el gestión territorial se han propuesta acciones para susbsanar los resultados obtenidos que incluyen:
a) Focalizar la estrategia de asistencia técnica en verificación de requisitos principalmente en proyectos que se encuentran en trámite con un porcentaje mayor a 60% frente al cumplimiento de requisitos de verificación.
b) Gestionar con las entidades la priorización de los proyectos registrados en el SUIFP-SGR proyectos que corresponden a la oferta institucional de Colciencias o proyectos tipo, las cuales requieren menores tiempos en la formulación, estructuración y evaluación para dinamizar la presentación de proyectos ante el Órgano Colegiado de Administración y Decisión - OCAD . del Fondo Ciencia Tecnología e Innovación del Sistema General- FCTeI-Sistema General Regalías.
c) Analizar las causales de devolución de los proyectos que representan el 10% de los recursos susceptibles de financiación con el fin de generar estrategias que permitan subsanar dichas causales y así se cumpla con los requisitos establecidos para su posterior viabilización, priorización y aprobación por parte del Órgano Colegiado de Administración y Decisión  OCAD.
</t>
    </r>
  </si>
  <si>
    <r>
      <t xml:space="preserve"> En el marco de la relación bilateral con Francia y Alemania se desarrollan programas como ECOSNORD con Francia y otros con BMBF y DAAD con Alemania, para apoyar la movilidad de investigadores en el marco de proyectos de investigación. Adicionalmente, como parte de este proceso, se desarrollarán los Comités de ECOSNORD y de los Programas Regionales MATH-AmSud y STIC AmSud, en los cuales se seleccionan los proyectos cuyas movilidades se van a apoyar.
Durante el III trimestre del año se llevó a cabo la publicación del banco preliminar de proyectos elegibles del capítulo I correspondiente a Francia.
Este último incluye los 18 proyectos que se presentaron de los cuales 16 cumplieron con todos los requisitos de la convocatoria y por lo tanto continuaron con la siguiente etapa de evaluación.
Durante el periodo de solicitud de aclaraciones del banco preliminar NO se recibió ninguna consulta o reclamo por parte de las entidades beneficiarias.
</t>
    </r>
    <r>
      <rPr>
        <b/>
        <sz val="11"/>
        <rFont val="Segoe UI"/>
        <family val="2"/>
      </rPr>
      <t>Evaluación/Recomendación:</t>
    </r>
    <r>
      <rPr>
        <sz val="11"/>
        <rFont val="Segoe UI"/>
        <family val="2"/>
      </rPr>
      <t xml:space="preserve">
Basados en que los resultados de la convocatoria se obtendrán al finalizar el cuarto trimestre de 2018; se recomienda al equipo de Internacionalización realizar avances parciales que adviertan el estado de las propuestas frente a la meta de la vigencia. Con lo registrado es posible evidenciar que para etapa de evaluación no se alcanza el número de proyectos pactados en la metas de programa. En este caso, se deben plantear posibles alternativas para el cumplimiento de la meta de 18.</t>
    </r>
  </si>
  <si>
    <r>
      <t xml:space="preserve">
Como parte de la gestión de alianzas internacionales en términos de recursos y capital político, en tercer trimestre han continuado las negociaciones con la Corporación Internacional del Código de Barras de la Vida (International Barcode of Life -iBOL- Corporation) con sede en Canadá con el objeto de aunar esfuerzos con el fin de ampliar la base de referencia de los códigos de barra de ADN de la biodiversidad nacional, con la Organización Europea para la Investigación Nuclear -CERN- para la colaboración en la construcción del Detector ATLAS, con el MINCYT de Argentina para avanzar en una convocatoria para apoyar proyectos de investigación conjuntos en el área de la salud y con el Consorcio de Universidades CALDO para fomentar el desarrollo de estudios de posgrado y de proyectos de investigación por parte de profesionales colombianos en Canadá. Se espera que estas negociaciones concluyan en la suscripción de al menos una nueva alianza internacional para la movilización de recursos técnicos y financieros internacionales en beneficio de los actores del SNCTeI. Adicionalmente se suscribió una alianza con el Programa de las Naciones Unidas para el Desarrollo -PNUD- con el cual se busca promover el fortalecimiento de experiencias comunitarias y/o ciudadanas en la conservación de ecosistemas a partir de la apropiación social de la CTI. Lo anterior, en el marco del programa A Ciencia Cierta, para la versión Conservación Comunitaria de Ecosistemas Estratégicos, la cual se desarrollará en alianza con el Programa de Pequeñas Donaciones GEF. Esta alianza suma también al indicador estratégico.
 Con lo anterior, se logra el 100% de la meta establecida para el período.
</t>
    </r>
    <r>
      <rPr>
        <b/>
        <sz val="11"/>
        <rFont val="Segoe UI"/>
        <family val="2"/>
      </rPr>
      <t xml:space="preserve">Evaluación/Recomendación:
</t>
    </r>
    <r>
      <rPr>
        <sz val="11"/>
        <rFont val="Segoe UI"/>
        <family val="2"/>
      </rPr>
      <t>Desde el equipo de Internacionalización se han cumplido las apuestas en términos de las alianzas estratégicas internacionales en términos de recursos y capital político; no obstante es importante tener en cuenta para los próximos años, replantear el conteo de las alianzas, para dar cabida  a los resultados que estas pueden generar, que pueden incluir el apalancamiento de los recursos, o el número de proyectos generados en términos de la gestión de dichas alianzas.</t>
    </r>
  </si>
  <si>
    <r>
      <t xml:space="preserve">Con relación a la medición de la satisfacción de los usuarios que hacen uso de los servicios que ofrece Colciencias, con corte a 30 de junio se aplicó la encuesta de satisfacción, cuya muestra dió cuenta del envío de 1.516 correos de invitación, de los cuales  353  fueron atendidos;  es decir un 23% de usuarios respondieran esta convocatoria.
Los resultados arrojaron un 84% de satisfacción del servicio, evidenciando un incremento de 8 puntos porcentuales respecto con la ultima medición del semestre 2 de 2017. Los encuestados respondieron que su mayor interés en cuanto a la calidad del servicio considera mas importante el cumplimiento en los tiempos de respuesta con un 77% seguido por conocimiento de los temas con un 76%.
Durante el tercer trimestre se realizó la campaña al interior de la entidad que busca fortalecer en los funcionarios la importancia de la calidad en el servicio que prestamos a los ciudadanos, mejorar las habilidades de servicio en los diferentes colaboradores haciendo énfasis en el manejo del teléfono, ingreso de visitantes y respuesta oportuna a las peticiones, quejas, reclamos, denuncias y sugerencias (PQRDS), como soporte a estas campañas se adjuntan las actas y documentos que hacen alusión a dichas campañas.
Con relación al monitoreo y seguimiento a PQRDS, a 30 de septiembre de la vigencia, se recibieron 64.749, las cuales fueron resueltas en su totalidad. El canal a través del cual se instauran más solicitudes es el medio telefónico, seguido por correo electrónico. Los tiempos de respuesta a estas peticiones están entre 1 y 3 días.. El reporte detallada se encuentra publicado en el siguiente enlace: http://www.colciencias.gov.co/ciudadano.
Los requisitos de transparencia por parte del programa dan cuenta de un cumplimiento del 100% de los requisitos asignados al Equipo de Atención al Ciudadano en el componente del índice de Transparencia de Entidades Públicas (ITEP), con un total de 37 requisitos cumplidos de 37 asignados, resultado que permite cumplir la meta para el perÍodo.
Frente a los requisitos de Gobierno en Línea en tercer trimestre de 2018, se mantiene el cumplimiento del 100%  de la meta establecida para la vigencia. Los resultados se han dado en términos del desarrollo de aspectos como: la evaluación de la satisfacción de los usuarios, habilitación de canales de atención PQRS a través de tecnologías móviles y la definición de una estructura para la atención al ciudadano en la Entidad.
</t>
    </r>
    <r>
      <rPr>
        <b/>
        <sz val="11"/>
        <rFont val="Segoe UI"/>
        <family val="2"/>
      </rPr>
      <t xml:space="preserve">
Evaluación/Recomendación
Teniendo en cuenta los resultados de la encuesta de satisfacción y dado que la meta establecido es retadora, se p</t>
    </r>
  </si>
  <si>
    <r>
      <t xml:space="preserve">A 30 de septiembre de 2018, se han comunicado el 75% de los programas estratégicos priorizados para la vigencia. Con esto, se han realizando durante el año cerca de 27 acciones de divulgación las cuales abarcan 21 programas estratégicos de los 28 priorizados para el año, logrando así la meta proyectada para el período.  Se destaca principalmente el lanzamiento de la plataforma "Ciencia en Cifras",  gestión realizada en conjunto con la Oficina Asesora Planeación y el Equipo de Comunicaciones en el desarrollo de piezas gráficas, videos y sesiones en vivo para dar a conocer la plataforma al público objetivo.
En cuanto a la gestión de comunicación interna, en el período de enero a septiembre se han desarrollado 8 campañas internas a seguir: a) "Usemos protección, actuemos con precaución", cuyo objetivo es la importancia de la seguridad informática, b)  Campaña "Ponte mosca": su objetivo es dar a conocer los programas de Seguridad y Salud en el Trabajo, c) Campaña "¡Toma partido por el planeta!": el objetivo de la campaña es incentivar una cultura medioambiental interna, d)  Campaña "Ser Comunidad Colciencias es": con el objetivo de fortalecer la cultura organizacional y el sentido de pertenencia de los colaboradores, se realiza una campaña enfocada en destacar lo que es la Comunidad Colciencias y cuáles son sus características, e)  Campaña PMO: el objetivo de esta campaña fue fortalecer la cultura de gestión de proyectos en la Entidad, f) Campaña "Contágiate de lo bueno": el objetivo de la campaña era fortalecer las normas de convivencia en la Comunidad Colciencias, resaltando el buen uso de las zonas comunes, el control del ruido y la amabilidad con el personal de seguridad y servicio, g)  Campaña "La magia de servir": con el objetivo de incentivar una cultura de servicio hacia los ciudadanos y h) Campaña “¡Memerízalo! Bien y a tiempo”: el objetivo de la campaña consistía en incentivar el reporte de los planes e indicadores del tercer trimestre de 2018.
Para este mismo período,  se realizó seguimiento y se mantuvo el cumplimiento de los 7 requisitos del índice de ITEP a cargo del programa, logrando así el 100% de cumplimiento de la meta de los requisitos de transparencia. Esta gestión se enfoca en la generación de condiciones institucionales para divulgación de información que inlcuye: la creación de lineamientos internos para la divulgación de la información pública,  el tratamiento especial a entrega de información especifica, así como la documentación de los criterios de publicación de la información, en el marco legal aplicable. 
En esta linea, frente al componente de modernidad a 30 de septiembre de 2018 se evidencia un </t>
    </r>
    <r>
      <rPr>
        <sz val="12"/>
        <rFont val="Segoe UI"/>
        <family val="2"/>
      </rPr>
      <t>cumplimiento</t>
    </r>
    <r>
      <rPr>
        <sz val="11"/>
        <rFont val="Segoe UI"/>
        <family val="2"/>
      </rPr>
      <t xml:space="preserve"> del 100% de los requisitos asignados al Equipo de Comunicaciones en el componente de Gobierno en Línea, con un total de 8 requisitos cumplidos de 8 asignados.  Se han venido realizando las acciones necesarias para el mantenimiento del indicador. En este sentido, se ha publicado la información básica y la establecida en la Ley de Transparencia y Acceso a la Información púbica, ley 1712 de 2014, en diversos formatos. Así mismo, se mantiene actualizada la información que se publica en las plataformas digitales.
Para ecosistema digital  en página de enero a diciembre se han registraron un total de 8.294.750 de visitas a pa´gina web, asociado principalmente a la apertura de un número considerable de convocatorias, se implementó la plataforma de la Ciencia en Cifras y el Libro Verde 2030, se desarrolló la campaña CTeI en evolución y se divulgaron a través de la web los casos de éxito de los beneficiarios.  Además se publicación algunos bancos preliminares y definitivos de elegibles. Sumado a esto, se destacan las campañas realizadas con Niños y Ciencia, la semana especial de Innovación y la semana de Perfilados. Los principales lugares de visita de la página fueron: las convocatorias, el home principal y la plataforma scienti.
En cuanto a las redes sociales se tuvieron las siguientes interacciones facebook 231.649, Twitter 128.600, youtube se lograron 82.925 reproducciones en lo que lleva del año, además se han apoyado las publicaciones con recursos gráficos y audiovisuales lo que ha permitido aumentar la cifra de interacción y seguidores en las de redes sociales.
Como conclusión a todas estas iniciativas se ha logrado sensibilizar 999.017 entre redes sociales, página web Colciencias y Semana.com. La cifra está por debajo de lo planificado pero se debe tener en cuenta que el contrato de publicaciones en semana inició a finales de enero. 
Los eventos realizados a tercer trimestre del 2018 se cubrieron, estructuraron y coordinaron 85 escenarios y/o eventos de las direcciones estratégicas de la Entidad, así mismo se desarrollaron planes de acción para especificar las tareas claves y responsabilidades del equipo con el fin de lograr una correcta ejecución y cubrimiento de los eventos programados, para cada se mantuvo comunicación con los aliados externos para garantizar la ejecución y cumplimiento de los propósitos de cada escenario.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</si>
</sst>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21" x14ac:knownFonts="1">
    <font>
      <sz val="11"/>
      <color theme="1"/>
      <name val="Calibri"/>
      <family val="2"/>
      <scheme val="minor"/>
    </font>
    <font>
      <sz val="11"/>
      <color theme="1"/>
      <name val="Calibri"/>
      <family val="2"/>
      <scheme val="minor"/>
    </font>
    <font>
      <b/>
      <sz val="12"/>
      <color theme="1"/>
      <name val="Arial Narrow"/>
      <family val="2"/>
    </font>
    <font>
      <b/>
      <sz val="16"/>
      <name val="Segoe UI"/>
      <family val="2"/>
    </font>
    <font>
      <b/>
      <u/>
      <sz val="16"/>
      <name val="Segoe UI"/>
      <family val="2"/>
    </font>
    <font>
      <sz val="12"/>
      <color theme="1"/>
      <name val="Segoe UI"/>
      <family val="2"/>
    </font>
    <font>
      <sz val="11"/>
      <color theme="1"/>
      <name val="Segoe UI"/>
      <family val="2"/>
    </font>
    <font>
      <sz val="11"/>
      <name val="Segoe UI"/>
      <family val="2"/>
    </font>
    <font>
      <b/>
      <sz val="14"/>
      <color theme="1"/>
      <name val="Segoe UI"/>
      <family val="2"/>
    </font>
    <font>
      <sz val="14"/>
      <color theme="1"/>
      <name val="Segoe UI"/>
      <family val="2"/>
    </font>
    <font>
      <b/>
      <sz val="11"/>
      <name val="Segoe UI"/>
      <family val="2"/>
    </font>
    <font>
      <sz val="12"/>
      <name val="Segoe UI"/>
      <family val="2"/>
    </font>
    <font>
      <b/>
      <sz val="11"/>
      <color theme="1"/>
      <name val="Segoe UI"/>
      <family val="2"/>
    </font>
    <font>
      <b/>
      <sz val="16"/>
      <color theme="0"/>
      <name val="Segoe UI"/>
      <family val="2"/>
    </font>
    <font>
      <b/>
      <sz val="14"/>
      <color theme="0"/>
      <name val="Segoe UI"/>
      <family val="2"/>
    </font>
    <font>
      <b/>
      <sz val="12"/>
      <color theme="0"/>
      <name val="Segoe UI"/>
      <family val="2"/>
    </font>
    <font>
      <b/>
      <sz val="12"/>
      <name val="Segoe UI"/>
      <family val="2"/>
    </font>
    <font>
      <sz val="12"/>
      <color rgb="FFFF0000"/>
      <name val="Segoe UI"/>
      <family val="2"/>
    </font>
    <font>
      <b/>
      <sz val="16"/>
      <color theme="1"/>
      <name val="Segoe UI"/>
      <family val="2"/>
    </font>
    <font>
      <b/>
      <sz val="14"/>
      <name val="Segoe UI"/>
      <family val="2"/>
    </font>
    <font>
      <b/>
      <i/>
      <sz val="11"/>
      <name val="Segoe UI"/>
      <family val="2"/>
    </font>
  </fonts>
  <fills count="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94">
    <xf numFmtId="0" fontId="0" fillId="0" borderId="0" xfId="0"/>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7" fillId="2" borderId="1" xfId="0" applyFont="1" applyFill="1" applyBorder="1" applyAlignment="1">
      <alignment horizontal="center" vertical="center" wrapText="1"/>
    </xf>
    <xf numFmtId="0" fontId="5" fillId="2" borderId="0" xfId="0" applyFont="1" applyFill="1" applyAlignment="1">
      <alignment wrapText="1"/>
    </xf>
    <xf numFmtId="0" fontId="11" fillId="2" borderId="0" xfId="0" applyFont="1" applyFill="1" applyAlignment="1">
      <alignment wrapText="1"/>
    </xf>
    <xf numFmtId="0" fontId="6" fillId="2" borderId="1" xfId="0" applyFont="1" applyFill="1" applyBorder="1" applyAlignment="1">
      <alignment horizontal="center" vertical="center" wrapText="1"/>
    </xf>
    <xf numFmtId="0" fontId="11" fillId="2" borderId="0" xfId="0" applyFont="1" applyFill="1" applyAlignment="1">
      <alignment horizontal="left" vertical="center" wrapText="1"/>
    </xf>
    <xf numFmtId="0" fontId="11" fillId="2" borderId="0" xfId="0" applyNumberFormat="1" applyFont="1" applyFill="1" applyBorder="1" applyAlignment="1">
      <alignment wrapText="1"/>
    </xf>
    <xf numFmtId="0" fontId="6" fillId="0" borderId="0" xfId="0" applyFont="1" applyFill="1" applyAlignment="1">
      <alignment wrapText="1"/>
    </xf>
    <xf numFmtId="9" fontId="6" fillId="0" borderId="0" xfId="1" applyFont="1" applyFill="1" applyAlignment="1">
      <alignment wrapText="1"/>
    </xf>
    <xf numFmtId="0" fontId="3" fillId="0" borderId="0" xfId="0" applyFont="1" applyFill="1" applyBorder="1" applyAlignment="1">
      <alignment horizontal="left" vertical="center" wrapText="1"/>
    </xf>
    <xf numFmtId="0" fontId="11" fillId="2" borderId="0" xfId="0" applyFont="1" applyFill="1" applyAlignment="1">
      <alignment horizontal="center" vertical="center" wrapText="1"/>
    </xf>
    <xf numFmtId="0" fontId="11" fillId="2" borderId="0" xfId="0" applyFont="1" applyFill="1" applyAlignment="1">
      <alignment horizontal="center" wrapText="1"/>
    </xf>
    <xf numFmtId="0" fontId="3" fillId="0" borderId="0" xfId="0" applyFont="1" applyFill="1" applyBorder="1" applyAlignment="1">
      <alignment horizontal="center" vertical="center" wrapText="1"/>
    </xf>
    <xf numFmtId="0" fontId="5" fillId="2" borderId="0" xfId="0" applyFont="1" applyFill="1" applyAlignment="1">
      <alignment horizontal="center" wrapText="1"/>
    </xf>
    <xf numFmtId="0" fontId="6" fillId="0" borderId="0" xfId="0" applyFont="1" applyFill="1" applyAlignment="1">
      <alignment vertical="center" wrapText="1"/>
    </xf>
    <xf numFmtId="0" fontId="6" fillId="0" borderId="0" xfId="0" applyFont="1" applyFill="1" applyBorder="1" applyAlignment="1">
      <alignment wrapText="1"/>
    </xf>
    <xf numFmtId="0" fontId="6" fillId="0" borderId="0" xfId="0" applyFont="1" applyFill="1" applyBorder="1" applyAlignment="1">
      <alignment vertical="center" wrapText="1"/>
    </xf>
    <xf numFmtId="0" fontId="5" fillId="0" borderId="0" xfId="0" applyFont="1" applyFill="1" applyAlignment="1">
      <alignment wrapText="1"/>
    </xf>
    <xf numFmtId="0" fontId="17" fillId="2" borderId="0" xfId="0" applyFont="1" applyFill="1" applyAlignment="1">
      <alignment wrapText="1"/>
    </xf>
    <xf numFmtId="0" fontId="6" fillId="0" borderId="0" xfId="0" applyFont="1" applyFill="1" applyAlignment="1">
      <alignment horizontal="center" vertical="center" wrapText="1"/>
    </xf>
    <xf numFmtId="9" fontId="6" fillId="0" borderId="0" xfId="1" applyFont="1" applyFill="1" applyAlignment="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justify" vertical="center" wrapText="1"/>
    </xf>
    <xf numFmtId="0" fontId="16" fillId="4" borderId="10" xfId="0"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9" fontId="7" fillId="0" borderId="13" xfId="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7" fillId="0" borderId="13" xfId="0"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2" fillId="0" borderId="5" xfId="0" applyFont="1" applyFill="1" applyBorder="1" applyAlignment="1">
      <alignment horizontal="right" vertical="center"/>
    </xf>
    <xf numFmtId="0" fontId="2" fillId="0" borderId="0" xfId="0" applyFont="1" applyFill="1" applyBorder="1" applyAlignment="1">
      <alignment horizontal="right" vertical="center"/>
    </xf>
    <xf numFmtId="0" fontId="2" fillId="0" borderId="6" xfId="0" applyFont="1" applyFill="1" applyBorder="1" applyAlignment="1">
      <alignment horizontal="right" vertical="center"/>
    </xf>
    <xf numFmtId="0" fontId="7" fillId="0" borderId="13" xfId="0" applyFont="1" applyFill="1" applyBorder="1" applyAlignment="1">
      <alignment horizontal="center" vertical="center" wrapText="1"/>
    </xf>
    <xf numFmtId="9" fontId="7" fillId="0" borderId="13" xfId="0" applyNumberFormat="1"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5" fillId="2" borderId="15" xfId="0" applyFont="1" applyFill="1" applyBorder="1" applyAlignment="1">
      <alignment horizontal="center" wrapText="1"/>
    </xf>
    <xf numFmtId="0" fontId="5" fillId="2" borderId="17" xfId="0" applyFont="1" applyFill="1" applyBorder="1" applyAlignment="1">
      <alignment horizontal="center" wrapText="1"/>
    </xf>
    <xf numFmtId="0" fontId="5" fillId="2" borderId="12" xfId="0" applyFont="1" applyFill="1" applyBorder="1" applyAlignment="1">
      <alignment horizontal="center" wrapText="1"/>
    </xf>
    <xf numFmtId="0" fontId="5" fillId="2" borderId="18" xfId="0" applyFont="1" applyFill="1" applyBorder="1" applyAlignment="1">
      <alignment horizontal="center"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14" fillId="3" borderId="10" xfId="0" applyNumberFormat="1" applyFont="1" applyFill="1" applyBorder="1" applyAlignment="1">
      <alignment horizontal="center" vertical="center" wrapText="1"/>
    </xf>
    <xf numFmtId="0" fontId="14" fillId="3" borderId="1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2" borderId="0" xfId="0" applyFont="1" applyFill="1" applyAlignment="1">
      <alignment horizontal="left" vertical="top" wrapText="1"/>
    </xf>
    <xf numFmtId="0" fontId="13" fillId="0" borderId="0"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NumberFormat="1" applyFont="1" applyFill="1" applyBorder="1" applyAlignment="1">
      <alignment horizontal="center" vertical="center" wrapText="1"/>
    </xf>
    <xf numFmtId="0" fontId="5" fillId="2" borderId="0" xfId="0" applyFont="1" applyFill="1" applyAlignment="1">
      <alignment horizontal="left" vertical="top" wrapText="1"/>
    </xf>
    <xf numFmtId="0" fontId="5" fillId="2" borderId="0" xfId="0" applyFont="1" applyFill="1" applyAlignment="1">
      <alignment horizontal="left" vertical="center" wrapText="1"/>
    </xf>
    <xf numFmtId="0" fontId="6" fillId="0" borderId="0" xfId="0" applyFont="1" applyFill="1" applyBorder="1" applyAlignment="1">
      <alignment horizontal="center" vertical="center" wrapText="1"/>
    </xf>
    <xf numFmtId="0" fontId="7" fillId="0" borderId="13" xfId="0" applyFont="1" applyFill="1" applyBorder="1" applyAlignment="1">
      <alignment horizontal="justify" vertical="center" wrapText="1"/>
    </xf>
    <xf numFmtId="0" fontId="7" fillId="0" borderId="13" xfId="0" applyFont="1" applyFill="1" applyBorder="1" applyAlignment="1">
      <alignment horizontal="justify" vertical="center" wrapText="1"/>
    </xf>
    <xf numFmtId="0" fontId="7" fillId="0" borderId="13" xfId="0" quotePrefix="1" applyFont="1" applyFill="1" applyBorder="1" applyAlignment="1">
      <alignment vertical="center" wrapText="1"/>
    </xf>
    <xf numFmtId="164" fontId="7" fillId="0" borderId="13" xfId="1" applyNumberFormat="1" applyFont="1" applyFill="1" applyBorder="1" applyAlignment="1">
      <alignment horizontal="center" vertical="center" wrapText="1"/>
    </xf>
    <xf numFmtId="164" fontId="7" fillId="0" borderId="13" xfId="0" applyNumberFormat="1" applyFont="1" applyFill="1" applyBorder="1" applyAlignment="1">
      <alignment horizontal="center" vertical="center" wrapText="1"/>
    </xf>
    <xf numFmtId="0" fontId="7" fillId="0" borderId="13" xfId="0" quotePrefix="1" applyNumberFormat="1" applyFont="1" applyFill="1" applyBorder="1" applyAlignment="1">
      <alignment horizontal="justify" vertical="center" wrapText="1"/>
    </xf>
    <xf numFmtId="0" fontId="7" fillId="0" borderId="13" xfId="0" applyNumberFormat="1" applyFont="1" applyFill="1" applyBorder="1" applyAlignment="1">
      <alignment horizontal="justify" vertical="center" wrapText="1"/>
    </xf>
    <xf numFmtId="0" fontId="7" fillId="0" borderId="13" xfId="0" applyFont="1" applyFill="1" applyBorder="1" applyAlignment="1">
      <alignment horizontal="left" vertical="center" wrapText="1"/>
    </xf>
    <xf numFmtId="0" fontId="7" fillId="0" borderId="14" xfId="0" quotePrefix="1"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13" xfId="0" applyFont="1" applyFill="1" applyBorder="1" applyAlignment="1">
      <alignment vertical="center" wrapText="1"/>
    </xf>
    <xf numFmtId="0" fontId="7" fillId="0" borderId="13" xfId="0" applyFont="1" applyFill="1" applyBorder="1" applyAlignment="1">
      <alignment horizontal="center" wrapText="1"/>
    </xf>
    <xf numFmtId="10" fontId="7" fillId="0" borderId="13" xfId="0" applyNumberFormat="1" applyFont="1" applyFill="1" applyBorder="1" applyAlignment="1">
      <alignment horizontal="center" vertical="center" wrapText="1"/>
    </xf>
    <xf numFmtId="9" fontId="7" fillId="0" borderId="13" xfId="1" applyNumberFormat="1" applyFont="1" applyFill="1" applyBorder="1" applyAlignment="1">
      <alignment horizontal="center" vertical="center" wrapText="1"/>
    </xf>
    <xf numFmtId="0" fontId="7" fillId="0" borderId="13" xfId="0" applyFont="1" applyFill="1" applyBorder="1" applyAlignment="1">
      <alignment horizontal="justify" vertical="top" wrapText="1"/>
    </xf>
    <xf numFmtId="0" fontId="7" fillId="0" borderId="13" xfId="0" quotePrefix="1" applyFont="1" applyFill="1" applyBorder="1" applyAlignment="1">
      <alignment horizontal="justify" vertical="center" wrapText="1"/>
    </xf>
    <xf numFmtId="0" fontId="7" fillId="0" borderId="13" xfId="1" applyNumberFormat="1" applyFont="1" applyFill="1" applyBorder="1" applyAlignment="1">
      <alignment horizontal="center" vertical="center" wrapText="1"/>
    </xf>
    <xf numFmtId="1" fontId="7" fillId="0" borderId="13" xfId="1" applyNumberFormat="1" applyFont="1" applyFill="1" applyBorder="1" applyAlignment="1">
      <alignment horizontal="center" vertical="center" wrapText="1"/>
    </xf>
    <xf numFmtId="0" fontId="11" fillId="0" borderId="0" xfId="0" applyFont="1" applyFill="1" applyAlignment="1">
      <alignment wrapText="1"/>
    </xf>
    <xf numFmtId="0" fontId="11" fillId="0" borderId="0" xfId="0" applyFont="1" applyFill="1" applyAlignment="1">
      <alignment horizontal="center" wrapText="1"/>
    </xf>
    <xf numFmtId="0" fontId="11" fillId="0" borderId="0" xfId="0" applyFont="1" applyFill="1" applyAlignment="1">
      <alignment horizontal="center" vertical="center" wrapText="1"/>
    </xf>
  </cellXfs>
  <cellStyles count="3">
    <cellStyle name="Millares [0] 2" xfId="2"/>
    <cellStyle name="Normal" xfId="0" builtinId="0"/>
    <cellStyle name="Porcentaje"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xmlns="" id="{00000000-0008-0000-0000-00000300000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ysClr val="windowText" lastClr="000000"/>
              </a:solidFill>
              <a:latin typeface="Arial Narrow"/>
            </a:rPr>
            <a:t>SEGUIMIENTO AL PLAN DE ACCIÓN INSTITUCIONAL 2018</a:t>
          </a:r>
        </a:p>
        <a:p>
          <a:pPr algn="ctr" rtl="0">
            <a:defRPr sz="1000"/>
          </a:pPr>
          <a:r>
            <a:rPr lang="en-US" sz="2100" b="1" i="0" u="none" strike="noStrike" baseline="0">
              <a:solidFill>
                <a:sysClr val="windowText" lastClr="000000"/>
              </a:solidFill>
              <a:effectLst/>
              <a:latin typeface="Arial Narrow"/>
              <a:ea typeface="+mn-ea"/>
              <a:cs typeface="+mn-cs"/>
            </a:rPr>
            <a:t>Corte al 30 de septiembre de 2018</a:t>
          </a:r>
          <a:endParaRPr lang="en-US" sz="2100" b="0" i="0" u="none" strike="noStrike" baseline="0">
            <a:solidFill>
              <a:sysClr val="windowText" lastClr="000000"/>
            </a:solidFill>
            <a:latin typeface="Arial Narrow"/>
          </a:endParaRPr>
        </a:p>
      </xdr:txBody>
    </xdr:sp>
    <xdr:clientData/>
  </xdr:twoCellAnchor>
  <xdr:twoCellAnchor editAs="oneCell">
    <xdr:from>
      <xdr:col>0</xdr:col>
      <xdr:colOff>40822</xdr:colOff>
      <xdr:row>2</xdr:row>
      <xdr:rowOff>0</xdr:rowOff>
    </xdr:from>
    <xdr:to>
      <xdr:col>8</xdr:col>
      <xdr:colOff>734786</xdr:colOff>
      <xdr:row>14</xdr:row>
      <xdr:rowOff>84667</xdr:rowOff>
    </xdr:to>
    <xdr:pic>
      <xdr:nvPicPr>
        <xdr:cNvPr id="4" name="11 Imagen" descr="graficacion-01.png">
          <a:extLst>
            <a:ext uri="{FF2B5EF4-FFF2-40B4-BE49-F238E27FC236}">
              <a16:creationId xmlns:a16="http://schemas.microsoft.com/office/drawing/2014/main" xmlns=""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831" r="17670" b="58277"/>
        <a:stretch/>
      </xdr:blipFill>
      <xdr:spPr>
        <a:xfrm>
          <a:off x="40822" y="638175"/>
          <a:ext cx="6789964" cy="2370667"/>
        </a:xfrm>
        <a:prstGeom prst="rect">
          <a:avLst/>
        </a:prstGeom>
      </xdr:spPr>
    </xdr:pic>
    <xdr:clientData/>
  </xdr:twoCellAnchor>
  <xdr:twoCellAnchor editAs="oneCell">
    <xdr:from>
      <xdr:col>0</xdr:col>
      <xdr:colOff>23811</xdr:colOff>
      <xdr:row>36</xdr:row>
      <xdr:rowOff>132670</xdr:rowOff>
    </xdr:from>
    <xdr:to>
      <xdr:col>8</xdr:col>
      <xdr:colOff>678656</xdr:colOff>
      <xdr:row>45</xdr:row>
      <xdr:rowOff>107270</xdr:rowOff>
    </xdr:to>
    <xdr:pic>
      <xdr:nvPicPr>
        <xdr:cNvPr id="5" name="12 Imagen" descr="graficacion-01.png">
          <a:extLst>
            <a:ext uri="{FF2B5EF4-FFF2-40B4-BE49-F238E27FC236}">
              <a16:creationId xmlns:a16="http://schemas.microsoft.com/office/drawing/2014/main" xmlns=""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979" t="78611" r="24102"/>
        <a:stretch/>
      </xdr:blipFill>
      <xdr:spPr>
        <a:xfrm>
          <a:off x="23811" y="8312264"/>
          <a:ext cx="6750845" cy="183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47933</xdr:rowOff>
    </xdr:from>
    <xdr:to>
      <xdr:col>1</xdr:col>
      <xdr:colOff>1804868</xdr:colOff>
      <xdr:row>2</xdr:row>
      <xdr:rowOff>109916</xdr:rowOff>
    </xdr:to>
    <xdr:pic>
      <xdr:nvPicPr>
        <xdr:cNvPr id="2" name="Imagen 1" descr="Departamento Administrativo de Ciencia, Tecnología e Innovación. COLCIENCIA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723900</xdr:colOff>
      <xdr:row>0</xdr:row>
      <xdr:rowOff>47933</xdr:rowOff>
    </xdr:from>
    <xdr:to>
      <xdr:col>1</xdr:col>
      <xdr:colOff>1804868</xdr:colOff>
      <xdr:row>2</xdr:row>
      <xdr:rowOff>109916</xdr:rowOff>
    </xdr:to>
    <xdr:pic>
      <xdr:nvPicPr>
        <xdr:cNvPr id="3" name="Imagen 2" descr="Departamento Administrativo de Ciencia, Tecnología e Innovación. COLCIENCIAS">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47933"/>
          <a:ext cx="2778125" cy="677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showRowColHeaders="0" tabSelected="1" zoomScale="80" zoomScaleNormal="80" workbookViewId="0">
      <selection activeCell="M14" sqref="M14"/>
    </sheetView>
  </sheetViews>
  <sheetFormatPr baseColWidth="10" defaultRowHeight="15" x14ac:dyDescent="0.25"/>
  <sheetData>
    <row r="1" spans="1:9" x14ac:dyDescent="0.25">
      <c r="A1" s="1"/>
      <c r="B1" s="2"/>
      <c r="C1" s="2"/>
      <c r="D1" s="2"/>
      <c r="E1" s="2"/>
      <c r="F1" s="2"/>
      <c r="G1" s="2"/>
      <c r="H1" s="2"/>
      <c r="I1" s="3"/>
    </row>
    <row r="2" spans="1:9" ht="35.25" customHeight="1" x14ac:dyDescent="0.25">
      <c r="A2" s="4"/>
      <c r="B2" s="5"/>
      <c r="C2" s="5"/>
      <c r="D2" s="5"/>
      <c r="E2" s="5"/>
      <c r="F2" s="5"/>
      <c r="G2" s="5"/>
      <c r="H2" s="5"/>
      <c r="I2" s="6"/>
    </row>
    <row r="3" spans="1:9" x14ac:dyDescent="0.25">
      <c r="A3" s="4"/>
      <c r="B3" s="5"/>
      <c r="C3" s="5"/>
      <c r="D3" s="5"/>
      <c r="E3" s="5"/>
      <c r="F3" s="5"/>
      <c r="G3" s="5"/>
      <c r="H3" s="5"/>
      <c r="I3" s="6"/>
    </row>
    <row r="4" spans="1:9" x14ac:dyDescent="0.25">
      <c r="A4" s="4"/>
      <c r="B4" s="5"/>
      <c r="C4" s="5"/>
      <c r="D4" s="5"/>
      <c r="E4" s="5"/>
      <c r="F4" s="5"/>
      <c r="G4" s="5"/>
      <c r="H4" s="5"/>
      <c r="I4" s="6"/>
    </row>
    <row r="5" spans="1:9" x14ac:dyDescent="0.25">
      <c r="A5" s="4"/>
      <c r="B5" s="5"/>
      <c r="C5" s="5"/>
      <c r="D5" s="5"/>
      <c r="E5" s="5"/>
      <c r="F5" s="5"/>
      <c r="G5" s="5"/>
      <c r="H5" s="5"/>
      <c r="I5" s="6"/>
    </row>
    <row r="6" spans="1:9" x14ac:dyDescent="0.25">
      <c r="A6" s="4"/>
      <c r="B6" s="5"/>
      <c r="C6" s="5"/>
      <c r="D6" s="5"/>
      <c r="E6" s="5"/>
      <c r="F6" s="5"/>
      <c r="G6" s="5"/>
      <c r="H6" s="5"/>
      <c r="I6" s="6"/>
    </row>
    <row r="7" spans="1:9" x14ac:dyDescent="0.25">
      <c r="A7" s="4"/>
      <c r="B7" s="5"/>
      <c r="C7" s="5"/>
      <c r="D7" s="5"/>
      <c r="E7" s="5"/>
      <c r="F7" s="5"/>
      <c r="G7" s="5"/>
      <c r="H7" s="5"/>
      <c r="I7" s="6"/>
    </row>
    <row r="8" spans="1:9" x14ac:dyDescent="0.25">
      <c r="A8" s="4"/>
      <c r="B8" s="5"/>
      <c r="C8" s="5"/>
      <c r="D8" s="5"/>
      <c r="E8" s="5"/>
      <c r="F8" s="5"/>
      <c r="G8" s="5"/>
      <c r="H8" s="5"/>
      <c r="I8" s="6"/>
    </row>
    <row r="9" spans="1:9" x14ac:dyDescent="0.25">
      <c r="A9" s="4"/>
      <c r="B9" s="5"/>
      <c r="C9" s="5"/>
      <c r="D9" s="5"/>
      <c r="E9" s="5"/>
      <c r="F9" s="5"/>
      <c r="G9" s="5"/>
      <c r="H9" s="5"/>
      <c r="I9" s="6"/>
    </row>
    <row r="10" spans="1:9" x14ac:dyDescent="0.25">
      <c r="A10" s="4"/>
      <c r="B10" s="5"/>
      <c r="C10" s="5"/>
      <c r="D10" s="5"/>
      <c r="E10" s="5"/>
      <c r="F10" s="5"/>
      <c r="G10" s="5"/>
      <c r="H10" s="5"/>
      <c r="I10" s="6"/>
    </row>
    <row r="11" spans="1:9" x14ac:dyDescent="0.25">
      <c r="A11" s="4"/>
      <c r="B11" s="5"/>
      <c r="C11" s="5"/>
      <c r="D11" s="5"/>
      <c r="E11" s="5"/>
      <c r="F11" s="5"/>
      <c r="G11" s="5"/>
      <c r="H11" s="5"/>
      <c r="I11" s="6"/>
    </row>
    <row r="12" spans="1:9" x14ac:dyDescent="0.25">
      <c r="A12" s="4"/>
      <c r="B12" s="5"/>
      <c r="C12" s="5"/>
      <c r="D12" s="5"/>
      <c r="E12" s="5"/>
      <c r="F12" s="5"/>
      <c r="G12" s="5"/>
      <c r="H12" s="5"/>
      <c r="I12" s="6"/>
    </row>
    <row r="13" spans="1:9" x14ac:dyDescent="0.25">
      <c r="A13" s="4"/>
      <c r="B13" s="5"/>
      <c r="C13" s="5"/>
      <c r="D13" s="5"/>
      <c r="E13" s="5"/>
      <c r="F13" s="5"/>
      <c r="G13" s="5"/>
      <c r="H13" s="5"/>
      <c r="I13" s="6"/>
    </row>
    <row r="14" spans="1:9" x14ac:dyDescent="0.25">
      <c r="A14" s="4"/>
      <c r="B14" s="5"/>
      <c r="C14" s="5"/>
      <c r="D14" s="5"/>
      <c r="E14" s="5"/>
      <c r="F14" s="5"/>
      <c r="G14" s="5"/>
      <c r="H14" s="5"/>
      <c r="I14" s="6"/>
    </row>
    <row r="15" spans="1:9" ht="42.75" customHeight="1" x14ac:dyDescent="0.25">
      <c r="A15" s="4"/>
      <c r="B15" s="5"/>
      <c r="C15" s="5"/>
      <c r="D15" s="5"/>
      <c r="E15" s="5"/>
      <c r="F15" s="5"/>
      <c r="G15" s="5"/>
      <c r="H15" s="5"/>
      <c r="I15" s="6"/>
    </row>
    <row r="16" spans="1:9" x14ac:dyDescent="0.25">
      <c r="A16" s="4"/>
      <c r="B16" s="5"/>
      <c r="C16" s="5"/>
      <c r="D16" s="5"/>
      <c r="E16" s="5"/>
      <c r="F16" s="5"/>
      <c r="G16" s="5"/>
      <c r="H16" s="5"/>
      <c r="I16" s="6"/>
    </row>
    <row r="17" spans="1:9" x14ac:dyDescent="0.25">
      <c r="A17" s="4"/>
      <c r="B17" s="5"/>
      <c r="C17" s="5"/>
      <c r="D17" s="5"/>
      <c r="E17" s="5"/>
      <c r="F17" s="5"/>
      <c r="G17" s="5"/>
      <c r="H17" s="5"/>
      <c r="I17" s="6"/>
    </row>
    <row r="18" spans="1:9" x14ac:dyDescent="0.25">
      <c r="A18" s="4"/>
      <c r="B18" s="5"/>
      <c r="C18" s="5"/>
      <c r="D18" s="5"/>
      <c r="E18" s="5"/>
      <c r="F18" s="5"/>
      <c r="G18" s="5"/>
      <c r="H18" s="5"/>
      <c r="I18" s="6"/>
    </row>
    <row r="19" spans="1:9" x14ac:dyDescent="0.25">
      <c r="A19" s="4"/>
      <c r="B19" s="5"/>
      <c r="C19" s="5"/>
      <c r="D19" s="5"/>
      <c r="E19" s="5"/>
      <c r="F19" s="5"/>
      <c r="G19" s="5"/>
      <c r="H19" s="5"/>
      <c r="I19" s="6"/>
    </row>
    <row r="20" spans="1:9" x14ac:dyDescent="0.25">
      <c r="A20" s="4"/>
      <c r="B20" s="5"/>
      <c r="C20" s="5"/>
      <c r="D20" s="5"/>
      <c r="E20" s="5"/>
      <c r="F20" s="5"/>
      <c r="G20" s="5"/>
      <c r="H20" s="5"/>
      <c r="I20" s="6"/>
    </row>
    <row r="21" spans="1:9" x14ac:dyDescent="0.25">
      <c r="A21" s="4"/>
      <c r="B21" s="5"/>
      <c r="C21" s="5"/>
      <c r="D21" s="5"/>
      <c r="E21" s="5"/>
      <c r="F21" s="5"/>
      <c r="G21" s="5"/>
      <c r="H21" s="5"/>
      <c r="I21" s="6"/>
    </row>
    <row r="22" spans="1:9" x14ac:dyDescent="0.25">
      <c r="A22" s="4"/>
      <c r="B22" s="5"/>
      <c r="C22" s="5"/>
      <c r="D22" s="5"/>
      <c r="E22" s="5"/>
      <c r="F22" s="5"/>
      <c r="G22" s="5"/>
      <c r="H22" s="5"/>
      <c r="I22" s="6"/>
    </row>
    <row r="23" spans="1:9" x14ac:dyDescent="0.25">
      <c r="A23" s="4"/>
      <c r="B23" s="5"/>
      <c r="C23" s="5"/>
      <c r="D23" s="5"/>
      <c r="E23" s="5"/>
      <c r="F23" s="5"/>
      <c r="G23" s="5"/>
      <c r="H23" s="5"/>
      <c r="I23" s="6"/>
    </row>
    <row r="24" spans="1:9" x14ac:dyDescent="0.25">
      <c r="A24" s="4"/>
      <c r="B24" s="5"/>
      <c r="C24" s="5"/>
      <c r="D24" s="5"/>
      <c r="E24" s="5"/>
      <c r="F24" s="5"/>
      <c r="G24" s="5"/>
      <c r="H24" s="5"/>
      <c r="I24" s="6"/>
    </row>
    <row r="25" spans="1:9" x14ac:dyDescent="0.25">
      <c r="A25" s="4"/>
      <c r="B25" s="5"/>
      <c r="C25" s="5"/>
      <c r="D25" s="5"/>
      <c r="E25" s="5"/>
      <c r="F25" s="5"/>
      <c r="G25" s="5"/>
      <c r="H25" s="5"/>
      <c r="I25" s="6"/>
    </row>
    <row r="26" spans="1:9" x14ac:dyDescent="0.25">
      <c r="A26" s="4"/>
      <c r="B26" s="5"/>
      <c r="C26" s="5"/>
      <c r="D26" s="5"/>
      <c r="E26" s="5"/>
      <c r="F26" s="5"/>
      <c r="G26" s="5"/>
      <c r="H26" s="5"/>
      <c r="I26" s="6"/>
    </row>
    <row r="27" spans="1:9" x14ac:dyDescent="0.25">
      <c r="A27" s="4"/>
      <c r="B27" s="5"/>
      <c r="C27" s="5"/>
      <c r="D27" s="5"/>
      <c r="E27" s="5"/>
      <c r="F27" s="5"/>
      <c r="G27" s="5"/>
      <c r="H27" s="5"/>
      <c r="I27" s="6"/>
    </row>
    <row r="28" spans="1:9" x14ac:dyDescent="0.25">
      <c r="A28" s="4"/>
      <c r="B28" s="5"/>
      <c r="C28" s="5"/>
      <c r="D28" s="5"/>
      <c r="E28" s="5"/>
      <c r="F28" s="5"/>
      <c r="G28" s="5"/>
      <c r="H28" s="5"/>
      <c r="I28" s="6"/>
    </row>
    <row r="29" spans="1:9" x14ac:dyDescent="0.25">
      <c r="A29" s="4"/>
      <c r="B29" s="5"/>
      <c r="C29" s="5"/>
      <c r="D29" s="5"/>
      <c r="E29" s="5"/>
      <c r="F29" s="5"/>
      <c r="G29" s="5"/>
      <c r="H29" s="5"/>
      <c r="I29" s="6"/>
    </row>
    <row r="30" spans="1:9" ht="42" customHeight="1" x14ac:dyDescent="0.25">
      <c r="A30" s="4"/>
      <c r="B30" s="5"/>
      <c r="C30" s="5"/>
      <c r="D30" s="5"/>
      <c r="E30" s="5"/>
      <c r="F30" s="5"/>
      <c r="G30" s="5"/>
      <c r="H30" s="5"/>
      <c r="I30" s="6"/>
    </row>
    <row r="31" spans="1:9" x14ac:dyDescent="0.25">
      <c r="A31" s="4"/>
      <c r="B31" s="5"/>
      <c r="C31" s="5"/>
      <c r="D31" s="5"/>
      <c r="E31" s="5"/>
      <c r="F31" s="5"/>
      <c r="G31" s="5"/>
      <c r="H31" s="5"/>
      <c r="I31" s="6"/>
    </row>
    <row r="32" spans="1:9" ht="20.25" customHeight="1" x14ac:dyDescent="0.25">
      <c r="A32" s="4"/>
      <c r="B32" s="5"/>
      <c r="C32" s="5"/>
      <c r="D32" s="5"/>
      <c r="E32" s="5"/>
      <c r="F32" s="5"/>
      <c r="G32" s="5"/>
      <c r="H32" s="5"/>
      <c r="I32" s="6"/>
    </row>
    <row r="33" spans="1:9" ht="20.25" customHeight="1" x14ac:dyDescent="0.25">
      <c r="A33" s="4"/>
      <c r="B33" s="5"/>
      <c r="C33" s="5"/>
      <c r="D33" s="5"/>
      <c r="E33" s="5"/>
      <c r="F33" s="5"/>
      <c r="G33" s="5"/>
      <c r="H33" s="5"/>
      <c r="I33" s="6"/>
    </row>
    <row r="34" spans="1:9" ht="20.25" customHeight="1" x14ac:dyDescent="0.25">
      <c r="A34" s="4"/>
      <c r="B34" s="5"/>
      <c r="C34" s="5"/>
      <c r="D34" s="5"/>
      <c r="E34" s="5"/>
      <c r="F34" s="5"/>
      <c r="G34" s="5"/>
      <c r="H34" s="5"/>
      <c r="I34" s="6"/>
    </row>
    <row r="35" spans="1:9" ht="20.25" customHeight="1" x14ac:dyDescent="0.25">
      <c r="A35" s="4"/>
      <c r="B35" s="5"/>
      <c r="C35" s="5"/>
      <c r="D35" s="5"/>
      <c r="E35" s="5"/>
      <c r="F35" s="5"/>
      <c r="G35" s="5"/>
      <c r="H35" s="5"/>
      <c r="I35" s="6"/>
    </row>
    <row r="36" spans="1:9" ht="20.25" customHeight="1" x14ac:dyDescent="0.25">
      <c r="A36" s="39"/>
      <c r="B36" s="40"/>
      <c r="C36" s="40"/>
      <c r="D36" s="40"/>
      <c r="E36" s="40"/>
      <c r="F36" s="40"/>
      <c r="G36" s="40"/>
      <c r="H36" s="40"/>
      <c r="I36" s="41"/>
    </row>
    <row r="37" spans="1:9" ht="20.25" customHeight="1" x14ac:dyDescent="0.25">
      <c r="A37" s="4"/>
      <c r="B37" s="5"/>
      <c r="C37" s="5"/>
      <c r="D37" s="5"/>
      <c r="E37" s="5"/>
      <c r="F37" s="5"/>
      <c r="G37" s="5"/>
      <c r="H37" s="5"/>
      <c r="I37" s="6"/>
    </row>
    <row r="38" spans="1:9" ht="20.25" customHeight="1" x14ac:dyDescent="0.25">
      <c r="A38" s="4"/>
      <c r="B38" s="5"/>
      <c r="C38" s="5"/>
      <c r="D38" s="5"/>
      <c r="E38" s="5"/>
      <c r="F38" s="5"/>
      <c r="G38" s="5"/>
      <c r="H38" s="5"/>
      <c r="I38" s="6"/>
    </row>
    <row r="39" spans="1:9" x14ac:dyDescent="0.25">
      <c r="A39" s="4"/>
      <c r="B39" s="5"/>
      <c r="C39" s="5"/>
      <c r="D39" s="5"/>
      <c r="E39" s="5"/>
      <c r="F39" s="5"/>
      <c r="G39" s="5"/>
      <c r="H39" s="5"/>
      <c r="I39" s="6"/>
    </row>
    <row r="40" spans="1:9" x14ac:dyDescent="0.25">
      <c r="A40" s="4"/>
      <c r="B40" s="5"/>
      <c r="C40" s="5"/>
      <c r="D40" s="5"/>
      <c r="E40" s="5"/>
      <c r="F40" s="5"/>
      <c r="G40" s="5"/>
      <c r="H40" s="5"/>
      <c r="I40" s="6"/>
    </row>
    <row r="41" spans="1:9" x14ac:dyDescent="0.25">
      <c r="A41" s="4"/>
      <c r="B41" s="5"/>
      <c r="C41" s="5"/>
      <c r="D41" s="5"/>
      <c r="E41" s="5"/>
      <c r="F41" s="5"/>
      <c r="G41" s="5"/>
      <c r="H41" s="5"/>
      <c r="I41" s="6"/>
    </row>
    <row r="42" spans="1:9" x14ac:dyDescent="0.25">
      <c r="A42" s="4"/>
      <c r="B42" s="5"/>
      <c r="C42" s="5"/>
      <c r="D42" s="5"/>
      <c r="E42" s="5"/>
      <c r="F42" s="5"/>
      <c r="G42" s="5"/>
      <c r="H42" s="5"/>
      <c r="I42" s="6"/>
    </row>
    <row r="43" spans="1:9" x14ac:dyDescent="0.25">
      <c r="A43" s="4"/>
      <c r="B43" s="5"/>
      <c r="C43" s="5"/>
      <c r="D43" s="5"/>
      <c r="E43" s="5"/>
      <c r="F43" s="5"/>
      <c r="G43" s="5"/>
      <c r="H43" s="5"/>
      <c r="I43" s="6"/>
    </row>
    <row r="44" spans="1:9" x14ac:dyDescent="0.25">
      <c r="A44" s="4"/>
      <c r="B44" s="5"/>
      <c r="C44" s="5"/>
      <c r="D44" s="5"/>
      <c r="E44" s="5"/>
      <c r="F44" s="5"/>
      <c r="G44" s="5"/>
      <c r="H44" s="5"/>
      <c r="I44" s="6"/>
    </row>
    <row r="45" spans="1:9" x14ac:dyDescent="0.25">
      <c r="A45" s="4"/>
      <c r="B45" s="5"/>
      <c r="C45" s="5"/>
      <c r="D45" s="5"/>
      <c r="E45" s="5"/>
      <c r="F45" s="5"/>
      <c r="G45" s="5"/>
      <c r="H45" s="5"/>
      <c r="I45" s="6"/>
    </row>
    <row r="46" spans="1:9" ht="15.75" thickBot="1" x14ac:dyDescent="0.3">
      <c r="A46" s="7"/>
      <c r="B46" s="8"/>
      <c r="C46" s="8"/>
      <c r="D46" s="8"/>
      <c r="E46" s="8"/>
      <c r="F46" s="8"/>
      <c r="G46" s="8"/>
      <c r="H46" s="8"/>
      <c r="I46" s="9"/>
    </row>
  </sheetData>
  <mergeCells count="1">
    <mergeCell ref="A36:I36"/>
  </mergeCells>
  <printOptions horizontalCentered="1" verticalCentered="1"/>
  <pageMargins left="0.70866141732283472" right="0.70866141732283472" top="0.74803149606299213" bottom="0.74803149606299213" header="0.31496062992125984" footer="0.31496062992125984"/>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I77"/>
  <sheetViews>
    <sheetView showGridLines="0" view="pageBreakPreview" topLeftCell="M1" zoomScale="59" zoomScaleNormal="47" zoomScaleSheetLayoutView="59" workbookViewId="0">
      <pane ySplit="10" topLeftCell="A20" activePane="bottomLeft" state="frozen"/>
      <selection activeCell="B1" sqref="B1"/>
      <selection pane="bottomLeft" activeCell="Q20" sqref="Q20"/>
    </sheetView>
  </sheetViews>
  <sheetFormatPr baseColWidth="10" defaultColWidth="11.5703125" defaultRowHeight="17.25" x14ac:dyDescent="0.3"/>
  <cols>
    <col min="1" max="1" width="23.5703125" style="11" customWidth="1"/>
    <col min="2" max="2" width="30" style="22" customWidth="1"/>
    <col min="3" max="3" width="21.85546875" style="22" customWidth="1"/>
    <col min="4" max="4" width="28.85546875" style="30" customWidth="1"/>
    <col min="5" max="6" width="15.140625" style="22" customWidth="1"/>
    <col min="7" max="7" width="16.28515625" style="22" customWidth="1"/>
    <col min="8" max="8" width="19.5703125" style="22" customWidth="1"/>
    <col min="9" max="9" width="13" style="22" customWidth="1"/>
    <col min="10" max="10" width="12.7109375" style="22" customWidth="1"/>
    <col min="11" max="11" width="12.5703125" style="22" customWidth="1"/>
    <col min="12" max="12" width="15.42578125" style="22" customWidth="1"/>
    <col min="13" max="13" width="21.140625" style="22" customWidth="1"/>
    <col min="14" max="14" width="25.140625" style="22" customWidth="1"/>
    <col min="15" max="15" width="158.7109375" style="11" customWidth="1"/>
    <col min="16" max="16" width="57.42578125" style="11" customWidth="1"/>
    <col min="17" max="17" width="46" style="11" customWidth="1"/>
    <col min="18" max="18" width="11.5703125" style="11"/>
    <col min="19" max="19" width="13.140625" style="11" bestFit="1" customWidth="1"/>
    <col min="20" max="16384" width="11.5703125" style="11"/>
  </cols>
  <sheetData>
    <row r="1" spans="1:23" ht="24" customHeight="1" x14ac:dyDescent="0.3">
      <c r="A1" s="57"/>
      <c r="B1" s="58"/>
      <c r="C1" s="46" t="s">
        <v>112</v>
      </c>
      <c r="D1" s="47"/>
      <c r="E1" s="47"/>
      <c r="F1" s="47"/>
      <c r="G1" s="47"/>
      <c r="H1" s="47"/>
      <c r="I1" s="47"/>
      <c r="J1" s="47"/>
      <c r="K1" s="47"/>
      <c r="L1" s="47"/>
      <c r="M1" s="47"/>
      <c r="N1" s="48"/>
      <c r="O1" s="10" t="s">
        <v>26</v>
      </c>
    </row>
    <row r="2" spans="1:23" s="12" customFormat="1" ht="24.75" customHeight="1" x14ac:dyDescent="0.3">
      <c r="A2" s="59"/>
      <c r="B2" s="60"/>
      <c r="C2" s="49"/>
      <c r="D2" s="50"/>
      <c r="E2" s="50"/>
      <c r="F2" s="50"/>
      <c r="G2" s="50"/>
      <c r="H2" s="50"/>
      <c r="I2" s="50"/>
      <c r="J2" s="50"/>
      <c r="K2" s="50"/>
      <c r="L2" s="50"/>
      <c r="M2" s="50"/>
      <c r="N2" s="51"/>
      <c r="O2" s="10" t="s">
        <v>40</v>
      </c>
    </row>
    <row r="3" spans="1:23" s="12" customFormat="1" ht="22.5" customHeight="1" x14ac:dyDescent="0.3">
      <c r="A3" s="61"/>
      <c r="B3" s="62"/>
      <c r="C3" s="52"/>
      <c r="D3" s="53"/>
      <c r="E3" s="53"/>
      <c r="F3" s="53"/>
      <c r="G3" s="53"/>
      <c r="H3" s="53"/>
      <c r="I3" s="53"/>
      <c r="J3" s="53"/>
      <c r="K3" s="53"/>
      <c r="L3" s="53"/>
      <c r="M3" s="53"/>
      <c r="N3" s="54"/>
      <c r="O3" s="13" t="s">
        <v>39</v>
      </c>
    </row>
    <row r="4" spans="1:23" s="12" customFormat="1" ht="15.75" customHeight="1" x14ac:dyDescent="0.3">
      <c r="B4" s="67"/>
      <c r="C4" s="67"/>
      <c r="D4" s="67"/>
      <c r="E4" s="67"/>
      <c r="F4" s="67"/>
      <c r="G4" s="67"/>
      <c r="H4" s="67"/>
      <c r="I4" s="67"/>
      <c r="J4" s="67"/>
      <c r="K4" s="67"/>
      <c r="L4" s="67"/>
      <c r="M4" s="67"/>
      <c r="N4" s="67"/>
      <c r="O4" s="67"/>
    </row>
    <row r="5" spans="1:23" s="12" customFormat="1" ht="29.45" customHeight="1" x14ac:dyDescent="0.3">
      <c r="A5" s="68" t="s">
        <v>113</v>
      </c>
      <c r="B5" s="68"/>
      <c r="C5" s="68"/>
      <c r="D5" s="68"/>
      <c r="E5" s="68"/>
      <c r="F5" s="68"/>
      <c r="G5" s="68"/>
      <c r="H5" s="68"/>
      <c r="I5" s="68"/>
      <c r="J5" s="68"/>
      <c r="K5" s="68"/>
      <c r="L5" s="68"/>
      <c r="M5" s="68"/>
      <c r="N5" s="68"/>
      <c r="O5" s="68"/>
    </row>
    <row r="6" spans="1:23" s="12" customFormat="1" ht="29.45" customHeight="1" x14ac:dyDescent="0.3">
      <c r="B6" s="20"/>
      <c r="C6" s="20"/>
      <c r="D6" s="19"/>
      <c r="E6" s="19"/>
      <c r="F6" s="19"/>
      <c r="G6" s="19"/>
      <c r="H6" s="19"/>
      <c r="I6" s="19"/>
      <c r="J6" s="19"/>
      <c r="K6" s="19"/>
      <c r="L6" s="19"/>
      <c r="M6" s="20"/>
      <c r="N6" s="20"/>
      <c r="O6" s="14"/>
    </row>
    <row r="7" spans="1:23" s="12" customFormat="1" ht="15" customHeight="1" x14ac:dyDescent="0.3">
      <c r="A7" s="65" t="s">
        <v>116</v>
      </c>
      <c r="B7" s="65"/>
      <c r="C7" s="65"/>
      <c r="D7" s="65"/>
      <c r="E7" s="65"/>
      <c r="F7" s="65"/>
      <c r="G7" s="65"/>
      <c r="H7" s="65"/>
      <c r="I7" s="65"/>
      <c r="J7" s="65"/>
      <c r="K7" s="65"/>
      <c r="L7" s="65"/>
      <c r="M7" s="65"/>
      <c r="N7" s="65"/>
      <c r="O7" s="65"/>
      <c r="P7" s="36"/>
      <c r="Q7" s="36"/>
      <c r="R7" s="36"/>
      <c r="S7" s="36"/>
      <c r="T7" s="36"/>
      <c r="U7" s="36"/>
      <c r="V7" s="36"/>
      <c r="W7" s="36"/>
    </row>
    <row r="8" spans="1:23" s="12" customFormat="1" ht="25.5" x14ac:dyDescent="0.3">
      <c r="A8" s="18"/>
      <c r="B8" s="21"/>
      <c r="C8" s="21"/>
      <c r="D8" s="21"/>
      <c r="E8" s="20"/>
      <c r="F8" s="20"/>
      <c r="G8" s="20"/>
      <c r="H8" s="20"/>
      <c r="I8" s="20"/>
      <c r="J8" s="20"/>
      <c r="K8" s="20"/>
      <c r="L8" s="20"/>
      <c r="M8" s="21"/>
      <c r="N8" s="21"/>
      <c r="O8" s="18"/>
      <c r="P8" s="18"/>
      <c r="Q8" s="18"/>
      <c r="R8" s="18"/>
      <c r="S8" s="18"/>
      <c r="T8" s="18"/>
      <c r="U8" s="18"/>
      <c r="V8" s="18"/>
      <c r="W8" s="18"/>
    </row>
    <row r="9" spans="1:23" s="15" customFormat="1" ht="28.5" customHeight="1" x14ac:dyDescent="0.3">
      <c r="A9" s="63" t="s">
        <v>0</v>
      </c>
      <c r="B9" s="63" t="s">
        <v>1</v>
      </c>
      <c r="C9" s="63" t="s">
        <v>2</v>
      </c>
      <c r="D9" s="63" t="s">
        <v>27</v>
      </c>
      <c r="E9" s="69" t="s">
        <v>28</v>
      </c>
      <c r="F9" s="69"/>
      <c r="G9" s="69"/>
      <c r="H9" s="69"/>
      <c r="I9" s="69"/>
      <c r="J9" s="69"/>
      <c r="K9" s="69"/>
      <c r="L9" s="69"/>
      <c r="M9" s="55" t="s">
        <v>10</v>
      </c>
      <c r="N9" s="55" t="s">
        <v>114</v>
      </c>
      <c r="O9" s="44" t="s">
        <v>115</v>
      </c>
    </row>
    <row r="10" spans="1:23" ht="36.75" customHeight="1" x14ac:dyDescent="0.3">
      <c r="A10" s="64"/>
      <c r="B10" s="64"/>
      <c r="C10" s="64"/>
      <c r="D10" s="64"/>
      <c r="E10" s="33" t="s">
        <v>29</v>
      </c>
      <c r="F10" s="32" t="s">
        <v>30</v>
      </c>
      <c r="G10" s="33" t="s">
        <v>31</v>
      </c>
      <c r="H10" s="32" t="s">
        <v>32</v>
      </c>
      <c r="I10" s="33" t="s">
        <v>33</v>
      </c>
      <c r="J10" s="32" t="s">
        <v>34</v>
      </c>
      <c r="K10" s="33" t="s">
        <v>35</v>
      </c>
      <c r="L10" s="32" t="s">
        <v>36</v>
      </c>
      <c r="M10" s="56"/>
      <c r="N10" s="56"/>
      <c r="O10" s="45"/>
    </row>
    <row r="11" spans="1:23" s="28" customFormat="1" ht="294" customHeight="1" x14ac:dyDescent="0.25">
      <c r="A11" s="42" t="s">
        <v>3</v>
      </c>
      <c r="B11" s="37" t="s">
        <v>4</v>
      </c>
      <c r="C11" s="37" t="s">
        <v>5</v>
      </c>
      <c r="D11" s="37" t="s">
        <v>129</v>
      </c>
      <c r="E11" s="37" t="s">
        <v>45</v>
      </c>
      <c r="F11" s="37" t="s">
        <v>45</v>
      </c>
      <c r="G11" s="37">
        <v>1000</v>
      </c>
      <c r="H11" s="37">
        <v>1365</v>
      </c>
      <c r="I11" s="37">
        <v>1020</v>
      </c>
      <c r="J11" s="37">
        <f>+H11+20</f>
        <v>1385</v>
      </c>
      <c r="K11" s="37">
        <v>1300</v>
      </c>
      <c r="L11" s="37"/>
      <c r="M11" s="37">
        <f>+J11</f>
        <v>1385</v>
      </c>
      <c r="N11" s="76">
        <f>IF(M11/I11&gt;100%,100%,M11/I11)</f>
        <v>1</v>
      </c>
      <c r="O11" s="73" t="s">
        <v>130</v>
      </c>
    </row>
    <row r="12" spans="1:23" s="28" customFormat="1" ht="156" customHeight="1" x14ac:dyDescent="0.25">
      <c r="A12" s="42"/>
      <c r="B12" s="37" t="s">
        <v>25</v>
      </c>
      <c r="C12" s="37" t="s">
        <v>5</v>
      </c>
      <c r="D12" s="37" t="s">
        <v>43</v>
      </c>
      <c r="E12" s="37" t="s">
        <v>45</v>
      </c>
      <c r="F12" s="37" t="s">
        <v>45</v>
      </c>
      <c r="G12" s="37" t="s">
        <v>45</v>
      </c>
      <c r="H12" s="37" t="s">
        <v>45</v>
      </c>
      <c r="I12" s="37" t="s">
        <v>45</v>
      </c>
      <c r="J12" s="37" t="s">
        <v>45</v>
      </c>
      <c r="K12" s="37">
        <v>200</v>
      </c>
      <c r="L12" s="37"/>
      <c r="M12" s="37" t="str">
        <f>H12</f>
        <v>No aplica</v>
      </c>
      <c r="N12" s="37" t="s">
        <v>45</v>
      </c>
      <c r="O12" s="73" t="s">
        <v>131</v>
      </c>
    </row>
    <row r="13" spans="1:23" s="28" customFormat="1" ht="132" customHeight="1" x14ac:dyDescent="0.25">
      <c r="A13" s="42"/>
      <c r="B13" s="37" t="s">
        <v>6</v>
      </c>
      <c r="C13" s="37" t="s">
        <v>5</v>
      </c>
      <c r="D13" s="37" t="s">
        <v>44</v>
      </c>
      <c r="E13" s="37" t="s">
        <v>45</v>
      </c>
      <c r="F13" s="77" t="s">
        <v>45</v>
      </c>
      <c r="G13" s="77">
        <v>0.25</v>
      </c>
      <c r="H13" s="77">
        <v>0.28000000000000003</v>
      </c>
      <c r="I13" s="77">
        <v>0.25</v>
      </c>
      <c r="J13" s="38">
        <v>0.28000000000000003</v>
      </c>
      <c r="K13" s="38">
        <v>0.25</v>
      </c>
      <c r="L13" s="37"/>
      <c r="M13" s="38">
        <f>+J13</f>
        <v>0.28000000000000003</v>
      </c>
      <c r="N13" s="76">
        <f>IF(M13/I13&gt;100%,100%,M13/I13)</f>
        <v>1</v>
      </c>
      <c r="O13" s="73" t="s">
        <v>132</v>
      </c>
    </row>
    <row r="14" spans="1:23" s="28" customFormat="1" ht="323.25" customHeight="1" x14ac:dyDescent="0.25">
      <c r="A14" s="42"/>
      <c r="B14" s="42" t="s">
        <v>7</v>
      </c>
      <c r="C14" s="42" t="s">
        <v>5</v>
      </c>
      <c r="D14" s="37" t="s">
        <v>133</v>
      </c>
      <c r="E14" s="35">
        <v>2780</v>
      </c>
      <c r="F14" s="35">
        <v>1959</v>
      </c>
      <c r="G14" s="35">
        <v>4400</v>
      </c>
      <c r="H14" s="35">
        <v>4716</v>
      </c>
      <c r="I14" s="35">
        <v>7700</v>
      </c>
      <c r="J14" s="35">
        <v>7755</v>
      </c>
      <c r="K14" s="35">
        <v>13400</v>
      </c>
      <c r="L14" s="35"/>
      <c r="M14" s="35">
        <f>+J14</f>
        <v>7755</v>
      </c>
      <c r="N14" s="76">
        <f>IF(M14/I14&gt;100%,100%,M14/I14)</f>
        <v>1</v>
      </c>
      <c r="O14" s="74" t="s">
        <v>134</v>
      </c>
    </row>
    <row r="15" spans="1:23" s="28" customFormat="1" ht="187.5" customHeight="1" x14ac:dyDescent="0.25">
      <c r="A15" s="42"/>
      <c r="B15" s="42"/>
      <c r="C15" s="42"/>
      <c r="D15" s="37" t="s">
        <v>135</v>
      </c>
      <c r="E15" s="37" t="s">
        <v>45</v>
      </c>
      <c r="F15" s="37" t="s">
        <v>45</v>
      </c>
      <c r="G15" s="37" t="s">
        <v>45</v>
      </c>
      <c r="H15" s="37" t="s">
        <v>45</v>
      </c>
      <c r="I15" s="37">
        <v>1</v>
      </c>
      <c r="J15" s="37">
        <v>0</v>
      </c>
      <c r="K15" s="37">
        <v>1</v>
      </c>
      <c r="L15" s="37"/>
      <c r="M15" s="35">
        <f>+J15</f>
        <v>0</v>
      </c>
      <c r="N15" s="76">
        <f>IF(M15/I15&gt;100%,100%,M15/I15)</f>
        <v>0</v>
      </c>
      <c r="O15" s="74"/>
    </row>
    <row r="16" spans="1:23" s="28" customFormat="1" ht="409.5" customHeight="1" x14ac:dyDescent="0.25">
      <c r="A16" s="42"/>
      <c r="B16" s="42" t="s">
        <v>11</v>
      </c>
      <c r="C16" s="42" t="s">
        <v>5</v>
      </c>
      <c r="D16" s="42" t="s">
        <v>136</v>
      </c>
      <c r="E16" s="42" t="s">
        <v>45</v>
      </c>
      <c r="F16" s="42" t="s">
        <v>45</v>
      </c>
      <c r="G16" s="42" t="s">
        <v>45</v>
      </c>
      <c r="H16" s="42">
        <v>39</v>
      </c>
      <c r="I16" s="42">
        <v>147</v>
      </c>
      <c r="J16" s="42">
        <f>H16+18+21+51+10+2+1</f>
        <v>142</v>
      </c>
      <c r="K16" s="42">
        <v>287</v>
      </c>
      <c r="L16" s="42"/>
      <c r="M16" s="42">
        <f>+J16</f>
        <v>142</v>
      </c>
      <c r="N16" s="43">
        <f>IF(M14/J14&gt;100%,100%,M14/J14)</f>
        <v>1</v>
      </c>
      <c r="O16" s="78" t="s">
        <v>137</v>
      </c>
    </row>
    <row r="17" spans="1:19" s="28" customFormat="1" ht="409.5" customHeight="1" x14ac:dyDescent="0.25">
      <c r="A17" s="37"/>
      <c r="B17" s="42"/>
      <c r="C17" s="42"/>
      <c r="D17" s="42"/>
      <c r="E17" s="42"/>
      <c r="F17" s="42"/>
      <c r="G17" s="42"/>
      <c r="H17" s="42"/>
      <c r="I17" s="42"/>
      <c r="J17" s="42"/>
      <c r="K17" s="42"/>
      <c r="L17" s="42"/>
      <c r="M17" s="42"/>
      <c r="N17" s="42"/>
      <c r="O17" s="79"/>
    </row>
    <row r="18" spans="1:19" s="28" customFormat="1" ht="375" customHeight="1" x14ac:dyDescent="0.25">
      <c r="A18" s="42" t="s">
        <v>12</v>
      </c>
      <c r="B18" s="37" t="s">
        <v>13</v>
      </c>
      <c r="C18" s="37" t="s">
        <v>16</v>
      </c>
      <c r="D18" s="37" t="s">
        <v>138</v>
      </c>
      <c r="E18" s="37" t="s">
        <v>45</v>
      </c>
      <c r="F18" s="37" t="s">
        <v>45</v>
      </c>
      <c r="G18" s="37" t="s">
        <v>45</v>
      </c>
      <c r="H18" s="37" t="s">
        <v>45</v>
      </c>
      <c r="I18" s="37">
        <v>170</v>
      </c>
      <c r="J18" s="37">
        <f>10+159</f>
        <v>169</v>
      </c>
      <c r="K18" s="37">
        <v>880</v>
      </c>
      <c r="L18" s="37"/>
      <c r="M18" s="37">
        <f>+J18</f>
        <v>169</v>
      </c>
      <c r="N18" s="76">
        <f>IF(M18/I18&gt;100%,100%,M18/I18)</f>
        <v>0.99411764705882355</v>
      </c>
      <c r="O18" s="80" t="s">
        <v>139</v>
      </c>
    </row>
    <row r="19" spans="1:19" s="28" customFormat="1" ht="337.5" customHeight="1" x14ac:dyDescent="0.25">
      <c r="A19" s="42"/>
      <c r="B19" s="37" t="s">
        <v>41</v>
      </c>
      <c r="C19" s="37" t="s">
        <v>16</v>
      </c>
      <c r="D19" s="37" t="s">
        <v>140</v>
      </c>
      <c r="E19" s="37" t="s">
        <v>45</v>
      </c>
      <c r="F19" s="37" t="s">
        <v>45</v>
      </c>
      <c r="G19" s="37">
        <v>80</v>
      </c>
      <c r="H19" s="37">
        <v>80</v>
      </c>
      <c r="I19" s="37">
        <v>117</v>
      </c>
      <c r="J19" s="37">
        <v>117</v>
      </c>
      <c r="K19" s="37">
        <v>261</v>
      </c>
      <c r="L19" s="37"/>
      <c r="M19" s="37">
        <f>+J19</f>
        <v>117</v>
      </c>
      <c r="N19" s="76">
        <f>IF(M19/I19&gt;100%,100%,M19/I19)</f>
        <v>1</v>
      </c>
      <c r="O19" s="73" t="s">
        <v>141</v>
      </c>
    </row>
    <row r="20" spans="1:19" s="28" customFormat="1" ht="409.6" customHeight="1" x14ac:dyDescent="0.25">
      <c r="A20" s="42"/>
      <c r="B20" s="37" t="s">
        <v>14</v>
      </c>
      <c r="C20" s="37" t="s">
        <v>16</v>
      </c>
      <c r="D20" s="37" t="s">
        <v>142</v>
      </c>
      <c r="E20" s="37" t="s">
        <v>45</v>
      </c>
      <c r="F20" s="37" t="s">
        <v>45</v>
      </c>
      <c r="G20" s="37" t="s">
        <v>45</v>
      </c>
      <c r="H20" s="37" t="s">
        <v>45</v>
      </c>
      <c r="I20" s="37" t="s">
        <v>45</v>
      </c>
      <c r="J20" s="37" t="s">
        <v>45</v>
      </c>
      <c r="K20" s="37">
        <v>68</v>
      </c>
      <c r="L20" s="37"/>
      <c r="M20" s="37" t="str">
        <f>+F20</f>
        <v>No aplica</v>
      </c>
      <c r="N20" s="37" t="s">
        <v>45</v>
      </c>
      <c r="O20" s="73" t="s">
        <v>118</v>
      </c>
    </row>
    <row r="21" spans="1:19" s="28" customFormat="1" ht="289.5" customHeight="1" x14ac:dyDescent="0.25">
      <c r="A21" s="42"/>
      <c r="B21" s="42" t="s">
        <v>15</v>
      </c>
      <c r="C21" s="42" t="s">
        <v>16</v>
      </c>
      <c r="D21" s="37" t="s">
        <v>143</v>
      </c>
      <c r="E21" s="37">
        <v>2</v>
      </c>
      <c r="F21" s="37">
        <v>2</v>
      </c>
      <c r="G21" s="37">
        <v>2</v>
      </c>
      <c r="H21" s="37">
        <v>2</v>
      </c>
      <c r="I21" s="37">
        <v>24</v>
      </c>
      <c r="J21" s="37">
        <f>+H21+8+10+4</f>
        <v>24</v>
      </c>
      <c r="K21" s="37">
        <v>104</v>
      </c>
      <c r="L21" s="37"/>
      <c r="M21" s="37">
        <f>+J21</f>
        <v>24</v>
      </c>
      <c r="N21" s="34">
        <f>IF(M21/G21&gt;100%,100%,M21/G21)</f>
        <v>1</v>
      </c>
      <c r="O21" s="74" t="s">
        <v>144</v>
      </c>
    </row>
    <row r="22" spans="1:19" s="28" customFormat="1" ht="220.5" customHeight="1" x14ac:dyDescent="0.25">
      <c r="A22" s="42"/>
      <c r="B22" s="42"/>
      <c r="C22" s="42"/>
      <c r="D22" s="37" t="s">
        <v>117</v>
      </c>
      <c r="E22" s="37" t="s">
        <v>45</v>
      </c>
      <c r="F22" s="37" t="s">
        <v>45</v>
      </c>
      <c r="G22" s="37" t="s">
        <v>45</v>
      </c>
      <c r="H22" s="37" t="s">
        <v>45</v>
      </c>
      <c r="I22" s="37">
        <v>13</v>
      </c>
      <c r="J22" s="37">
        <v>13</v>
      </c>
      <c r="K22" s="37">
        <v>13</v>
      </c>
      <c r="L22" s="37"/>
      <c r="M22" s="37">
        <f>+J22</f>
        <v>13</v>
      </c>
      <c r="N22" s="34">
        <f>IF(M22/I22&gt;100%,100%,M22/I22)</f>
        <v>1</v>
      </c>
      <c r="O22" s="74"/>
    </row>
    <row r="23" spans="1:19" s="28" customFormat="1" ht="220.5" customHeight="1" x14ac:dyDescent="0.25">
      <c r="A23" s="42"/>
      <c r="B23" s="42"/>
      <c r="C23" s="42"/>
      <c r="D23" s="37" t="s">
        <v>145</v>
      </c>
      <c r="E23" s="37" t="s">
        <v>45</v>
      </c>
      <c r="F23" s="37" t="s">
        <v>45</v>
      </c>
      <c r="G23" s="37" t="s">
        <v>45</v>
      </c>
      <c r="H23" s="37" t="s">
        <v>45</v>
      </c>
      <c r="I23" s="37">
        <v>600</v>
      </c>
      <c r="J23" s="37">
        <f>200+400</f>
        <v>600</v>
      </c>
      <c r="K23" s="37">
        <v>3140</v>
      </c>
      <c r="L23" s="37"/>
      <c r="M23" s="37">
        <f>+J23</f>
        <v>600</v>
      </c>
      <c r="N23" s="34">
        <f>IF(M23/I23&gt;100%,100%,M23/I23)</f>
        <v>1</v>
      </c>
      <c r="O23" s="74"/>
    </row>
    <row r="24" spans="1:19" s="28" customFormat="1" ht="409.5" x14ac:dyDescent="0.25">
      <c r="A24" s="42"/>
      <c r="B24" s="37" t="s">
        <v>17</v>
      </c>
      <c r="C24" s="37" t="s">
        <v>16</v>
      </c>
      <c r="D24" s="37" t="s">
        <v>146</v>
      </c>
      <c r="E24" s="37">
        <v>3</v>
      </c>
      <c r="F24" s="37">
        <v>3</v>
      </c>
      <c r="G24" s="37">
        <v>5</v>
      </c>
      <c r="H24" s="37">
        <v>5</v>
      </c>
      <c r="I24" s="37">
        <v>5</v>
      </c>
      <c r="J24" s="37">
        <f>+H24+1</f>
        <v>6</v>
      </c>
      <c r="K24" s="37">
        <v>17</v>
      </c>
      <c r="L24" s="37"/>
      <c r="M24" s="37">
        <f>+J24</f>
        <v>6</v>
      </c>
      <c r="N24" s="34">
        <f>IF(M24/I24&gt;100%,100%,M24/I24)</f>
        <v>1</v>
      </c>
      <c r="O24" s="73" t="s">
        <v>147</v>
      </c>
      <c r="P24" s="72"/>
    </row>
    <row r="25" spans="1:19" s="28" customFormat="1" ht="293.25" customHeight="1" x14ac:dyDescent="0.25">
      <c r="A25" s="42"/>
      <c r="B25" s="37" t="s">
        <v>18</v>
      </c>
      <c r="C25" s="37" t="s">
        <v>16</v>
      </c>
      <c r="D25" s="37" t="s">
        <v>148</v>
      </c>
      <c r="E25" s="37">
        <v>71</v>
      </c>
      <c r="F25" s="37">
        <v>69</v>
      </c>
      <c r="G25" s="37">
        <v>140</v>
      </c>
      <c r="H25" s="37">
        <f>+F25+29+19+25</f>
        <v>142</v>
      </c>
      <c r="I25" s="37">
        <v>190</v>
      </c>
      <c r="J25" s="37">
        <f>+H25+82</f>
        <v>224</v>
      </c>
      <c r="K25" s="37">
        <v>600</v>
      </c>
      <c r="L25" s="37"/>
      <c r="M25" s="37">
        <f>+J25</f>
        <v>224</v>
      </c>
      <c r="N25" s="34">
        <f>IF(M25/I25&gt;100%,100%,M25/I25)</f>
        <v>1</v>
      </c>
      <c r="O25" s="73" t="s">
        <v>149</v>
      </c>
      <c r="P25" s="72"/>
    </row>
    <row r="26" spans="1:19" s="28" customFormat="1" ht="409.5" customHeight="1" x14ac:dyDescent="0.25">
      <c r="A26" s="42" t="s">
        <v>19</v>
      </c>
      <c r="B26" s="37" t="s">
        <v>20</v>
      </c>
      <c r="C26" s="37" t="s">
        <v>23</v>
      </c>
      <c r="D26" s="37" t="s">
        <v>150</v>
      </c>
      <c r="E26" s="37" t="s">
        <v>45</v>
      </c>
      <c r="F26" s="37" t="s">
        <v>45</v>
      </c>
      <c r="G26" s="37" t="s">
        <v>45</v>
      </c>
      <c r="H26" s="37" t="s">
        <v>45</v>
      </c>
      <c r="I26" s="37" t="s">
        <v>45</v>
      </c>
      <c r="J26" s="37" t="s">
        <v>45</v>
      </c>
      <c r="K26" s="35">
        <v>30000</v>
      </c>
      <c r="L26" s="37"/>
      <c r="M26" s="37" t="str">
        <f>+F26</f>
        <v>No aplica</v>
      </c>
      <c r="N26" s="34" t="s">
        <v>45</v>
      </c>
      <c r="O26" s="73" t="s">
        <v>151</v>
      </c>
    </row>
    <row r="27" spans="1:19" s="28" customFormat="1" ht="409.5" customHeight="1" x14ac:dyDescent="0.25">
      <c r="A27" s="42"/>
      <c r="B27" s="42" t="s">
        <v>21</v>
      </c>
      <c r="C27" s="37" t="s">
        <v>23</v>
      </c>
      <c r="D27" s="37" t="s">
        <v>150</v>
      </c>
      <c r="E27" s="35">
        <v>1350</v>
      </c>
      <c r="F27" s="35">
        <v>2714</v>
      </c>
      <c r="G27" s="35">
        <f>+E27+1500</f>
        <v>2850</v>
      </c>
      <c r="H27" s="35">
        <f>+F27+7828+105+4681+30</f>
        <v>15358</v>
      </c>
      <c r="I27" s="35">
        <v>28100</v>
      </c>
      <c r="J27" s="35">
        <f>+H27+2698+65246</f>
        <v>83302</v>
      </c>
      <c r="K27" s="35">
        <v>30000</v>
      </c>
      <c r="L27" s="37"/>
      <c r="M27" s="35">
        <f t="shared" ref="M27:M33" si="0">+J27</f>
        <v>83302</v>
      </c>
      <c r="N27" s="34">
        <f t="shared" ref="N27:N33" si="1">IF(M27/I27&gt;100%,100%,M27/I27)</f>
        <v>1</v>
      </c>
      <c r="O27" s="81" t="s">
        <v>152</v>
      </c>
      <c r="S27" s="29"/>
    </row>
    <row r="28" spans="1:19" s="16" customFormat="1" ht="229.5" customHeight="1" x14ac:dyDescent="0.3">
      <c r="A28" s="42"/>
      <c r="B28" s="42"/>
      <c r="C28" s="37" t="s">
        <v>23</v>
      </c>
      <c r="D28" s="37" t="s">
        <v>153</v>
      </c>
      <c r="E28" s="38">
        <v>1</v>
      </c>
      <c r="F28" s="38">
        <v>1</v>
      </c>
      <c r="G28" s="38">
        <v>1</v>
      </c>
      <c r="H28" s="38">
        <v>0</v>
      </c>
      <c r="I28" s="38">
        <v>1</v>
      </c>
      <c r="J28" s="38">
        <v>1</v>
      </c>
      <c r="K28" s="38">
        <v>1</v>
      </c>
      <c r="L28" s="37"/>
      <c r="M28" s="35">
        <f t="shared" si="0"/>
        <v>1</v>
      </c>
      <c r="N28" s="34">
        <f t="shared" si="1"/>
        <v>1</v>
      </c>
      <c r="O28" s="82"/>
      <c r="S28" s="17"/>
    </row>
    <row r="29" spans="1:19" s="16" customFormat="1" ht="409.5" customHeight="1" x14ac:dyDescent="0.3">
      <c r="A29" s="42"/>
      <c r="B29" s="37" t="s">
        <v>22</v>
      </c>
      <c r="C29" s="37" t="s">
        <v>23</v>
      </c>
      <c r="D29" s="37" t="s">
        <v>154</v>
      </c>
      <c r="E29" s="35">
        <v>204000</v>
      </c>
      <c r="F29" s="35">
        <f>580372+10544+12335</f>
        <v>603251</v>
      </c>
      <c r="G29" s="35">
        <v>817000</v>
      </c>
      <c r="H29" s="35">
        <f>+F29+106217</f>
        <v>709468</v>
      </c>
      <c r="I29" s="35">
        <v>1221000</v>
      </c>
      <c r="J29" s="35">
        <f>+H29+339643+43078+171471</f>
        <v>1263660</v>
      </c>
      <c r="K29" s="35">
        <v>1627870</v>
      </c>
      <c r="L29" s="37"/>
      <c r="M29" s="35">
        <f t="shared" si="0"/>
        <v>1263660</v>
      </c>
      <c r="N29" s="34">
        <f t="shared" si="1"/>
        <v>1</v>
      </c>
      <c r="O29" s="83" t="s">
        <v>155</v>
      </c>
      <c r="S29" s="17"/>
    </row>
    <row r="30" spans="1:19" s="16" customFormat="1" ht="409.6" customHeight="1" x14ac:dyDescent="0.3">
      <c r="A30" s="42"/>
      <c r="B30" s="37" t="s">
        <v>24</v>
      </c>
      <c r="C30" s="37" t="s">
        <v>23</v>
      </c>
      <c r="D30" s="37" t="s">
        <v>156</v>
      </c>
      <c r="E30" s="35">
        <v>3000</v>
      </c>
      <c r="F30" s="35">
        <v>3000</v>
      </c>
      <c r="G30" s="35">
        <v>20000</v>
      </c>
      <c r="H30" s="35">
        <v>20000</v>
      </c>
      <c r="I30" s="35">
        <f>55000+48500</f>
        <v>103500</v>
      </c>
      <c r="J30" s="35">
        <f>+H30+35000+14473</f>
        <v>69473</v>
      </c>
      <c r="K30" s="35">
        <f>62000+131000</f>
        <v>193000</v>
      </c>
      <c r="L30" s="84"/>
      <c r="M30" s="35">
        <f t="shared" si="0"/>
        <v>69473</v>
      </c>
      <c r="N30" s="34">
        <f>IF(M30/I30&gt;100%,100%,M30/I30)</f>
        <v>0.67123671497584536</v>
      </c>
      <c r="O30" s="83" t="s">
        <v>157</v>
      </c>
      <c r="S30" s="17"/>
    </row>
    <row r="31" spans="1:19" s="16" customFormat="1" ht="393.75" customHeight="1" x14ac:dyDescent="0.3">
      <c r="A31" s="42"/>
      <c r="B31" s="37" t="s">
        <v>42</v>
      </c>
      <c r="C31" s="37" t="s">
        <v>23</v>
      </c>
      <c r="D31" s="37" t="s">
        <v>158</v>
      </c>
      <c r="E31" s="37" t="s">
        <v>45</v>
      </c>
      <c r="F31" s="37" t="s">
        <v>45</v>
      </c>
      <c r="G31" s="37">
        <v>75</v>
      </c>
      <c r="H31" s="37">
        <v>254</v>
      </c>
      <c r="I31" s="37">
        <v>80</v>
      </c>
      <c r="J31" s="37">
        <f>+H31+6</f>
        <v>260</v>
      </c>
      <c r="K31" s="37">
        <f>+I31+5673</f>
        <v>5753</v>
      </c>
      <c r="L31" s="37"/>
      <c r="M31" s="37">
        <f t="shared" si="0"/>
        <v>260</v>
      </c>
      <c r="N31" s="34">
        <f t="shared" si="1"/>
        <v>1</v>
      </c>
      <c r="O31" s="73" t="s">
        <v>159</v>
      </c>
      <c r="S31" s="17"/>
    </row>
    <row r="32" spans="1:19" s="16" customFormat="1" ht="138.75" customHeight="1" x14ac:dyDescent="0.3">
      <c r="A32" s="42" t="s">
        <v>68</v>
      </c>
      <c r="B32" s="42" t="s">
        <v>46</v>
      </c>
      <c r="C32" s="37" t="s">
        <v>16</v>
      </c>
      <c r="D32" s="37" t="s">
        <v>47</v>
      </c>
      <c r="E32" s="37" t="s">
        <v>45</v>
      </c>
      <c r="F32" s="37" t="s">
        <v>45</v>
      </c>
      <c r="G32" s="38">
        <v>0.2</v>
      </c>
      <c r="H32" s="85">
        <v>0.2092</v>
      </c>
      <c r="I32" s="38">
        <v>0.2</v>
      </c>
      <c r="J32" s="85">
        <v>0.24840000000000001</v>
      </c>
      <c r="K32" s="38">
        <v>1</v>
      </c>
      <c r="L32" s="37"/>
      <c r="M32" s="85">
        <f t="shared" si="0"/>
        <v>0.24840000000000001</v>
      </c>
      <c r="N32" s="76">
        <f t="shared" si="1"/>
        <v>1</v>
      </c>
      <c r="O32" s="74" t="s">
        <v>160</v>
      </c>
      <c r="S32" s="17"/>
    </row>
    <row r="33" spans="1:19" s="16" customFormat="1" ht="237" customHeight="1" x14ac:dyDescent="0.3">
      <c r="A33" s="42"/>
      <c r="B33" s="42"/>
      <c r="C33" s="37" t="s">
        <v>16</v>
      </c>
      <c r="D33" s="37" t="s">
        <v>48</v>
      </c>
      <c r="E33" s="37" t="s">
        <v>45</v>
      </c>
      <c r="F33" s="37" t="s">
        <v>45</v>
      </c>
      <c r="G33" s="37">
        <v>50</v>
      </c>
      <c r="H33" s="37">
        <v>39</v>
      </c>
      <c r="I33" s="37">
        <v>50</v>
      </c>
      <c r="J33" s="37">
        <v>53</v>
      </c>
      <c r="K33" s="37">
        <v>150</v>
      </c>
      <c r="L33" s="37"/>
      <c r="M33" s="37">
        <f t="shared" si="0"/>
        <v>53</v>
      </c>
      <c r="N33" s="86">
        <f t="shared" si="1"/>
        <v>1</v>
      </c>
      <c r="O33" s="74"/>
      <c r="S33" s="17"/>
    </row>
    <row r="34" spans="1:19" s="23" customFormat="1" ht="196.5" customHeight="1" x14ac:dyDescent="0.25">
      <c r="A34" s="42"/>
      <c r="B34" s="37" t="s">
        <v>49</v>
      </c>
      <c r="C34" s="37" t="s">
        <v>16</v>
      </c>
      <c r="D34" s="37" t="s">
        <v>53</v>
      </c>
      <c r="E34" s="37" t="s">
        <v>45</v>
      </c>
      <c r="F34" s="37" t="s">
        <v>45</v>
      </c>
      <c r="G34" s="37" t="s">
        <v>45</v>
      </c>
      <c r="H34" s="37" t="s">
        <v>45</v>
      </c>
      <c r="I34" s="37" t="s">
        <v>45</v>
      </c>
      <c r="J34" s="37" t="s">
        <v>45</v>
      </c>
      <c r="K34" s="37">
        <v>80</v>
      </c>
      <c r="L34" s="37"/>
      <c r="M34" s="37" t="str">
        <f>+H34</f>
        <v>No aplica</v>
      </c>
      <c r="N34" s="37" t="s">
        <v>45</v>
      </c>
      <c r="O34" s="73" t="s">
        <v>161</v>
      </c>
    </row>
    <row r="35" spans="1:19" s="16" customFormat="1" ht="264" customHeight="1" x14ac:dyDescent="0.3">
      <c r="A35" s="42"/>
      <c r="B35" s="37" t="s">
        <v>50</v>
      </c>
      <c r="C35" s="37" t="s">
        <v>52</v>
      </c>
      <c r="D35" s="37" t="s">
        <v>54</v>
      </c>
      <c r="E35" s="37" t="s">
        <v>45</v>
      </c>
      <c r="F35" s="37" t="s">
        <v>45</v>
      </c>
      <c r="G35" s="37" t="s">
        <v>45</v>
      </c>
      <c r="H35" s="37" t="s">
        <v>45</v>
      </c>
      <c r="I35" s="37">
        <v>2</v>
      </c>
      <c r="J35" s="37">
        <v>1</v>
      </c>
      <c r="K35" s="37">
        <v>2</v>
      </c>
      <c r="L35" s="37"/>
      <c r="M35" s="85">
        <f>+J35</f>
        <v>1</v>
      </c>
      <c r="N35" s="76">
        <f>IF(M35/I35&gt;100%,100%,M35/I35)</f>
        <v>0.5</v>
      </c>
      <c r="O35" s="73" t="s">
        <v>162</v>
      </c>
    </row>
    <row r="36" spans="1:19" s="16" customFormat="1" ht="165.75" customHeight="1" x14ac:dyDescent="0.3">
      <c r="A36" s="42"/>
      <c r="B36" s="37" t="s">
        <v>51</v>
      </c>
      <c r="C36" s="37" t="s">
        <v>52</v>
      </c>
      <c r="D36" s="37" t="s">
        <v>55</v>
      </c>
      <c r="E36" s="37" t="s">
        <v>45</v>
      </c>
      <c r="F36" s="37" t="s">
        <v>45</v>
      </c>
      <c r="G36" s="37" t="s">
        <v>45</v>
      </c>
      <c r="H36" s="37" t="s">
        <v>45</v>
      </c>
      <c r="I36" s="37">
        <v>2</v>
      </c>
      <c r="J36" s="37">
        <v>1</v>
      </c>
      <c r="K36" s="37">
        <v>2</v>
      </c>
      <c r="L36" s="37"/>
      <c r="M36" s="85">
        <f>+J36</f>
        <v>1</v>
      </c>
      <c r="N36" s="76">
        <f>IF(M36/I36&gt;100%,100%,M36/I36)</f>
        <v>0.5</v>
      </c>
      <c r="O36" s="83" t="s">
        <v>163</v>
      </c>
    </row>
    <row r="37" spans="1:19" s="16" customFormat="1" ht="170.25" customHeight="1" x14ac:dyDescent="0.3">
      <c r="A37" s="42" t="s">
        <v>69</v>
      </c>
      <c r="B37" s="37" t="s">
        <v>56</v>
      </c>
      <c r="C37" s="37" t="s">
        <v>65</v>
      </c>
      <c r="D37" s="37" t="s">
        <v>58</v>
      </c>
      <c r="E37" s="37">
        <v>33</v>
      </c>
      <c r="F37" s="37">
        <v>33</v>
      </c>
      <c r="G37" s="37">
        <v>33</v>
      </c>
      <c r="H37" s="37">
        <v>33</v>
      </c>
      <c r="I37" s="37">
        <v>33</v>
      </c>
      <c r="J37" s="37">
        <v>33</v>
      </c>
      <c r="K37" s="37">
        <v>33</v>
      </c>
      <c r="L37" s="37"/>
      <c r="M37" s="37">
        <v>33</v>
      </c>
      <c r="N37" s="34">
        <f>IF(M37/E37&gt;100%,100%,M37/E37)</f>
        <v>1</v>
      </c>
      <c r="O37" s="73" t="s">
        <v>164</v>
      </c>
    </row>
    <row r="38" spans="1:19" s="23" customFormat="1" ht="65.25" customHeight="1" x14ac:dyDescent="0.25">
      <c r="A38" s="42"/>
      <c r="B38" s="42" t="s">
        <v>57</v>
      </c>
      <c r="C38" s="37" t="s">
        <v>65</v>
      </c>
      <c r="D38" s="37" t="s">
        <v>59</v>
      </c>
      <c r="E38" s="37" t="s">
        <v>45</v>
      </c>
      <c r="F38" s="37" t="s">
        <v>45</v>
      </c>
      <c r="G38" s="37">
        <v>8</v>
      </c>
      <c r="H38" s="37">
        <v>9</v>
      </c>
      <c r="I38" s="37">
        <v>8</v>
      </c>
      <c r="J38" s="37">
        <v>9</v>
      </c>
      <c r="K38" s="37">
        <v>33</v>
      </c>
      <c r="L38" s="37"/>
      <c r="M38" s="37">
        <f>+J38</f>
        <v>9</v>
      </c>
      <c r="N38" s="34">
        <f>IF(M38/I38&gt;100%,100%,M38/I38)</f>
        <v>1</v>
      </c>
      <c r="O38" s="74" t="s">
        <v>165</v>
      </c>
      <c r="P38" s="31"/>
    </row>
    <row r="39" spans="1:19" s="23" customFormat="1" ht="132.75" customHeight="1" x14ac:dyDescent="0.25">
      <c r="A39" s="42"/>
      <c r="B39" s="42"/>
      <c r="C39" s="37" t="s">
        <v>65</v>
      </c>
      <c r="D39" s="37" t="s">
        <v>60</v>
      </c>
      <c r="E39" s="34">
        <v>7.0000000000000007E-2</v>
      </c>
      <c r="F39" s="77">
        <v>8.5999999999999993E-2</v>
      </c>
      <c r="G39" s="77">
        <v>0.245</v>
      </c>
      <c r="H39" s="85">
        <v>0.14399999999999999</v>
      </c>
      <c r="I39" s="77">
        <v>0.45500000000000002</v>
      </c>
      <c r="J39" s="85">
        <v>0.23699999999999999</v>
      </c>
      <c r="K39" s="38">
        <v>0.7</v>
      </c>
      <c r="L39" s="37"/>
      <c r="M39" s="85">
        <f>+J39</f>
        <v>0.23699999999999999</v>
      </c>
      <c r="N39" s="34">
        <f>IF(M39/I39&gt;100%,100%,M39/I39)</f>
        <v>0.5208791208791208</v>
      </c>
      <c r="O39" s="74"/>
    </row>
    <row r="40" spans="1:19" s="16" customFormat="1" ht="312.75" customHeight="1" x14ac:dyDescent="0.3">
      <c r="A40" s="42" t="s">
        <v>70</v>
      </c>
      <c r="B40" s="37" t="s">
        <v>61</v>
      </c>
      <c r="C40" s="37" t="s">
        <v>71</v>
      </c>
      <c r="D40" s="37" t="s">
        <v>62</v>
      </c>
      <c r="E40" s="37">
        <v>1</v>
      </c>
      <c r="F40" s="37">
        <v>1</v>
      </c>
      <c r="G40" s="37">
        <v>3</v>
      </c>
      <c r="H40" s="37">
        <v>3</v>
      </c>
      <c r="I40" s="37">
        <v>5</v>
      </c>
      <c r="J40" s="37">
        <v>5</v>
      </c>
      <c r="K40" s="37">
        <v>7</v>
      </c>
      <c r="L40" s="37"/>
      <c r="M40" s="37">
        <f>+J40</f>
        <v>5</v>
      </c>
      <c r="N40" s="34">
        <f>IF(M40/I60&gt;100%,100%,M40/I40)</f>
        <v>1</v>
      </c>
      <c r="O40" s="75" t="s">
        <v>119</v>
      </c>
    </row>
    <row r="41" spans="1:19" s="16" customFormat="1" ht="131.25" customHeight="1" x14ac:dyDescent="0.3">
      <c r="A41" s="42"/>
      <c r="B41" s="37" t="s">
        <v>63</v>
      </c>
      <c r="C41" s="37" t="s">
        <v>71</v>
      </c>
      <c r="D41" s="37" t="s">
        <v>64</v>
      </c>
      <c r="E41" s="37" t="s">
        <v>45</v>
      </c>
      <c r="F41" s="37" t="s">
        <v>45</v>
      </c>
      <c r="G41" s="37" t="s">
        <v>45</v>
      </c>
      <c r="H41" s="37" t="s">
        <v>45</v>
      </c>
      <c r="I41" s="37" t="s">
        <v>45</v>
      </c>
      <c r="J41" s="37" t="s">
        <v>45</v>
      </c>
      <c r="K41" s="37">
        <v>18</v>
      </c>
      <c r="L41" s="37"/>
      <c r="M41" s="37" t="str">
        <f>+F41</f>
        <v>No aplica</v>
      </c>
      <c r="N41" s="37" t="s">
        <v>45</v>
      </c>
      <c r="O41" s="83" t="s">
        <v>166</v>
      </c>
    </row>
    <row r="42" spans="1:19" s="16" customFormat="1" ht="180.75" customHeight="1" x14ac:dyDescent="0.3">
      <c r="A42" s="42"/>
      <c r="B42" s="37" t="s">
        <v>66</v>
      </c>
      <c r="C42" s="37" t="s">
        <v>71</v>
      </c>
      <c r="D42" s="37" t="s">
        <v>67</v>
      </c>
      <c r="E42" s="37" t="s">
        <v>45</v>
      </c>
      <c r="F42" s="37" t="s">
        <v>45</v>
      </c>
      <c r="G42" s="37" t="s">
        <v>45</v>
      </c>
      <c r="H42" s="37" t="s">
        <v>45</v>
      </c>
      <c r="I42" s="37">
        <v>1</v>
      </c>
      <c r="J42" s="37">
        <v>1</v>
      </c>
      <c r="K42" s="37">
        <v>2</v>
      </c>
      <c r="L42" s="37"/>
      <c r="M42" s="37">
        <f>+J42</f>
        <v>1</v>
      </c>
      <c r="N42" s="34">
        <f>IF(M42/I62&gt;100%,100%,M42/I42)</f>
        <v>1</v>
      </c>
      <c r="O42" s="83" t="s">
        <v>167</v>
      </c>
    </row>
    <row r="43" spans="1:19" s="16" customFormat="1" ht="223.5" customHeight="1" x14ac:dyDescent="0.3">
      <c r="A43" s="42" t="s">
        <v>101</v>
      </c>
      <c r="B43" s="42" t="s">
        <v>72</v>
      </c>
      <c r="C43" s="42" t="s">
        <v>103</v>
      </c>
      <c r="D43" s="37" t="s">
        <v>73</v>
      </c>
      <c r="E43" s="37" t="s">
        <v>45</v>
      </c>
      <c r="F43" s="37" t="s">
        <v>45</v>
      </c>
      <c r="G43" s="38">
        <v>0.8</v>
      </c>
      <c r="H43" s="38">
        <v>0.84</v>
      </c>
      <c r="I43" s="38">
        <v>0.8</v>
      </c>
      <c r="J43" s="38">
        <v>0.84</v>
      </c>
      <c r="K43" s="38">
        <v>0.85</v>
      </c>
      <c r="L43" s="37"/>
      <c r="M43" s="38">
        <f>+J43</f>
        <v>0.84</v>
      </c>
      <c r="N43" s="34">
        <f>IF(M43/I43&gt;100%,100%,M43/I43)</f>
        <v>1</v>
      </c>
      <c r="O43" s="74" t="s">
        <v>168</v>
      </c>
    </row>
    <row r="44" spans="1:19" s="16" customFormat="1" ht="95.25" customHeight="1" x14ac:dyDescent="0.3">
      <c r="A44" s="42"/>
      <c r="B44" s="42"/>
      <c r="C44" s="42"/>
      <c r="D44" s="37" t="s">
        <v>74</v>
      </c>
      <c r="E44" s="38">
        <v>1</v>
      </c>
      <c r="F44" s="38">
        <v>1</v>
      </c>
      <c r="G44" s="38">
        <v>1</v>
      </c>
      <c r="H44" s="38">
        <v>1</v>
      </c>
      <c r="I44" s="38">
        <v>1</v>
      </c>
      <c r="J44" s="37"/>
      <c r="K44" s="38">
        <v>1</v>
      </c>
      <c r="L44" s="37"/>
      <c r="M44" s="34">
        <f>+H44</f>
        <v>1</v>
      </c>
      <c r="N44" s="34">
        <f>IF(M44/G44&gt;100%,100%,M44/G44)</f>
        <v>1</v>
      </c>
      <c r="O44" s="74"/>
    </row>
    <row r="45" spans="1:19" s="23" customFormat="1" ht="117.75" customHeight="1" x14ac:dyDescent="0.25">
      <c r="A45" s="42"/>
      <c r="B45" s="42"/>
      <c r="C45" s="42"/>
      <c r="D45" s="37" t="s">
        <v>75</v>
      </c>
      <c r="E45" s="38">
        <v>1</v>
      </c>
      <c r="F45" s="38">
        <v>1</v>
      </c>
      <c r="G45" s="38">
        <v>1</v>
      </c>
      <c r="H45" s="38">
        <v>1</v>
      </c>
      <c r="I45" s="38">
        <v>1</v>
      </c>
      <c r="J45" s="37"/>
      <c r="K45" s="38">
        <v>1</v>
      </c>
      <c r="L45" s="37"/>
      <c r="M45" s="34">
        <f>+H45</f>
        <v>1</v>
      </c>
      <c r="N45" s="34">
        <f>IF(M45/G45&gt;100%,100%,M45/G45)</f>
        <v>1</v>
      </c>
      <c r="O45" s="74"/>
    </row>
    <row r="46" spans="1:19" s="23" customFormat="1" ht="147.75" customHeight="1" x14ac:dyDescent="0.25">
      <c r="A46" s="42"/>
      <c r="B46" s="42" t="s">
        <v>76</v>
      </c>
      <c r="C46" s="42" t="s">
        <v>104</v>
      </c>
      <c r="D46" s="37" t="s">
        <v>77</v>
      </c>
      <c r="E46" s="38">
        <v>0.2</v>
      </c>
      <c r="F46" s="38">
        <v>0.2</v>
      </c>
      <c r="G46" s="38">
        <v>0.5</v>
      </c>
      <c r="H46" s="38">
        <v>0.5</v>
      </c>
      <c r="I46" s="38">
        <v>0.75</v>
      </c>
      <c r="J46" s="38">
        <v>0.75</v>
      </c>
      <c r="K46" s="38">
        <v>1</v>
      </c>
      <c r="L46" s="37"/>
      <c r="M46" s="34">
        <f>+J46</f>
        <v>0.75</v>
      </c>
      <c r="N46" s="34">
        <f>IF(M46/I46&gt;100%,100%,M46/I46)</f>
        <v>1</v>
      </c>
      <c r="O46" s="74" t="s">
        <v>169</v>
      </c>
    </row>
    <row r="47" spans="1:19" s="16" customFormat="1" ht="157.5" customHeight="1" x14ac:dyDescent="0.3">
      <c r="A47" s="42"/>
      <c r="B47" s="42"/>
      <c r="C47" s="42"/>
      <c r="D47" s="37" t="s">
        <v>80</v>
      </c>
      <c r="E47" s="37" t="s">
        <v>45</v>
      </c>
      <c r="F47" s="37" t="s">
        <v>45</v>
      </c>
      <c r="G47" s="35">
        <v>1104200</v>
      </c>
      <c r="H47" s="35">
        <v>999017</v>
      </c>
      <c r="I47" s="35">
        <v>1104200</v>
      </c>
      <c r="J47" s="35">
        <f>+H47</f>
        <v>999017</v>
      </c>
      <c r="K47" s="35">
        <v>2208400</v>
      </c>
      <c r="L47" s="37"/>
      <c r="M47" s="35">
        <f>J47</f>
        <v>999017</v>
      </c>
      <c r="N47" s="34">
        <f>IF(M47/I47&gt;100%,100%,M47/I47)</f>
        <v>0.90474280021735198</v>
      </c>
      <c r="O47" s="74"/>
    </row>
    <row r="48" spans="1:19" s="23" customFormat="1" ht="157.5" customHeight="1" x14ac:dyDescent="0.25">
      <c r="A48" s="42"/>
      <c r="B48" s="42"/>
      <c r="C48" s="42"/>
      <c r="D48" s="37" t="s">
        <v>78</v>
      </c>
      <c r="E48" s="38">
        <v>1</v>
      </c>
      <c r="F48" s="38">
        <v>1</v>
      </c>
      <c r="G48" s="38">
        <v>1</v>
      </c>
      <c r="H48" s="38">
        <v>1</v>
      </c>
      <c r="I48" s="38">
        <v>1</v>
      </c>
      <c r="J48" s="38">
        <v>1</v>
      </c>
      <c r="K48" s="38">
        <v>1</v>
      </c>
      <c r="L48" s="37"/>
      <c r="M48" s="34">
        <f>+J48</f>
        <v>1</v>
      </c>
      <c r="N48" s="34">
        <f>IF(M48/E48&gt;100%,100%,M48/E48)</f>
        <v>1</v>
      </c>
      <c r="O48" s="74"/>
    </row>
    <row r="49" spans="1:87" s="16" customFormat="1" ht="150.75" customHeight="1" x14ac:dyDescent="0.3">
      <c r="A49" s="42"/>
      <c r="B49" s="42"/>
      <c r="C49" s="42"/>
      <c r="D49" s="37" t="s">
        <v>79</v>
      </c>
      <c r="E49" s="38">
        <v>0.89</v>
      </c>
      <c r="F49" s="38">
        <v>0.89</v>
      </c>
      <c r="G49" s="38">
        <v>0.89</v>
      </c>
      <c r="H49" s="38">
        <v>0.89</v>
      </c>
      <c r="I49" s="38">
        <v>0.89</v>
      </c>
      <c r="J49" s="38">
        <v>1</v>
      </c>
      <c r="K49" s="38">
        <v>1</v>
      </c>
      <c r="L49" s="37"/>
      <c r="M49" s="34">
        <f>+J49</f>
        <v>1</v>
      </c>
      <c r="N49" s="34">
        <f>IF(M49/I49&gt;100%,100%,M49/I49)</f>
        <v>1</v>
      </c>
      <c r="O49" s="74"/>
    </row>
    <row r="50" spans="1:87" s="23" customFormat="1" ht="202.5" customHeight="1" x14ac:dyDescent="0.25">
      <c r="A50" s="42"/>
      <c r="B50" s="42" t="s">
        <v>81</v>
      </c>
      <c r="C50" s="42" t="s">
        <v>103</v>
      </c>
      <c r="D50" s="37" t="s">
        <v>82</v>
      </c>
      <c r="E50" s="37">
        <v>0.75</v>
      </c>
      <c r="F50" s="37">
        <v>0</v>
      </c>
      <c r="G50" s="37">
        <v>1.5</v>
      </c>
      <c r="H50" s="37">
        <v>1.5</v>
      </c>
      <c r="I50" s="37">
        <v>2.25</v>
      </c>
      <c r="J50" s="37">
        <v>2.8</v>
      </c>
      <c r="K50" s="37">
        <v>3</v>
      </c>
      <c r="L50" s="37"/>
      <c r="M50" s="37">
        <f>+J50</f>
        <v>2.8</v>
      </c>
      <c r="N50" s="34">
        <f>IF(M50/I50&gt;100%,100%,M50/I50)</f>
        <v>1</v>
      </c>
      <c r="O50" s="74" t="s">
        <v>122</v>
      </c>
    </row>
    <row r="51" spans="1:87" s="25" customFormat="1" ht="234" customHeight="1" x14ac:dyDescent="0.25">
      <c r="A51" s="42"/>
      <c r="B51" s="42"/>
      <c r="C51" s="42"/>
      <c r="D51" s="37" t="s">
        <v>74</v>
      </c>
      <c r="E51" s="38">
        <v>1</v>
      </c>
      <c r="F51" s="38">
        <v>0.99</v>
      </c>
      <c r="G51" s="38">
        <v>1</v>
      </c>
      <c r="H51" s="38">
        <v>1</v>
      </c>
      <c r="I51" s="38">
        <v>1</v>
      </c>
      <c r="J51" s="38">
        <v>1</v>
      </c>
      <c r="K51" s="38">
        <v>1</v>
      </c>
      <c r="L51" s="37"/>
      <c r="M51" s="34">
        <f>+H51</f>
        <v>1</v>
      </c>
      <c r="N51" s="34">
        <f t="shared" ref="N51:N56" si="2">IF(M51/G51&gt;100%,100%,M51/G51)</f>
        <v>1</v>
      </c>
      <c r="O51" s="74"/>
    </row>
    <row r="52" spans="1:87" s="23" customFormat="1" ht="289.5" customHeight="1" x14ac:dyDescent="0.25">
      <c r="A52" s="42"/>
      <c r="B52" s="42" t="s">
        <v>83</v>
      </c>
      <c r="C52" s="42" t="s">
        <v>105</v>
      </c>
      <c r="D52" s="37" t="s">
        <v>84</v>
      </c>
      <c r="E52" s="38">
        <v>1</v>
      </c>
      <c r="F52" s="38">
        <v>1</v>
      </c>
      <c r="G52" s="38">
        <v>1</v>
      </c>
      <c r="H52" s="38">
        <v>1</v>
      </c>
      <c r="I52" s="38">
        <v>1</v>
      </c>
      <c r="J52" s="38">
        <v>1</v>
      </c>
      <c r="K52" s="38">
        <v>1</v>
      </c>
      <c r="L52" s="37"/>
      <c r="M52" s="34">
        <f>+J52</f>
        <v>1</v>
      </c>
      <c r="N52" s="34">
        <f>IF(M52/I52&gt;100%,100%,M52/I52)</f>
        <v>1</v>
      </c>
      <c r="O52" s="87" t="s">
        <v>123</v>
      </c>
    </row>
    <row r="53" spans="1:87" s="23" customFormat="1" ht="121.5" customHeight="1" x14ac:dyDescent="0.25">
      <c r="A53" s="42"/>
      <c r="B53" s="42"/>
      <c r="C53" s="42"/>
      <c r="D53" s="37" t="s">
        <v>85</v>
      </c>
      <c r="E53" s="38">
        <v>1</v>
      </c>
      <c r="F53" s="38">
        <v>1</v>
      </c>
      <c r="G53" s="38">
        <v>1</v>
      </c>
      <c r="H53" s="38">
        <v>1</v>
      </c>
      <c r="I53" s="38">
        <v>1</v>
      </c>
      <c r="J53" s="38">
        <v>1</v>
      </c>
      <c r="K53" s="38">
        <v>1</v>
      </c>
      <c r="L53" s="37"/>
      <c r="M53" s="34">
        <f>+J53</f>
        <v>1</v>
      </c>
      <c r="N53" s="34">
        <f>IF(M53/I53&gt;100%,100%,M53/I53)</f>
        <v>1</v>
      </c>
      <c r="O53" s="87"/>
    </row>
    <row r="54" spans="1:87" s="23" customFormat="1" ht="72" customHeight="1" x14ac:dyDescent="0.25">
      <c r="A54" s="42"/>
      <c r="B54" s="42"/>
      <c r="C54" s="42"/>
      <c r="D54" s="37" t="s">
        <v>86</v>
      </c>
      <c r="E54" s="38">
        <v>1</v>
      </c>
      <c r="F54" s="38">
        <v>0.9</v>
      </c>
      <c r="G54" s="38">
        <v>1</v>
      </c>
      <c r="H54" s="38">
        <v>1</v>
      </c>
      <c r="I54" s="38">
        <v>1</v>
      </c>
      <c r="J54" s="38">
        <v>1</v>
      </c>
      <c r="K54" s="38">
        <v>1</v>
      </c>
      <c r="L54" s="37"/>
      <c r="M54" s="34">
        <f t="shared" ref="M54:M70" si="3">+H54</f>
        <v>1</v>
      </c>
      <c r="N54" s="34">
        <f>IF(M54/I54&gt;100%,100%,M54/I54)</f>
        <v>1</v>
      </c>
      <c r="O54" s="87"/>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row>
    <row r="55" spans="1:87" s="23" customFormat="1" ht="66.75" customHeight="1" x14ac:dyDescent="0.25">
      <c r="A55" s="42"/>
      <c r="B55" s="42"/>
      <c r="C55" s="37" t="s">
        <v>106</v>
      </c>
      <c r="D55" s="37" t="s">
        <v>87</v>
      </c>
      <c r="E55" s="38">
        <v>1</v>
      </c>
      <c r="F55" s="38">
        <v>1</v>
      </c>
      <c r="G55" s="38">
        <v>1</v>
      </c>
      <c r="H55" s="38">
        <v>1</v>
      </c>
      <c r="I55" s="38">
        <v>1</v>
      </c>
      <c r="J55" s="38">
        <v>1</v>
      </c>
      <c r="K55" s="38">
        <v>1</v>
      </c>
      <c r="L55" s="37"/>
      <c r="M55" s="34">
        <f t="shared" si="3"/>
        <v>1</v>
      </c>
      <c r="N55" s="34">
        <f t="shared" si="2"/>
        <v>1</v>
      </c>
      <c r="O55" s="87"/>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row>
    <row r="56" spans="1:87" s="16" customFormat="1" ht="99.75" customHeight="1" x14ac:dyDescent="0.3">
      <c r="A56" s="42"/>
      <c r="B56" s="42"/>
      <c r="C56" s="37" t="s">
        <v>103</v>
      </c>
      <c r="D56" s="37" t="s">
        <v>88</v>
      </c>
      <c r="E56" s="38">
        <v>0.98</v>
      </c>
      <c r="F56" s="38">
        <v>0.99</v>
      </c>
      <c r="G56" s="38">
        <v>1</v>
      </c>
      <c r="H56" s="38">
        <v>0.99</v>
      </c>
      <c r="I56" s="38">
        <v>1</v>
      </c>
      <c r="J56" s="38">
        <v>1</v>
      </c>
      <c r="K56" s="38">
        <v>1</v>
      </c>
      <c r="L56" s="37"/>
      <c r="M56" s="34">
        <f t="shared" si="3"/>
        <v>0.99</v>
      </c>
      <c r="N56" s="34">
        <f t="shared" si="2"/>
        <v>0.99</v>
      </c>
      <c r="O56" s="87"/>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row>
    <row r="57" spans="1:87" s="16" customFormat="1" ht="68.25" customHeight="1" x14ac:dyDescent="0.3">
      <c r="A57" s="42"/>
      <c r="B57" s="42" t="s">
        <v>89</v>
      </c>
      <c r="C57" s="42" t="s">
        <v>105</v>
      </c>
      <c r="D57" s="37" t="s">
        <v>90</v>
      </c>
      <c r="E57" s="37" t="s">
        <v>45</v>
      </c>
      <c r="F57" s="37" t="s">
        <v>45</v>
      </c>
      <c r="G57" s="37" t="s">
        <v>45</v>
      </c>
      <c r="H57" s="37" t="s">
        <v>45</v>
      </c>
      <c r="I57" s="37" t="s">
        <v>45</v>
      </c>
      <c r="J57" s="37" t="s">
        <v>45</v>
      </c>
      <c r="K57" s="38">
        <v>0.65</v>
      </c>
      <c r="L57" s="37"/>
      <c r="M57" s="34" t="str">
        <f>+J57</f>
        <v>No aplica</v>
      </c>
      <c r="N57" s="34" t="s">
        <v>45</v>
      </c>
      <c r="O57" s="74" t="s">
        <v>124</v>
      </c>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row>
    <row r="58" spans="1:87" s="16" customFormat="1" ht="87" customHeight="1" x14ac:dyDescent="0.3">
      <c r="A58" s="42"/>
      <c r="B58" s="42"/>
      <c r="C58" s="42"/>
      <c r="D58" s="37" t="s">
        <v>110</v>
      </c>
      <c r="E58" s="38">
        <v>0.25</v>
      </c>
      <c r="F58" s="38">
        <v>0</v>
      </c>
      <c r="G58" s="38">
        <v>0.5</v>
      </c>
      <c r="H58" s="38">
        <v>0.34</v>
      </c>
      <c r="I58" s="38">
        <v>0.75</v>
      </c>
      <c r="J58" s="38">
        <v>0.43</v>
      </c>
      <c r="K58" s="38">
        <v>1</v>
      </c>
      <c r="L58" s="37"/>
      <c r="M58" s="34">
        <f>+J58</f>
        <v>0.43</v>
      </c>
      <c r="N58" s="34">
        <f>IF(M58/I58&gt;100%,100%,M58/I58)</f>
        <v>0.57333333333333336</v>
      </c>
      <c r="O58" s="7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row>
    <row r="59" spans="1:87" s="16" customFormat="1" ht="87" customHeight="1" x14ac:dyDescent="0.3">
      <c r="A59" s="42"/>
      <c r="B59" s="42"/>
      <c r="C59" s="42"/>
      <c r="D59" s="37" t="s">
        <v>111</v>
      </c>
      <c r="E59" s="37" t="s">
        <v>45</v>
      </c>
      <c r="F59" s="37" t="s">
        <v>45</v>
      </c>
      <c r="G59" s="38">
        <v>0.5</v>
      </c>
      <c r="H59" s="38">
        <v>0.53</v>
      </c>
      <c r="I59" s="38">
        <v>0.5</v>
      </c>
      <c r="J59" s="38">
        <v>0.55000000000000004</v>
      </c>
      <c r="K59" s="38">
        <v>1</v>
      </c>
      <c r="L59" s="37"/>
      <c r="M59" s="34">
        <f t="shared" si="3"/>
        <v>0.53</v>
      </c>
      <c r="N59" s="34">
        <f>IF(M59/G59&gt;100%,100%,M59/G59)</f>
        <v>1</v>
      </c>
      <c r="O59" s="7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row>
    <row r="60" spans="1:87" s="16" customFormat="1" ht="104.25" customHeight="1" x14ac:dyDescent="0.3">
      <c r="A60" s="42"/>
      <c r="B60" s="42"/>
      <c r="C60" s="42"/>
      <c r="D60" s="37" t="s">
        <v>78</v>
      </c>
      <c r="E60" s="38">
        <v>1</v>
      </c>
      <c r="F60" s="38">
        <v>1</v>
      </c>
      <c r="G60" s="38">
        <v>1</v>
      </c>
      <c r="H60" s="38">
        <v>1</v>
      </c>
      <c r="I60" s="38">
        <v>1</v>
      </c>
      <c r="J60" s="38">
        <v>1</v>
      </c>
      <c r="K60" s="38">
        <v>1</v>
      </c>
      <c r="L60" s="37"/>
      <c r="M60" s="34">
        <f t="shared" si="3"/>
        <v>1</v>
      </c>
      <c r="N60" s="34">
        <f>IF(M60/G60&gt;100%,100%,M60/G60)</f>
        <v>1</v>
      </c>
      <c r="O60" s="7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row>
    <row r="61" spans="1:87" s="16" customFormat="1" ht="70.5" customHeight="1" x14ac:dyDescent="0.3">
      <c r="A61" s="42"/>
      <c r="B61" s="42"/>
      <c r="C61" s="42"/>
      <c r="D61" s="37" t="s">
        <v>75</v>
      </c>
      <c r="E61" s="38">
        <v>0.78</v>
      </c>
      <c r="F61" s="38">
        <v>0.78</v>
      </c>
      <c r="G61" s="38">
        <v>0.89</v>
      </c>
      <c r="H61" s="38">
        <v>0.89</v>
      </c>
      <c r="I61" s="38">
        <v>0.89</v>
      </c>
      <c r="J61" s="38">
        <v>0.89</v>
      </c>
      <c r="K61" s="38">
        <v>0.98</v>
      </c>
      <c r="L61" s="37"/>
      <c r="M61" s="34">
        <f t="shared" si="3"/>
        <v>0.89</v>
      </c>
      <c r="N61" s="34">
        <f>IF(M61/G61&gt;100%,100%,M61/G61)</f>
        <v>1</v>
      </c>
      <c r="O61" s="7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row>
    <row r="62" spans="1:87" s="23" customFormat="1" ht="139.5" customHeight="1" x14ac:dyDescent="0.25">
      <c r="A62" s="42"/>
      <c r="B62" s="42" t="s">
        <v>91</v>
      </c>
      <c r="C62" s="42" t="s">
        <v>107</v>
      </c>
      <c r="D62" s="37" t="s">
        <v>92</v>
      </c>
      <c r="E62" s="38">
        <v>0.84</v>
      </c>
      <c r="F62" s="38">
        <v>0.84</v>
      </c>
      <c r="G62" s="38">
        <v>0.9</v>
      </c>
      <c r="H62" s="38">
        <v>0.9</v>
      </c>
      <c r="I62" s="38">
        <v>0.96</v>
      </c>
      <c r="J62" s="38">
        <v>0.94</v>
      </c>
      <c r="K62" s="38">
        <v>1</v>
      </c>
      <c r="L62" s="37"/>
      <c r="M62" s="34">
        <f t="shared" ref="M62:M69" si="4">+J62</f>
        <v>0.94</v>
      </c>
      <c r="N62" s="34">
        <f>IF(M62/I62&gt;100%,100%,M62/I62)</f>
        <v>0.97916666666666663</v>
      </c>
      <c r="O62" s="74" t="s">
        <v>125</v>
      </c>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row>
    <row r="63" spans="1:87" s="23" customFormat="1" ht="174" customHeight="1" x14ac:dyDescent="0.25">
      <c r="A63" s="42"/>
      <c r="B63" s="42"/>
      <c r="C63" s="42"/>
      <c r="D63" s="37" t="s">
        <v>74</v>
      </c>
      <c r="E63" s="38">
        <v>1</v>
      </c>
      <c r="F63" s="38">
        <v>1</v>
      </c>
      <c r="G63" s="38">
        <v>1</v>
      </c>
      <c r="H63" s="38">
        <v>1</v>
      </c>
      <c r="I63" s="38">
        <v>1</v>
      </c>
      <c r="J63" s="38">
        <v>1</v>
      </c>
      <c r="K63" s="38">
        <v>1</v>
      </c>
      <c r="L63" s="37"/>
      <c r="M63" s="34">
        <f t="shared" si="4"/>
        <v>1</v>
      </c>
      <c r="N63" s="34">
        <f>IF(M63/I63&gt;100%,100%,M63/I63)</f>
        <v>1</v>
      </c>
      <c r="O63" s="74"/>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row>
    <row r="64" spans="1:87" s="23" customFormat="1" ht="129" customHeight="1" x14ac:dyDescent="0.25">
      <c r="A64" s="42"/>
      <c r="B64" s="42" t="s">
        <v>93</v>
      </c>
      <c r="C64" s="42" t="s">
        <v>107</v>
      </c>
      <c r="D64" s="37" t="s">
        <v>74</v>
      </c>
      <c r="E64" s="38">
        <v>1</v>
      </c>
      <c r="F64" s="38">
        <v>1</v>
      </c>
      <c r="G64" s="38">
        <v>1</v>
      </c>
      <c r="H64" s="38">
        <v>1</v>
      </c>
      <c r="I64" s="38">
        <v>1</v>
      </c>
      <c r="J64" s="38">
        <v>1</v>
      </c>
      <c r="K64" s="38">
        <v>1</v>
      </c>
      <c r="L64" s="37"/>
      <c r="M64" s="34">
        <f t="shared" si="4"/>
        <v>1</v>
      </c>
      <c r="N64" s="34">
        <f t="shared" ref="N64:N65" si="5">IF(M64/I64&gt;100%,100%,M64/I64)</f>
        <v>1</v>
      </c>
      <c r="O64" s="74" t="s">
        <v>126</v>
      </c>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row>
    <row r="65" spans="1:87" s="23" customFormat="1" ht="207.75" customHeight="1" x14ac:dyDescent="0.25">
      <c r="A65" s="42"/>
      <c r="B65" s="42"/>
      <c r="C65" s="42"/>
      <c r="D65" s="37" t="s">
        <v>75</v>
      </c>
      <c r="E65" s="38">
        <v>1</v>
      </c>
      <c r="F65" s="38">
        <v>1</v>
      </c>
      <c r="G65" s="38">
        <v>1</v>
      </c>
      <c r="H65" s="38">
        <v>1</v>
      </c>
      <c r="I65" s="38">
        <v>1</v>
      </c>
      <c r="J65" s="38">
        <v>1</v>
      </c>
      <c r="K65" s="38">
        <v>1</v>
      </c>
      <c r="L65" s="37"/>
      <c r="M65" s="34">
        <f t="shared" si="4"/>
        <v>1</v>
      </c>
      <c r="N65" s="34">
        <f t="shared" si="5"/>
        <v>1</v>
      </c>
      <c r="O65" s="74"/>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row>
    <row r="66" spans="1:87" s="23" customFormat="1" ht="191.25" customHeight="1" x14ac:dyDescent="0.25">
      <c r="A66" s="42"/>
      <c r="B66" s="37" t="s">
        <v>94</v>
      </c>
      <c r="C66" s="37" t="s">
        <v>107</v>
      </c>
      <c r="D66" s="37" t="s">
        <v>95</v>
      </c>
      <c r="E66" s="38">
        <v>0.25</v>
      </c>
      <c r="F66" s="38">
        <v>0.05</v>
      </c>
      <c r="G66" s="38">
        <v>0.45</v>
      </c>
      <c r="H66" s="38">
        <v>0.45</v>
      </c>
      <c r="I66" s="38">
        <v>0.8</v>
      </c>
      <c r="J66" s="38">
        <v>0.8</v>
      </c>
      <c r="K66" s="38">
        <v>1</v>
      </c>
      <c r="L66" s="37"/>
      <c r="M66" s="34">
        <f t="shared" si="4"/>
        <v>0.8</v>
      </c>
      <c r="N66" s="34">
        <f>IF(M66/I66&gt;100%,100%,M66/I66)</f>
        <v>1</v>
      </c>
      <c r="O66" s="83" t="s">
        <v>127</v>
      </c>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row>
    <row r="67" spans="1:87" s="23" customFormat="1" ht="172.5" customHeight="1" x14ac:dyDescent="0.25">
      <c r="A67" s="42"/>
      <c r="B67" s="42" t="s">
        <v>96</v>
      </c>
      <c r="C67" s="42" t="s">
        <v>108</v>
      </c>
      <c r="D67" s="37" t="s">
        <v>97</v>
      </c>
      <c r="E67" s="38">
        <v>0.85</v>
      </c>
      <c r="F67" s="38">
        <v>0.83</v>
      </c>
      <c r="G67" s="38">
        <v>1</v>
      </c>
      <c r="H67" s="38">
        <v>0.87</v>
      </c>
      <c r="I67" s="38">
        <v>1</v>
      </c>
      <c r="J67" s="38">
        <v>0.93</v>
      </c>
      <c r="K67" s="38">
        <v>1</v>
      </c>
      <c r="L67" s="37"/>
      <c r="M67" s="34">
        <f t="shared" si="4"/>
        <v>0.93</v>
      </c>
      <c r="N67" s="34">
        <f>IF(M67/I67&gt;100%,100%,M67/I67)</f>
        <v>0.93</v>
      </c>
      <c r="O67" s="74" t="s">
        <v>128</v>
      </c>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row>
    <row r="68" spans="1:87" s="23" customFormat="1" ht="133.5" customHeight="1" x14ac:dyDescent="0.25">
      <c r="A68" s="42"/>
      <c r="B68" s="42"/>
      <c r="C68" s="42"/>
      <c r="D68" s="37" t="s">
        <v>74</v>
      </c>
      <c r="E68" s="38">
        <v>1</v>
      </c>
      <c r="F68" s="38">
        <v>1</v>
      </c>
      <c r="G68" s="38">
        <v>1</v>
      </c>
      <c r="H68" s="38">
        <v>1</v>
      </c>
      <c r="I68" s="38">
        <v>1</v>
      </c>
      <c r="J68" s="38">
        <v>1</v>
      </c>
      <c r="K68" s="38">
        <v>1</v>
      </c>
      <c r="L68" s="37"/>
      <c r="M68" s="34">
        <f t="shared" si="4"/>
        <v>1</v>
      </c>
      <c r="N68" s="34">
        <f>IF(M68/I68&gt;100%,100%,M68/I68)</f>
        <v>1</v>
      </c>
      <c r="O68" s="74"/>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row>
    <row r="69" spans="1:87" s="23" customFormat="1" ht="129" customHeight="1" x14ac:dyDescent="0.25">
      <c r="A69" s="42"/>
      <c r="B69" s="42"/>
      <c r="C69" s="42"/>
      <c r="D69" s="37" t="s">
        <v>75</v>
      </c>
      <c r="E69" s="38">
        <v>0.84</v>
      </c>
      <c r="F69" s="38">
        <v>0.84</v>
      </c>
      <c r="G69" s="38">
        <v>0.9</v>
      </c>
      <c r="H69" s="38">
        <v>0.9</v>
      </c>
      <c r="I69" s="38">
        <v>0.96</v>
      </c>
      <c r="J69" s="38">
        <v>0.94</v>
      </c>
      <c r="K69" s="38">
        <v>1</v>
      </c>
      <c r="L69" s="37"/>
      <c r="M69" s="34">
        <f t="shared" si="4"/>
        <v>0.94</v>
      </c>
      <c r="N69" s="34">
        <f>IF(M69/I69&gt;100%,100%,M69/I69)</f>
        <v>0.97916666666666663</v>
      </c>
      <c r="O69" s="74"/>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row>
    <row r="70" spans="1:87" s="23" customFormat="1" ht="246.75" customHeight="1" x14ac:dyDescent="0.25">
      <c r="A70" s="42" t="s">
        <v>102</v>
      </c>
      <c r="B70" s="42" t="s">
        <v>98</v>
      </c>
      <c r="C70" s="42" t="s">
        <v>109</v>
      </c>
      <c r="D70" s="37" t="s">
        <v>99</v>
      </c>
      <c r="E70" s="35">
        <v>4000</v>
      </c>
      <c r="F70" s="35">
        <v>12870</v>
      </c>
      <c r="G70" s="35">
        <v>124000</v>
      </c>
      <c r="H70" s="35">
        <f>+F70+14842+64468</f>
        <v>92180</v>
      </c>
      <c r="I70" s="35">
        <v>129000</v>
      </c>
      <c r="J70" s="35">
        <f>H70+23828+21297</f>
        <v>137305</v>
      </c>
      <c r="K70" s="35">
        <v>2500000</v>
      </c>
      <c r="L70" s="37"/>
      <c r="M70" s="35">
        <f t="shared" si="3"/>
        <v>92180</v>
      </c>
      <c r="N70" s="34">
        <f>IF(M70/G70&gt;100%,100%,M70/G70)</f>
        <v>0.74338709677419357</v>
      </c>
      <c r="O70" s="88" t="s">
        <v>120</v>
      </c>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row>
    <row r="71" spans="1:87" s="23" customFormat="1" ht="168" customHeight="1" x14ac:dyDescent="0.25">
      <c r="A71" s="42"/>
      <c r="B71" s="42"/>
      <c r="C71" s="42"/>
      <c r="D71" s="37" t="s">
        <v>100</v>
      </c>
      <c r="E71" s="37">
        <v>5</v>
      </c>
      <c r="F71" s="37">
        <v>3</v>
      </c>
      <c r="G71" s="37">
        <v>8</v>
      </c>
      <c r="H71" s="37">
        <v>5</v>
      </c>
      <c r="I71" s="37">
        <v>9</v>
      </c>
      <c r="J71" s="37">
        <v>9</v>
      </c>
      <c r="K71" s="37">
        <v>9</v>
      </c>
      <c r="L71" s="37"/>
      <c r="M71" s="89">
        <f>+J71</f>
        <v>9</v>
      </c>
      <c r="N71" s="34">
        <f>IF(M71/I71&gt;100%,100%,M71/I71)</f>
        <v>1</v>
      </c>
      <c r="O71" s="74"/>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row>
    <row r="72" spans="1:87" s="23" customFormat="1" ht="285.75" customHeight="1" x14ac:dyDescent="0.25">
      <c r="A72" s="42"/>
      <c r="B72" s="42"/>
      <c r="C72" s="42"/>
      <c r="D72" s="37" t="s">
        <v>121</v>
      </c>
      <c r="E72" s="37" t="s">
        <v>45</v>
      </c>
      <c r="F72" s="37" t="s">
        <v>45</v>
      </c>
      <c r="G72" s="37" t="s">
        <v>45</v>
      </c>
      <c r="H72" s="37" t="s">
        <v>45</v>
      </c>
      <c r="I72" s="37">
        <v>25</v>
      </c>
      <c r="J72" s="37">
        <v>12</v>
      </c>
      <c r="K72" s="37">
        <v>25</v>
      </c>
      <c r="L72" s="37"/>
      <c r="M72" s="90">
        <f>+J72</f>
        <v>12</v>
      </c>
      <c r="N72" s="34">
        <f>IF(M72/I72&gt;100%,100%,M72/I72)</f>
        <v>0.48</v>
      </c>
      <c r="O72" s="74"/>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row>
    <row r="73" spans="1:87" s="26" customFormat="1" x14ac:dyDescent="0.3">
      <c r="A73" s="91"/>
      <c r="B73" s="92"/>
      <c r="C73" s="92"/>
      <c r="D73" s="93"/>
      <c r="E73" s="92"/>
      <c r="F73" s="92"/>
      <c r="G73" s="92"/>
      <c r="H73" s="92"/>
      <c r="I73" s="92"/>
      <c r="J73" s="92"/>
      <c r="K73" s="92"/>
      <c r="L73" s="92"/>
      <c r="M73" s="92"/>
      <c r="N73" s="92"/>
      <c r="O73" s="74"/>
    </row>
    <row r="74" spans="1:87" ht="15" customHeight="1" x14ac:dyDescent="0.3">
      <c r="A74" s="71" t="s">
        <v>8</v>
      </c>
      <c r="B74" s="71"/>
      <c r="C74" s="71"/>
      <c r="D74" s="71"/>
      <c r="E74" s="71"/>
      <c r="F74" s="71"/>
      <c r="G74" s="71"/>
      <c r="H74" s="71"/>
      <c r="I74" s="71"/>
      <c r="J74" s="71"/>
      <c r="K74" s="71"/>
      <c r="L74" s="71"/>
      <c r="M74" s="71"/>
      <c r="N74" s="71"/>
      <c r="O74" s="71"/>
    </row>
    <row r="75" spans="1:87" ht="15" customHeight="1" x14ac:dyDescent="0.3">
      <c r="A75" s="71" t="s">
        <v>9</v>
      </c>
      <c r="B75" s="71"/>
      <c r="C75" s="71"/>
      <c r="D75" s="71"/>
      <c r="E75" s="71"/>
      <c r="F75" s="71"/>
      <c r="G75" s="71"/>
      <c r="H75" s="71"/>
      <c r="I75" s="71"/>
      <c r="J75" s="71"/>
      <c r="K75" s="71"/>
      <c r="L75" s="71"/>
      <c r="M75" s="71"/>
      <c r="N75" s="71"/>
      <c r="O75" s="71"/>
    </row>
    <row r="76" spans="1:87" x14ac:dyDescent="0.3">
      <c r="A76" s="70" t="s">
        <v>37</v>
      </c>
      <c r="B76" s="70"/>
      <c r="C76" s="70"/>
      <c r="D76" s="70"/>
      <c r="E76" s="70"/>
      <c r="F76" s="70"/>
      <c r="G76" s="70"/>
      <c r="H76" s="70"/>
      <c r="I76" s="70"/>
      <c r="J76" s="70"/>
      <c r="K76" s="70"/>
      <c r="L76" s="70"/>
      <c r="M76" s="70"/>
      <c r="N76" s="70"/>
      <c r="O76" s="70"/>
    </row>
    <row r="77" spans="1:87" s="27" customFormat="1" x14ac:dyDescent="0.3">
      <c r="A77" s="66" t="s">
        <v>38</v>
      </c>
      <c r="B77" s="66"/>
      <c r="C77" s="66"/>
      <c r="D77" s="66"/>
      <c r="E77" s="66"/>
      <c r="F77" s="66"/>
      <c r="G77" s="66"/>
      <c r="H77" s="66"/>
      <c r="I77" s="66"/>
      <c r="J77" s="66"/>
      <c r="K77" s="66"/>
      <c r="L77" s="66"/>
      <c r="M77" s="66"/>
      <c r="N77" s="66"/>
      <c r="O77" s="66"/>
    </row>
  </sheetData>
  <mergeCells count="79">
    <mergeCell ref="O70:O73"/>
    <mergeCell ref="P24:P25"/>
    <mergeCell ref="O62:O63"/>
    <mergeCell ref="O64:O65"/>
    <mergeCell ref="O67:O69"/>
    <mergeCell ref="O57:O61"/>
    <mergeCell ref="A77:O77"/>
    <mergeCell ref="B4:O4"/>
    <mergeCell ref="A5:O5"/>
    <mergeCell ref="E9:L9"/>
    <mergeCell ref="A76:O76"/>
    <mergeCell ref="A75:O75"/>
    <mergeCell ref="B52:B56"/>
    <mergeCell ref="A74:O74"/>
    <mergeCell ref="B27:B28"/>
    <mergeCell ref="B14:B15"/>
    <mergeCell ref="C14:C15"/>
    <mergeCell ref="A11:A16"/>
    <mergeCell ref="A18:A25"/>
    <mergeCell ref="O52:O56"/>
    <mergeCell ref="C50:C51"/>
    <mergeCell ref="C21:C23"/>
    <mergeCell ref="B21:B23"/>
    <mergeCell ref="O21:O23"/>
    <mergeCell ref="O32:O33"/>
    <mergeCell ref="O50:O51"/>
    <mergeCell ref="O27:O28"/>
    <mergeCell ref="A70:A72"/>
    <mergeCell ref="C52:C54"/>
    <mergeCell ref="C64:C65"/>
    <mergeCell ref="C67:C69"/>
    <mergeCell ref="C70:C72"/>
    <mergeCell ref="B57:B61"/>
    <mergeCell ref="B62:B63"/>
    <mergeCell ref="C57:C61"/>
    <mergeCell ref="C62:C63"/>
    <mergeCell ref="B67:B69"/>
    <mergeCell ref="B64:B65"/>
    <mergeCell ref="B70:B72"/>
    <mergeCell ref="A32:A36"/>
    <mergeCell ref="A37:A39"/>
    <mergeCell ref="A40:A42"/>
    <mergeCell ref="B43:B45"/>
    <mergeCell ref="A26:A31"/>
    <mergeCell ref="B32:B33"/>
    <mergeCell ref="B38:B39"/>
    <mergeCell ref="A43:A69"/>
    <mergeCell ref="B46:B49"/>
    <mergeCell ref="B50:B51"/>
    <mergeCell ref="A1:B3"/>
    <mergeCell ref="D9:D10"/>
    <mergeCell ref="C9:C10"/>
    <mergeCell ref="B9:B10"/>
    <mergeCell ref="A9:A10"/>
    <mergeCell ref="A7:O7"/>
    <mergeCell ref="N16:N17"/>
    <mergeCell ref="O9:O10"/>
    <mergeCell ref="C43:C45"/>
    <mergeCell ref="C46:C49"/>
    <mergeCell ref="C1:N3"/>
    <mergeCell ref="M9:M10"/>
    <mergeCell ref="N9:N10"/>
    <mergeCell ref="O38:O39"/>
    <mergeCell ref="O43:O45"/>
    <mergeCell ref="O14:O15"/>
    <mergeCell ref="O46:O49"/>
    <mergeCell ref="O16:O17"/>
    <mergeCell ref="G16:G17"/>
    <mergeCell ref="H16:H17"/>
    <mergeCell ref="I16:I17"/>
    <mergeCell ref="J16:J17"/>
    <mergeCell ref="K16:K17"/>
    <mergeCell ref="L16:L17"/>
    <mergeCell ref="M16:M17"/>
    <mergeCell ref="B16:B17"/>
    <mergeCell ref="C16:C17"/>
    <mergeCell ref="D16:D17"/>
    <mergeCell ref="E16:E17"/>
    <mergeCell ref="F16:F17"/>
  </mergeCells>
  <printOptions horizontalCentered="1" verticalCentered="1"/>
  <pageMargins left="0.70866141732283472" right="0.70866141732283472" top="0.74803149606299213" bottom="0.74803149606299213" header="0.31496062992125984" footer="0.31496062992125984"/>
  <pageSetup scale="28" fitToHeight="0" orientation="landscape" r:id="rId1"/>
  <rowBreaks count="5" manualBreakCount="5">
    <brk id="13" max="12" man="1"/>
    <brk id="23" max="12" man="1"/>
    <brk id="29" max="12" man="1"/>
    <brk id="43" max="12" man="1"/>
    <brk id="49" max="14"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PAI 3er trimestre</vt:lpstr>
      <vt:lpstr>'Seguimiento PAI 3er trimestre'!Área_de_impresión</vt:lpstr>
      <vt:lpstr>'Seguimiento PAI 3er trimestre'!Títulos_a_imprimir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Isabel Prieto Alzate</dc:creator>
  <cp:lastModifiedBy>Diana Paola Yate Virgues</cp:lastModifiedBy>
  <cp:lastPrinted>2018-07-30T21:15:56Z</cp:lastPrinted>
  <dcterms:created xsi:type="dcterms:W3CDTF">2017-01-27T18:29:11Z</dcterms:created>
  <dcterms:modified xsi:type="dcterms:W3CDTF">2018-11-04T21:40:22Z</dcterms:modified>
</cp:coreProperties>
</file>