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laneacion\2. PLANEACIÓN INSTITUCIONAL\03- Registros Planeación Institucional 2015-2018\01 PEI 2015-2018\PEI 2018\2. Informes\1. T1\"/>
    </mc:Choice>
  </mc:AlternateContent>
  <bookViews>
    <workbookView xWindow="0" yWindow="0" windowWidth="20490" windowHeight="7755" activeTab="1"/>
  </bookViews>
  <sheets>
    <sheet name="Portada" sheetId="3" r:id="rId1"/>
    <sheet name="Seguimiento PEI 4to trimestre" sheetId="1" r:id="rId2"/>
  </sheets>
  <definedNames>
    <definedName name="_xlnm.Print_Area" localSheetId="1">'Seguimiento PEI 4to trimestre'!$A$1:$U$27</definedName>
    <definedName name="_xlnm.Print_Titles" localSheetId="1">'Seguimiento PEI 4to trimestre'!$1:$8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 l="1"/>
  <c r="P22" i="1" l="1"/>
  <c r="P24" i="1"/>
  <c r="S23" i="1"/>
  <c r="S24" i="1"/>
  <c r="R24" i="1"/>
  <c r="P23" i="1"/>
  <c r="P21" i="1"/>
  <c r="P16" i="1"/>
  <c r="P13" i="1"/>
  <c r="S21" i="1"/>
  <c r="S10" i="1"/>
  <c r="P15" i="1"/>
  <c r="P14" i="1"/>
  <c r="P12" i="1"/>
  <c r="P10" i="1"/>
  <c r="P17" i="1"/>
  <c r="R16" i="1"/>
  <c r="S16" i="1" s="1"/>
  <c r="Q16" i="1"/>
  <c r="S14" i="1"/>
  <c r="R12" i="1"/>
  <c r="R22" i="1" l="1"/>
  <c r="R18" i="1"/>
  <c r="S18" i="1" s="1"/>
  <c r="R15" i="1"/>
  <c r="S15" i="1" s="1"/>
  <c r="R13" i="1" l="1"/>
  <c r="Q13" i="1"/>
  <c r="Q9" i="1"/>
  <c r="P20" i="1"/>
  <c r="S9" i="1" l="1"/>
  <c r="S13" i="1"/>
  <c r="R19" i="1"/>
  <c r="Q12" i="1"/>
  <c r="S12" i="1" s="1"/>
  <c r="Q11" i="1"/>
  <c r="R11" i="1"/>
  <c r="R17" i="1"/>
  <c r="S17" i="1" s="1"/>
  <c r="Q22" i="1"/>
  <c r="S22" i="1" s="1"/>
  <c r="R20" i="1"/>
  <c r="S20" i="1" s="1"/>
  <c r="Q19" i="1"/>
  <c r="S19" i="1" l="1"/>
  <c r="S11" i="1"/>
</calcChain>
</file>

<file path=xl/sharedStrings.xml><?xml version="1.0" encoding="utf-8"?>
<sst xmlns="http://schemas.openxmlformats.org/spreadsheetml/2006/main" count="119" uniqueCount="82">
  <si>
    <t>I</t>
  </si>
  <si>
    <t>II</t>
  </si>
  <si>
    <t>III</t>
  </si>
  <si>
    <t>IV</t>
  </si>
  <si>
    <t xml:space="preserve">MATRIZ DE SEGUIMIENTO PLAN ESTRATÉGICO INSTITUCIONAL </t>
  </si>
  <si>
    <t>Objetivo estratégico</t>
  </si>
  <si>
    <t>Indicador Estratégico</t>
  </si>
  <si>
    <t>Frecuencia de medición</t>
  </si>
  <si>
    <t>Meta cuatrienio</t>
  </si>
  <si>
    <t>Área responsable</t>
  </si>
  <si>
    <t>Meta
2015</t>
  </si>
  <si>
    <t>Meta
2016</t>
  </si>
  <si>
    <t>Meta
2017</t>
  </si>
  <si>
    <t>Meta
2018</t>
  </si>
  <si>
    <t>Mejorar la calidad y el impacto de la investigación y la transferencia de conocimiento y tecnología</t>
  </si>
  <si>
    <t>Becas para la formación de maestría y doctorado nacional y exterior financiados por Colciencias y otras entidades</t>
  </si>
  <si>
    <t xml:space="preserve">Artículos científicos publicados en revistas científicas especializadas por investigadores colombianos </t>
  </si>
  <si>
    <t>Trimestral</t>
  </si>
  <si>
    <t>N/A</t>
  </si>
  <si>
    <t>Promover el desarrollo tecnológico y la innovación como motor de crecimiento empresarial y del emprendimiento</t>
  </si>
  <si>
    <t>Empresas apoyadas en procesos de innovación por Colciencias</t>
  </si>
  <si>
    <t>Registros de patentes solicitadas por residentes en oficina nacional y PCT</t>
  </si>
  <si>
    <t>Semestral</t>
  </si>
  <si>
    <t>Generar una cultura que valore y gestione el conocimiento y la innovación</t>
  </si>
  <si>
    <t>Personas sensibilizadas a través de estrategias enfocadas en el uso, apropiación y utilidad de la CTeI</t>
  </si>
  <si>
    <t>Niños y jóvenes apoyados en procesos de vocación científica y tecnológica</t>
  </si>
  <si>
    <t>Desarrollar un sistema e institucionalidad habilitante para la CTeI</t>
  </si>
  <si>
    <t>Porcentaje de asignación del cupo de inversión para deducción tributaria</t>
  </si>
  <si>
    <t>Ciudades con pacto por la innovación en ejecución</t>
  </si>
  <si>
    <t>Políticas CTeI aprobadas y en implementación</t>
  </si>
  <si>
    <t>Porcentaje de los recursos ejecutados a través del FFJC por entidades aportantes diferentes a Colciencias</t>
  </si>
  <si>
    <t>Desarrollar proyectos estratégicos y de impacto en CTeI a través de la articulación de recursos de la nación, los departamentos y otros actores</t>
  </si>
  <si>
    <t>Generar vínculos entre los actores del SNCTI y actores internacionales estratégicos</t>
  </si>
  <si>
    <t>Alianzas Estratégicas internacionales en términos de recursos y capital político</t>
  </si>
  <si>
    <t>Convertir a COLCIENCIAS en Ágil, Moderna y Transparente</t>
  </si>
  <si>
    <t xml:space="preserve">Índice Ágil, Transparente y Moderna (ATM) </t>
  </si>
  <si>
    <t>Propiciar condiciones para conocer valorar conservar y aprovechar nuestra biodiversidad</t>
  </si>
  <si>
    <t>Mensual</t>
  </si>
  <si>
    <t>Anual</t>
  </si>
  <si>
    <t>Resultado 2015</t>
  </si>
  <si>
    <t>Dirección de Fomento a la Investigación</t>
  </si>
  <si>
    <t>Dirección de Desarrollo Tecnológico e Innovación</t>
  </si>
  <si>
    <t>Dirección de Mentalidad y Cultura para la CTeI</t>
  </si>
  <si>
    <t>Subdirección General</t>
  </si>
  <si>
    <t>Dirección de Fomento a la Investigación
Dirección de Desarrollo Tecnológico e Innovación
Dirección de Mentalidad y Cultura para la CTeI</t>
  </si>
  <si>
    <t>Equipo de Gestión Territorial</t>
  </si>
  <si>
    <t>Línea de base</t>
  </si>
  <si>
    <t>Equipo de Internacionalización</t>
  </si>
  <si>
    <t>Dirección Administrativa y Financiera
Equipo de Comunicaciones
Secretaría General
Oficina de Control Interno
Oficina de TIC
Oficina Asesora de Planeación</t>
  </si>
  <si>
    <t>Dirección General</t>
  </si>
  <si>
    <t>Proyectos de investigación apoyados</t>
  </si>
  <si>
    <t>SEGUIMIENTO TRIMESTRAL PLAN ESTRATÉGICO INSTITUCIONAL 2015-2018</t>
  </si>
  <si>
    <t>Avance Meta Cuatrienio</t>
  </si>
  <si>
    <t>Nuevos registros de especies en el Global Biodiversity Information Facility (GBIF) aportadas por Colombia</t>
  </si>
  <si>
    <t>250.000
(2015</t>
  </si>
  <si>
    <t>Resultado 2016</t>
  </si>
  <si>
    <t>% de avance de meta cuatrienio</t>
  </si>
  <si>
    <t>Observaciones de Seguimiento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</si>
  <si>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</si>
  <si>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</si>
  <si>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</si>
  <si>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 xml:space="preserve">
* Se declara el plan estratégico institucional como el mismo plan estratégico sectorial por ser Colciencias cabeza de sector y no tener instituciones o entidades adscritas
** Cifras acumuladas 
***N/A: No aplica. Refiere a que no se programa  meta para el trimestre</t>
  </si>
  <si>
    <t>Avance Trimestral  2018</t>
  </si>
  <si>
    <t>% de avance de la meta 2018</t>
  </si>
  <si>
    <t>Resultado 2017</t>
  </si>
  <si>
    <t>Planes y acuerdos suscrito y acompañados</t>
  </si>
  <si>
    <r>
      <rPr>
        <b/>
        <sz val="12"/>
        <color theme="1"/>
        <rFont val="Segoe UI"/>
        <family val="2"/>
      </rPr>
      <t>Análisis cualitativo:</t>
    </r>
    <r>
      <rPr>
        <sz val="12"/>
        <color theme="1"/>
        <rFont val="Segoe UI"/>
        <family val="2"/>
      </rPr>
      <t xml:space="preserve">
A 31 de marzo de 2018, se registraron 1.959 Artículos científicos publicados en revistas científicas especializadas por investigadores colombianos . El balance por áreas de conocimiento de los artículos registrados, es la siguiente: el 14% de total de los artículos está relacionado con Medicina;  el 9,5% con Ingeniería; con el 9% Agricultura y Ciencias Biológicas; 6,6 % Física y Astronomía; 5,5% Química; 5,3% Bioquímica, genética y biología molecular y Ciencias del medio ambiente; 5,2 % Ciencias sociales y 5,1% Ciencias de la computación. Vale resaltar que en la clasificación, Scopus utiliza 27 áreas temáticas, en las cuales las revistas al estar multicategorizadas genera que un mismo artículo puede estar contabilizado en más de un área temática.
</t>
    </r>
    <r>
      <rPr>
        <b/>
        <sz val="12"/>
        <color theme="1"/>
        <rFont val="Segoe UI"/>
        <family val="2"/>
      </rPr>
      <t>Conclusiones / Recomendaciones:</t>
    </r>
    <r>
      <rPr>
        <sz val="12"/>
        <color theme="1"/>
        <rFont val="Segoe UI"/>
        <family val="2"/>
      </rPr>
      <t xml:space="preserve">
En  el período, se registraron 1.959 artículos, valor que alcanza apenas el 70% la meta establecida. El comportamiento puede asociarse a la tendencia de publicación en el primer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t>
    </r>
  </si>
  <si>
    <r>
      <rPr>
        <b/>
        <sz val="12"/>
        <color theme="1"/>
        <rFont val="Segoe UI"/>
        <family val="2"/>
      </rPr>
      <t>Análisis cualitativo:</t>
    </r>
    <r>
      <rPr>
        <sz val="12"/>
        <color theme="1"/>
        <rFont val="Segoe UI"/>
        <family val="2"/>
      </rPr>
      <t xml:space="preserve">
El registro de apoyo a proyectos de investigación por cuenta de la Dirección de Fomento a la Investigación se llevará a cabo en tercer trimestre; no obstante se han adelantes las siguientes por convocatoria así:
a) Convocatoria regional para el fortalecimiento de capacidades I+D+i y su contribucion al cierre de brechas tecnologicas en el departamento de Antioquia, Occidente: esta convocatoria busca Identificar proyectos que, en el corto plazo, permitan cerrar brechas tecnológicas,obteniendo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dió apertura el pasado 02 de marzo y cerrará el próximo 02 de mayo.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En este período, se elaboró el borrador de los términos de referencia de la convocatoria y estos se encuentran en proceso de revisión por parte de la Gobernación de Nariño.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cerrará el proxímo 15 de mayo. Se espera financiar 27 proyectos con este instrumento.
d) Convocatoria Ecosistema Científica: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trimestre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produto de la convocatoria 778.
El 15 de febrero cumpliendo cronograma, establecido en los términos de referencia,  cerró la segunda fase convocatoria,  con un total de 20 propuestas de programas en los 5 focos estratégicos distribuidos así: Energía Sostenible: 7; Alimentos: 6; Sociedad: 3; Bioeconomía: 3; Salud: 1.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La convocatoria abrió el pasado 12 de marzo y cerrará el próximo 16 de mayo. Se han destinado $22.437.201.970 para la financiación de 45 proyectos de investigación.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dió apertura a la convocatoria el pasado 16 de marzo y su cierre se llevará a cabo el próximo 23 de mayo. Los recursos para la financiación de proyectos son del orden de $26.500.000.000.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Councíl UK y Newton Fund (Reino Unido). Los proyectos serán evaluados por expertos de ambos países y la decisión del banco de elegibles se tomará de común acuerdo entre las dos partes. 
h) Invitación a presentar propuesta para trabajar en alianza con las comunidades indigenas en temas relacionados en plantas medicinales: durante este período se elaboraron los términos para hacer la invitación, en alianza con comunidades indígenas, se  obtuvieron los Certificados de Disponibilidad de Recursos – CDR´s y se presentaron al comité de la Dirección de fomento a la Investigación y fueron recomendados para seguir con el proceso.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La invitación fuer publicada el pasado 05 de marzo. el cierre se llevará aca 
j) Invitación a presentar propuesta para el Fortalecimiento del Portafolio I+D+i  en Seguridad y Defensa: en primer trimestre de 2018, se elaboraron las condiciones de la Invitación en conjunto con el equipo técnico de la Dirección de Ciencia y Tecnología de la Armada Nacional. Estos condiciones fueron aprobadas en el Comité Conjunto de Administración del Convenio 877 de 2017.
 k) Segunda fase convocatoria para conformar las ternas del Consejo Nacional de Bioética: en el período se presentó una adenda, para ampliar cronograma, dado el número de propuestas presentadas. Su cierre se dará el próximo 01 de junio.
Respecto a la información científica especializada, durante el primer trimestre se inició el trámite para el pago a Elsevier, con el propósito de garantizar el acceso de las diferentes instituciones de educación superior  a contenidos digitales con mayor relevancia ypertinencia generadoras de valor  en los procesos de investigación y producción científica del país.
El monto total de proyectos a financiar dan cuenta de  247.000 millones de pesos , de los cuales 83.000 millones (33,6%) corresponden a recursos Colciencias y el restante a otros fuentes.</t>
    </r>
    <r>
      <rPr>
        <b/>
        <sz val="12"/>
        <color theme="1"/>
        <rFont val="Segoe UI"/>
        <family val="2"/>
      </rPr>
      <t xml:space="preserve">
Conclusiones / Recomendaciones:</t>
    </r>
    <r>
      <rPr>
        <sz val="12"/>
        <color theme="1"/>
        <rFont val="Segoe UI"/>
        <family val="2"/>
      </rPr>
      <t xml:space="preserve">
Aunque el comportamiento del indicador ha sido favorable en el cuatrienio, se recomienda revisar los mecanismos a través de los cuales se apoyan a los proyectos de investigación. De igual manera, teniendo en cuenta la proyección en el plan de acción institucional 2018 en el número de proyectos, se recomienda a la Dirección de Fomento a la Investigación, revisar las meta para la vigencia y para el cuatrenio.</t>
    </r>
  </si>
  <si>
    <r>
      <rPr>
        <b/>
        <sz val="12"/>
        <color theme="1"/>
        <rFont val="Segoe UI"/>
        <family val="2"/>
      </rPr>
      <t>Análisis cualitativo</t>
    </r>
    <r>
      <rPr>
        <sz val="12"/>
        <color theme="1"/>
        <rFont val="Segoe UI"/>
        <family val="2"/>
      </rPr>
      <t xml:space="preserve">
A primer trimestre de 2018, se reportaron dos empresas en procesos de innovación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Con esto, se cumple el 100% de la meta establecidas para el período. Las empresas son de origen de los departamentos de Risaralda y Atlántico y los procesos de innovación que se fomentan,, dan cuenta de la generación de soluciones innovadoras.
</t>
    </r>
    <r>
      <rPr>
        <b/>
        <sz val="12"/>
        <color theme="1"/>
        <rFont val="Segoe UI"/>
        <family val="2"/>
      </rPr>
      <t>Conclusiones/Recomendaciones</t>
    </r>
    <r>
      <rPr>
        <sz val="12"/>
        <color theme="1"/>
        <rFont val="Segoe UI"/>
        <family val="2"/>
      </rPr>
      <t xml:space="preserve">
Teniendo en cuenta que el reporte de empresas se concentra en tercer y cuarto trimestre de 2018, se recomienda a la Dirección de Desarrollo Tecnológico e Innovación, monitorear los resultados de los programas estratégicos que aportan a la meta del  indicador. Así mismo, se recomienda , en el momento del reporte, realizar una depuración períodica de las empresas apoyadas por Programa Estratégico; con el propósito de evitar duplicidades en la información reportada. </t>
    </r>
  </si>
  <si>
    <t>Licenciamientos tecnológicos apoyados</t>
  </si>
  <si>
    <r>
      <rPr>
        <b/>
        <sz val="12"/>
        <color theme="1"/>
        <rFont val="Segoe UI"/>
        <family val="2"/>
      </rPr>
      <t>Análisis cualitativo:</t>
    </r>
    <r>
      <rPr>
        <sz val="12"/>
        <color theme="1"/>
        <rFont val="Segoe UI"/>
        <family val="2"/>
      </rPr>
      <t xml:space="preserve"> 
En primer trimestre de 2018, se lograron sensibilizar un total de 605.965 de personas en estrategias enfocadas en el uso, apropiación y utilidad de la CTeI. A continuación se discrima los resultados  pr programa estratégico:
a) Atrévete:  2.714 personas  sensibilizadas , en términos del desarrollo de la convocatoria de "Ideas para el Cambio" a tre reportan 603.251 personas sensiblizadas a través de estrategias enfozadas en el uso, apropiación y utilidad, por cuenta de las iniciativas de Contenidos Multiformato, Activaciones Regionales, Estrategia Digital TEC.
b) Difusión: se reportaron 603.251 personas sensiblizadas, por cuenta de las iniciativas de Contenidos Multiformato, Activaciones Regionales, Estrategia Digital TEC.
</t>
    </r>
    <r>
      <rPr>
        <b/>
        <sz val="12"/>
        <color theme="1"/>
        <rFont val="Segoe UI"/>
        <family val="2"/>
      </rPr>
      <t xml:space="preserve"> 
Conclusiones/Recomendaciones:</t>
    </r>
    <r>
      <rPr>
        <sz val="12"/>
        <color theme="1"/>
        <rFont val="Segoe UI"/>
        <family val="2"/>
      </rPr>
      <t xml:space="preserve">
Una vez realizada el ajuste en la meta cuatrienio del indicador, basados en el comportamiento favorable de 2017, se recomienda a la Dirección de Mentalidad y Cultura realizar seguimiento a las inciativas estratégicas que aportan a la meta, de manera que se garantice el cumplimiento de la misma tanto para 2018 como para el cuatrienio.</t>
    </r>
  </si>
  <si>
    <r>
      <rPr>
        <b/>
        <sz val="12"/>
        <color theme="1"/>
        <rFont val="Segoe UI"/>
        <family val="2"/>
      </rPr>
      <t xml:space="preserve">Análisis cualitativo:
</t>
    </r>
    <r>
      <rPr>
        <sz val="12"/>
        <color theme="1"/>
        <rFont val="Segoe UI"/>
        <family val="2"/>
      </rPr>
      <t>El reporte del indicador de asignación del cupo disponible para beneficios tributarios por inversión, se encuentra programado para segundo trimestre de 2017. No obstanten a 31 de marzo de 2018, con la relación a la convocatoria para el registro de proyectos que aspiran a obtener beneficios tributarios por inversión en CTeI (ventanilla abierta), se llevaron al preconsejo un total de 8 proyectos evaluados en el primer corte de la convocatoria 786, de los cuales 6 proyectos tuvieron concepto positivo por un valor de $ 4.556 millones de pesos. Estos proyectos serán decididos en la sesión del Consejo Nacional de Beneficios Tributarios en el mes de abril de la vigencia.</t>
    </r>
    <r>
      <rPr>
        <b/>
        <sz val="12"/>
        <color theme="1"/>
        <rFont val="Segoe UI"/>
        <family val="2"/>
      </rPr>
      <t xml:space="preserve">
Conclusiones/Recomendaciones</t>
    </r>
    <r>
      <rPr>
        <sz val="12"/>
        <color theme="1"/>
        <rFont val="Segoe UI"/>
        <family val="2"/>
      </rPr>
      <t xml:space="preserve">
Se recomienda para segundo trimestre monitorear las iniciativas que aportan al cumplimiento del indicador estratégico e identificar posibles riesgos que puedan llevar al incumplimiento de la meta para el período.</t>
    </r>
  </si>
  <si>
    <r>
      <rPr>
        <b/>
        <sz val="12"/>
        <color theme="1"/>
        <rFont val="Segoe UI"/>
        <family val="2"/>
      </rPr>
      <t xml:space="preserve">Análisis cualitativo:
</t>
    </r>
    <r>
      <rPr>
        <sz val="12"/>
        <color theme="1"/>
        <rFont val="Segoe UI"/>
        <family val="2"/>
      </rPr>
      <t>El indicador de Ciudades con Pacto, cumplió meta cuatrienio y se tenia prevista hasta 2017. No obstante desde la Desde la Dirección de Desarrollo Tecnológico e Innovación, se han proyectado implementar la Sostenibilidad de Pactos, cuyos resultados aportarán a la meta de "Empresas apoyadas en Procesos de Innovación para el tercer y cuatro trimestre de la vigencia 2018.</t>
    </r>
    <r>
      <rPr>
        <b/>
        <sz val="12"/>
        <color theme="1"/>
        <rFont val="Segoe UI"/>
        <family val="2"/>
      </rPr>
      <t xml:space="preserve">
Conclusiones/Recomendaciones</t>
    </r>
    <r>
      <rPr>
        <sz val="12"/>
        <color theme="1"/>
        <rFont val="Segoe UI"/>
        <family val="2"/>
      </rPr>
      <t xml:space="preserve">
Finalizado el proceso de suscricpión de los pactos, es necesario que desde la Dirección de Desarrollo Tecnológico e Innovación se implementen estrategias de seguimiento a los resultados de dichos pactos en las ciudades que se adhirieron a este compromiso.</t>
    </r>
  </si>
  <si>
    <r>
      <rPr>
        <b/>
        <sz val="12"/>
        <color theme="1"/>
        <rFont val="Segoe UI"/>
        <family val="2"/>
      </rPr>
      <t>Análisis cualitativo</t>
    </r>
    <r>
      <rPr>
        <sz val="12"/>
        <color theme="1"/>
        <rFont val="Segoe UI"/>
        <family val="2"/>
      </rPr>
      <t xml:space="preserve">
Se tiene previsto registrar resultados del indicador de políticas de CTeI aprobadas a partir del segundo trimestre de 2018.
No obstante desde la gestión relaizada en el primer trimestre de la vigencia, en lo que respecta a la formulación de la Política Nacional de Ciencia Abierta, durante el primer trimestre de la vigencia, se trabajó en dos frentes: 1) estructura y 2) contenido del documento de política. Frente a la estructura, se estableció la estructura del documento y el mapa de trabajo para la formulación de la política. 
Con relación al Libro verde, en este período se obtuvieron  los datos preliminarios de la Consulta Ciudadana "Qué camino cogemos". Según el informe generado por la Universidad EAFIT a partir de las bases de datos por la firma encargada de aplicar la encuesta, cerca de 400 mil personas participó en la consulta de las cuales el 86% corresponden a ciudadanos, 7,1% investigadores y 6,9% a empresarios.
</t>
    </r>
    <r>
      <rPr>
        <b/>
        <sz val="12"/>
        <color theme="1"/>
        <rFont val="Segoe UI"/>
        <family val="2"/>
      </rPr>
      <t>Conclusión/Recomendaciones</t>
    </r>
    <r>
      <rPr>
        <sz val="12"/>
        <color theme="1"/>
        <rFont val="Segoe UI"/>
        <family val="2"/>
      </rPr>
      <t xml:space="preserve">
Teniendo en cuenta la proyección de las políticas a formular en 2018 desde las distintas áreas de Colciencias, se recomienda revisar las metas tanto de la vigencia como del cuatrienio en el Plan de Acción Institucional y el Plan Estratégico Institucional.</t>
    </r>
  </si>
  <si>
    <r>
      <rPr>
        <b/>
        <sz val="12"/>
        <color theme="1"/>
        <rFont val="Segoe UI"/>
        <family val="2"/>
      </rPr>
      <t xml:space="preserve">Análisis cualitativo
</t>
    </r>
    <r>
      <rPr>
        <sz val="12"/>
        <color theme="1"/>
        <rFont val="Segoe UI"/>
        <family val="2"/>
      </rPr>
      <t xml:space="preserve">En primer trimestre de 2018 se lograron constituir 3 spinn off, (empresas  de base tecnológica de origen universitario), lograndoo así el 100% de la meta establecida para el período. Vale resaltar que la distribución geográfica de las spinn off, da cuenta de 2 econstituidas en el departamento de Antioquia y 1 ubicada en Bogotá Disitrito Capital.
Con respecto al Apoyo a Oficinas de Transferencia Regionales y Universitarias, en el período analizado, se trabajó en la conformación legal de la Red de Oficinas de Transferencia de Resultados de Investigación-OTRI. También se relizaron sesiones virtuales semanales con las OTRI regionales, dando como resultado un documento final de estatutos y modelo de gobernanza de la red “JOINN- Red Nacional de OTRI” el cual se someterá a la revisión de los operadores regionales (Cámaras de Comercio y Corporaciones) para aprobación definitiva. También, se dió por terminado el piloto asociado al portafolio de tecnologías y servicios para la red con la asesoría de la firma Creative Lab. 
</t>
    </r>
    <r>
      <rPr>
        <b/>
        <sz val="12"/>
        <color theme="1"/>
        <rFont val="Segoe UI"/>
        <family val="2"/>
      </rPr>
      <t>Conclusiones/Recomendaciones</t>
    </r>
    <r>
      <rPr>
        <sz val="12"/>
        <color theme="1"/>
        <rFont val="Segoe UI"/>
        <family val="2"/>
      </rPr>
      <t xml:space="preserve">
En primer trimestre de la vigencia se cumplió en un 43% de la meta programada para el año y en un 100% la meta programada para el período. 
Teniendo en cuenta las proyecciones de los licenciamientos tecnológicos consignados en el Plan de Acción Institucional 2018, se recomienda las metas tanto para la vigencia como para el cuatrienio en el Plan Estratégico Institucional.</t>
    </r>
  </si>
  <si>
    <r>
      <rPr>
        <b/>
        <sz val="12"/>
        <color theme="1"/>
        <rFont val="Segoe UI"/>
        <family val="2"/>
      </rPr>
      <t>Análisis cualitativo</t>
    </r>
    <r>
      <rPr>
        <sz val="12"/>
        <color theme="1"/>
        <rFont val="Segoe UI"/>
        <family val="2"/>
      </rPr>
      <t xml:space="preserve">:
Para los meses de enero y febrero de 2018, se reportaron desde la Superintendencia de Industria y Comercio (SIC) un total de 52 registros de patentes solicitadas por residentes en oficina nacional y PCT. la distribución porcentual por departamento es la siguiente: Antioquia 25%; Bogotá 19%; Santander 12%;  Valle del Cauca 10%: Cauca 6%; Atlántico, Cundinamarca, Bolivar y Tolima cada uno con un 4%, Boyacá, Caldas, Chocó, Huila, Quindio, Risaralda y la Guajira cada un con 2%..
</t>
    </r>
    <r>
      <rPr>
        <b/>
        <sz val="12"/>
        <color theme="1"/>
        <rFont val="Segoe UI"/>
        <family val="2"/>
      </rPr>
      <t xml:space="preserve"> 
Conclusiones / Recomendaciones:</t>
    </r>
    <r>
      <rPr>
        <sz val="12"/>
        <color theme="1"/>
        <rFont val="Segoe UI"/>
        <family val="2"/>
      </rPr>
      <t xml:space="preserve">
Por lo anterior, se cumple en un 73% la meta establecida para el período y en 8,7% frente a la meta de la vigencia.. No obstante vale señalar que finalizando el mes de abril, se emitirá el dato definitivo  con corte a 31 de marzo.</t>
    </r>
  </si>
  <si>
    <r>
      <rPr>
        <b/>
        <sz val="12"/>
        <color theme="1"/>
        <rFont val="Segoe UI"/>
        <family val="2"/>
      </rPr>
      <t>Análisis cualitativo</t>
    </r>
    <r>
      <rPr>
        <sz val="12"/>
        <color theme="1"/>
        <rFont val="Segoe UI"/>
        <family val="2"/>
      </rPr>
      <t xml:space="preserve">
En primer trimestre de 2018, se registraron un total de 3.000 niños y jóvenes apoyados en procesos de vocación científica. La cifra reportada hace parte de la gestión realizada desde la iniciativa de gestión territorial del Programa Ondas en el departamento del Cauca. La caracterización del acompañamiento en este departamento, da cuenta del apoyo a 595 niños indígenas, 139 instituciones, 128 grupos de investigación y 280 maestros. Los recursos hacen parte del SGR de la región.
</t>
    </r>
    <r>
      <rPr>
        <b/>
        <sz val="12"/>
        <color theme="1"/>
        <rFont val="Segoe UI"/>
        <family val="2"/>
      </rPr>
      <t xml:space="preserve">
Conclusiones/Recomendaciones</t>
    </r>
    <r>
      <rPr>
        <sz val="12"/>
        <color theme="1"/>
        <rFont val="Segoe UI"/>
        <family val="2"/>
      </rPr>
      <t xml:space="preserve">
Se logra cumplir la meta del indicador al 100% para el período, y en 1,5% con relación a la meta de la vigencia. 
Dado el comportamiento del indicador en lo que lleva del cuatrienio (70% de la meta cuatrienio), es necesario que en 2018 se implementen estrategias que permitan que el  rezago de la indicador de casi 240 mil niños jóvenes se reduzcan de manera significativa.</t>
    </r>
  </si>
  <si>
    <r>
      <rPr>
        <b/>
        <sz val="12"/>
        <color theme="1"/>
        <rFont val="Segoe UI"/>
        <family val="2"/>
      </rPr>
      <t>Análisis cualitativo</t>
    </r>
    <r>
      <rPr>
        <sz val="12"/>
        <color theme="1"/>
        <rFont val="Segoe UI"/>
        <family val="2"/>
      </rPr>
      <t xml:space="preserve">
El registro de resultados en los planes y acuerdos suscritos y acompañados se inicia a partir del segundo trimestre de 2018. No obstante, vale resaltar que en este período se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
    </r>
    <r>
      <rPr>
        <b/>
        <sz val="12"/>
        <color theme="1"/>
        <rFont val="Segoe UI"/>
        <family val="2"/>
      </rPr>
      <t>Conclusiones/Recomendaciones</t>
    </r>
    <r>
      <rPr>
        <sz val="12"/>
        <color theme="1"/>
        <rFont val="Segoe UI"/>
        <family val="2"/>
      </rPr>
      <t xml:space="preserve">
Teniendo en cuenta la normatividad que rige al FCTeI del SGR, el rol de Colciencias se determina en términos de acompañamiento. La actualización dependende directamente de los CODECTI.</t>
    </r>
  </si>
  <si>
    <r>
      <rPr>
        <b/>
        <sz val="12"/>
        <color theme="1"/>
        <rFont val="Segoe UI"/>
        <family val="2"/>
      </rPr>
      <t xml:space="preserve">Análisis cualitativo
</t>
    </r>
    <r>
      <rPr>
        <sz val="12"/>
        <color theme="1"/>
        <rFont val="Segoe UI"/>
        <family val="2"/>
      </rPr>
      <t xml:space="preserve">En el primer trimestre de 2018, se logró generar 1 alianza estratégica, en el marco de los compromisos de la Cumbre Iberoamericana. En este períodose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CTeI. </t>
    </r>
    <r>
      <rPr>
        <b/>
        <sz val="12"/>
        <color theme="1"/>
        <rFont val="Segoe UI"/>
        <family val="2"/>
      </rPr>
      <t xml:space="preserve">
Conclusiones/Recomendaciones</t>
    </r>
    <r>
      <rPr>
        <sz val="12"/>
        <color theme="1"/>
        <rFont val="Segoe UI"/>
        <family val="2"/>
      </rPr>
      <t xml:space="preserve">
En el período se logró establecida, con respecto a la meta de la vigencia se avanzó en un 11%. Las demás alinazas se concentrarán en tercer y cuarto trimestre de 2018.</t>
    </r>
  </si>
  <si>
    <r>
      <rPr>
        <b/>
        <sz val="12"/>
        <color theme="1"/>
        <rFont val="Segoe UI"/>
        <family val="2"/>
      </rPr>
      <t>Análisos cualitativo:</t>
    </r>
    <r>
      <rPr>
        <sz val="12"/>
        <color theme="1"/>
        <rFont val="Segoe UI"/>
        <family val="2"/>
      </rPr>
      <t xml:space="preserve">
El seguimiento al índice ATM (ágil, transparente y moderno) evidencia que para el primer trimestre de 2018, se obtiene un avance del 68% frente a una meta esperada del 72%. Los resultados  discriminados por componente son los siguientes: 
- En el Componente de Transparencia, el cual evalúa el cumplimiento de los requisitos determinados en el Documento Metodológico Índice de Transparencia Nacional para Entidades Públicas, con un total de 388 requisitos a cumplir, se evidencia un avance del 99,8% frente a una meta planificada para el periodo de 100%, lo cual representa un cumplimiento de 386  requisitos de los 388 aplicables.
Quedan en etapa de implementación los siguientes requisitos: a) Actualización y socialización del Código de Ética, Integridad y Buen Gobierno, b) Contar con el consolidado sobre la conformación del Talento Humano (Relación del N° de contratistas por servicios personales y N° de funcionarios de planta)  y c) Contar con el mapa de las personas que responden las denuncias, a fin de garantizar que se cuentan con las condiciones institucionales del sistema de PQRDS. 
En el Componente de Modernidad, el cual se evalúa el cumplimiento de los requisitos de la estrategia de Gobierno en Línea, se evidencia un avance del 91% frente a una meta esperada del 88%, resultado que evidencia que se han logrado implementar y mantener 74 requisitos de los 88 aplicables, obteniendo un resultado satisfactorio, en relación a la meta planificada.
Con el fin de lograr el cumplimiento de esta estrategia de Gobierno en Línea (Ahora Gobierno Digital), la entidad planea cumplir con el 100% de los requisitos en la vigencia 2018. En el Componente Ágil se presenta un cumplimiento del 93% frente al 93% planificado para el período.
En el subcomponente de acciones de reducción de tiempos, requisitos o documentos en procedimientos seleccionados en el trimestre no se presentan avances en el indicador; sin embargo durante este período se realizó la revisión de indicadores de procesos los cuales están alineados con el Plan de acción institucional.
Aunque  en el primer trimestre el subcomponente de racionalización de trámites no tiene resultados asociados, si se presentan avances como revisión y actualización de la guía para la gestión del riesgo la cual fue publicada en GINA y la página WEB de la entidad el 2 de marzo de 2018. Con corte al 30 de marzo se han aprobado los riesgos correspondientes a los siguientes procesos: (Gestión Orientación y Planeación Institucional, Gestión de Procesos, Cooperación Internacional, Comunicaciones, Convocatorias, Territorial, Innovación,Fortalecimiento de Capacidades para el CTeI, Capital Humano, Mentalidad y Cultura, Gestión de la Información, Talento Humano,Documental, Jurídica).
</t>
    </r>
    <r>
      <rPr>
        <b/>
        <sz val="12"/>
        <color theme="1"/>
        <rFont val="Segoe UI"/>
        <family val="2"/>
      </rPr>
      <t>Conclusiones / Recomendaciones:</t>
    </r>
    <r>
      <rPr>
        <sz val="12"/>
        <color theme="1"/>
        <rFont val="Segoe UI"/>
        <family val="2"/>
      </rPr>
      <t xml:space="preserve">
Aunque se presenta un cumplimiento del 68% del índice ATM para el  primer trimestre de 2018, se recomienda hacer un seguimiento especial al cumplimiento de los requisitos de Gobierno en Línea (Ahora Gobierno Digital), a fin de asegurar que se cuente con las herramientas informáticas y tecnológicas que permitan un uso más eficiente de las TIC, en beneficio de los ciudadanos y demás actores del SNCTI.
Así mismo, se recomienda monitorear para el segundo el trimestre el avance en el subcomponente de reducción de tiempos y requisitos, dado que para este período presentó un avance del 0%, a fin de asegurar el cumplimiento de las metas parciales del índice ATM.</t>
    </r>
  </si>
  <si>
    <r>
      <rPr>
        <b/>
        <sz val="12"/>
        <color theme="1"/>
        <rFont val="Segoe UI"/>
        <family val="2"/>
      </rPr>
      <t>Análisis Cualitativo</t>
    </r>
    <r>
      <rPr>
        <sz val="12"/>
        <color theme="1"/>
        <rFont val="Segoe UI"/>
        <family val="2"/>
      </rPr>
      <t xml:space="preserve">
en el periodo comprendido entre el 1 de enero y 31 de marzo de 2018, se indexaron al Sistema de Información sobre Biodiversidad (SiB Colombia), un total de 12.870 registros, frente a los 4.000 esperados para este periodo de tiempo. En este sentido, se debe considerar que el cumplimiento de la meta está asociado a la contribución en la incorporación de los datos por parte de entidades tales como el Instituto de Investigaciones Ambientales del Pacifico John Von Neumann (IIAP), la Corporación para el desarrollo sostenible del área de manejo especial La Macarena - CORMACARENA, la Secretaría Distrital de Ambiente, la Corporación CORPOGEN, la Fundación Orinoquia Biodiversa (FOB), la Fundación Centro para la Investigación en Sistemas Sostenibles de Producción Agropecuaria "CIPAV", el Patrimonio Natural Fondo para la Biodiversidad y Áreas Protegidas "Patrimonio Natural", la Asociación para el estudio y conservación de las aves acuáticas en Colombia.
</t>
    </r>
    <r>
      <rPr>
        <b/>
        <sz val="12"/>
        <color theme="1"/>
        <rFont val="Segoe UI"/>
        <family val="2"/>
      </rPr>
      <t xml:space="preserve"> Conclusiones / Recomendaciones:
</t>
    </r>
    <r>
      <rPr>
        <sz val="12"/>
        <color theme="1"/>
        <rFont val="Segoe UI"/>
        <family val="2"/>
      </rPr>
      <t>Según el comportamiento del indicador y frente un aumento en la tendencia esperada, se cumple de manera exitosa con lo previsto inicialmente y se sigue garantizando el cumplimiento de la meta global de Colombia BIO.</t>
    </r>
  </si>
  <si>
    <r>
      <t xml:space="preserve">A 31 de marzo de 2018, no se presenta avance cuantitativo del indicador de  becas de maestría y doctorado nacional y exterior; no obstante la gestión asociada, da cuenta de lo siguiente:
</t>
    </r>
    <r>
      <rPr>
        <b/>
        <sz val="12"/>
        <color theme="1"/>
        <rFont val="Segoe UI"/>
        <family val="2"/>
      </rPr>
      <t>Formación de capital humano para la CTeI</t>
    </r>
    <r>
      <rPr>
        <sz val="12"/>
        <color theme="1"/>
        <rFont val="Segoe UI"/>
        <family val="2"/>
      </rPr>
      <t xml:space="preserve">
Respecto a la Convocatoria de formación para estudios de maestría y doctorado en el exterior COLFUTURO,  su apertura se dió el 9 de enero de 2018 y el cierre 28 de febrero. Durante el mes de marzo de 2.018, se inició el proceso de  está adelantando el proceso de evaluación de la convocatoria del Programa Crédito Beca, a la cual se presentaronun total 2.837 aspirantes. En esa línea, en este período se suscribió el Convenio de aportes entre COLCIENCIAS y el Fondo Francisco José de Caldas, a través del cual se financiará la cohorte de los beneficiarios de esta convocatoria.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su fecha de cierre será el próximo 15 de mayo. Para la apertura de la convocatoria se envió una carta de intención a Fullbright Colombia, donde se explica el mecanismo a través del cual se asegurará la disponibilidad de recursos para la cohorte.
Sumado a lo anterior, en este período se adelantaron conversaciones con LASPAU y Fulbright para definir el esquema de operación para la cohorte 2019. 
Frente a la formación de capital humano de alto nivel para las regiones, el pasado 22 de marzo se dió apertura a las convocatorias de los Departamento del Atlántico y la Guajira. El presupuesto asociado por departamento es de $17.041.044.800 y $19.241.950.000 respectivamente. El cierre de las dos convocatorias, se llevará a cabo el 30 de junio de 2018.
</t>
    </r>
    <r>
      <rPr>
        <b/>
        <sz val="12"/>
        <color theme="1"/>
        <rFont val="Segoe UI"/>
        <family val="2"/>
      </rPr>
      <t>Articulación de oferta y demanda para recurso humano de alto nivel</t>
    </r>
    <r>
      <rPr>
        <sz val="12"/>
        <color theme="1"/>
        <rFont val="Segoe UI"/>
        <family val="2"/>
      </rPr>
      <t xml:space="preserve">
En este período se avanzó en la gestión del requerimiento a la Oficina de Tecnologías de la Información, para el registro de la información tanto de doctores como de Instituciones, para conformación del portafolio de los becarios para postdoctorado, en el marco de la convocatoria de Estancias Posdoctorales 2018, cuya apertura se realizara en segundo semestre de la vigencia.
</t>
    </r>
    <r>
      <rPr>
        <b/>
        <sz val="12"/>
        <color theme="1"/>
        <rFont val="Segoe UI"/>
        <family val="2"/>
      </rPr>
      <t>Conclusiones/Recomendaciones</t>
    </r>
    <r>
      <rPr>
        <sz val="12"/>
        <color theme="1"/>
        <rFont val="Segoe UI"/>
        <family val="2"/>
      </rPr>
      <t xml:space="preserve">
El indicador presentará resultados a partir del segundo trimestre, de acuerdo a las propuestas elegidas desde la convocatoria de COLFUTURO.
Teniendo en cuenta el rezago frente a la meta cuatrienio, se recomienda a la Dirección de Fomento a la Investigación monitorear en 2018 las iniciativas estratègicas que permitan cumplir tanto la meta para esta vigencia, como disminuir el rezago en el número de becas de años anteriores.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</si>
</sst>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1" x14ac:knownFonts="1">
    <font>
      <sz val="11"/>
      <color theme="1"/>
      <name val="Calibri"/>
      <family val="2"/>
      <scheme val="minor"/>
    </font>
    <font>
      <sz val="11"/>
      <color theme="1"/>
      <name val="Calibri"/>
      <family val="2"/>
      <scheme val="minor"/>
    </font>
    <font>
      <b/>
      <sz val="12"/>
      <color theme="1"/>
      <name val="Arial Narrow"/>
      <family val="2"/>
    </font>
    <font>
      <b/>
      <sz val="12"/>
      <name val="Segoe UI"/>
      <family val="2"/>
    </font>
    <font>
      <b/>
      <sz val="11"/>
      <name val="Segoe UI"/>
      <family val="2"/>
    </font>
    <font>
      <sz val="12"/>
      <color theme="1"/>
      <name val="Segoe UI"/>
      <family val="2"/>
    </font>
    <font>
      <sz val="12"/>
      <name val="Segoe UI"/>
      <family val="2"/>
    </font>
    <font>
      <b/>
      <sz val="12"/>
      <color theme="1"/>
      <name val="Segoe UI"/>
      <family val="2"/>
    </font>
    <font>
      <b/>
      <sz val="14"/>
      <color theme="1"/>
      <name val="Segoe UI"/>
      <family val="2"/>
    </font>
    <font>
      <b/>
      <sz val="16"/>
      <color theme="0"/>
      <name val="Segoe UI"/>
      <family val="2"/>
    </font>
    <font>
      <b/>
      <sz val="12"/>
      <color theme="0"/>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3" fillId="2" borderId="0" xfId="0" applyFont="1" applyFill="1" applyBorder="1" applyAlignment="1">
      <alignment horizontal="center" vertical="center"/>
    </xf>
    <xf numFmtId="164" fontId="5" fillId="0" borderId="5" xfId="1" applyNumberFormat="1" applyFont="1" applyFill="1" applyBorder="1" applyAlignment="1">
      <alignment horizontal="center" vertical="center" wrapText="1"/>
    </xf>
    <xf numFmtId="9" fontId="5" fillId="0" borderId="5" xfId="2" applyFont="1" applyFill="1" applyBorder="1" applyAlignment="1">
      <alignment horizontal="center" vertical="center" wrapText="1"/>
    </xf>
    <xf numFmtId="164" fontId="5" fillId="2" borderId="5"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5" fillId="2" borderId="0" xfId="0" applyFont="1" applyFill="1"/>
    <xf numFmtId="9" fontId="5" fillId="2" borderId="5" xfId="2"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0" fontId="6" fillId="2" borderId="0" xfId="0" applyFont="1" applyFill="1" applyAlignment="1"/>
    <xf numFmtId="0" fontId="3" fillId="0" borderId="0" xfId="0" applyFont="1" applyFill="1" applyBorder="1" applyAlignment="1">
      <alignment horizontal="center" vertic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10" fontId="5" fillId="2" borderId="5" xfId="2" applyNumberFormat="1" applyFont="1" applyFill="1" applyBorder="1" applyAlignment="1">
      <alignment horizontal="center" vertical="center" wrapText="1"/>
    </xf>
    <xf numFmtId="165" fontId="5" fillId="0" borderId="5" xfId="2" applyNumberFormat="1" applyFont="1" applyFill="1" applyBorder="1" applyAlignment="1">
      <alignment horizontal="center" vertical="center" wrapText="1"/>
    </xf>
    <xf numFmtId="10" fontId="5" fillId="0" borderId="5" xfId="2" applyNumberFormat="1" applyFont="1" applyFill="1" applyBorder="1" applyAlignment="1">
      <alignment horizontal="center" vertical="center" wrapText="1"/>
    </xf>
    <xf numFmtId="0" fontId="5" fillId="2" borderId="7" xfId="0" applyFont="1" applyFill="1" applyBorder="1" applyAlignment="1">
      <alignment horizontal="justify" vertical="center" wrapText="1"/>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5" fillId="0" borderId="5" xfId="1" applyNumberFormat="1" applyFont="1" applyFill="1" applyBorder="1" applyAlignment="1">
      <alignment horizontal="justify" vertical="center" wrapText="1"/>
    </xf>
    <xf numFmtId="10" fontId="6" fillId="0" borderId="5" xfId="2"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0" fontId="5" fillId="0" borderId="0" xfId="0" applyFont="1" applyFill="1" applyAlignment="1">
      <alignment horizontal="center" vertical="center"/>
    </xf>
    <xf numFmtId="164" fontId="5" fillId="0" borderId="5" xfId="2" applyNumberFormat="1" applyFont="1" applyFill="1" applyBorder="1" applyAlignment="1">
      <alignment horizontal="center" vertical="center" wrapText="1"/>
    </xf>
    <xf numFmtId="9" fontId="5" fillId="0" borderId="5" xfId="2"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164" fontId="5" fillId="2" borderId="0" xfId="0" applyNumberFormat="1" applyFont="1" applyFill="1" applyAlignment="1">
      <alignment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0" borderId="4" xfId="2" applyFont="1" applyFill="1" applyBorder="1" applyAlignment="1">
      <alignment horizontal="center" vertical="center" wrapText="1"/>
    </xf>
    <xf numFmtId="9" fontId="5" fillId="2" borderId="4" xfId="2"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5" fillId="2" borderId="4" xfId="1" applyNumberFormat="1" applyFont="1" applyFill="1" applyBorder="1" applyAlignment="1">
      <alignment horizontal="center" vertical="center" wrapText="1"/>
    </xf>
    <xf numFmtId="9" fontId="5" fillId="0" borderId="4" xfId="2" applyFont="1" applyFill="1" applyBorder="1" applyAlignment="1">
      <alignment vertical="center" wrapText="1"/>
    </xf>
    <xf numFmtId="0" fontId="9" fillId="3" borderId="1" xfId="0" applyFont="1" applyFill="1" applyBorder="1" applyAlignment="1">
      <alignment vertical="center"/>
    </xf>
    <xf numFmtId="0" fontId="9" fillId="3" borderId="2" xfId="0" applyFont="1" applyFill="1" applyBorder="1" applyAlignment="1">
      <alignment vertical="center"/>
    </xf>
    <xf numFmtId="0" fontId="9" fillId="3" borderId="3" xfId="0" applyFont="1" applyFill="1" applyBorder="1" applyAlignment="1">
      <alignment vertical="center"/>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2" borderId="0" xfId="0" applyFont="1" applyFill="1" applyBorder="1" applyAlignment="1">
      <alignment vertical="center" wrapText="1"/>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8" fillId="2" borderId="22" xfId="0" applyFont="1" applyFill="1" applyBorder="1" applyAlignment="1">
      <alignment vertical="center" wrapText="1"/>
    </xf>
    <xf numFmtId="0" fontId="8" fillId="2" borderId="23" xfId="0" applyFont="1" applyFill="1" applyBorder="1" applyAlignment="1">
      <alignment vertical="center" wrapText="1"/>
    </xf>
    <xf numFmtId="10" fontId="5" fillId="2" borderId="4" xfId="2" applyNumberFormat="1" applyFont="1" applyFill="1" applyBorder="1" applyAlignment="1">
      <alignment vertical="center" wrapText="1"/>
    </xf>
    <xf numFmtId="165" fontId="6" fillId="2" borderId="4" xfId="2" applyNumberFormat="1" applyFont="1" applyFill="1" applyBorder="1" applyAlignment="1">
      <alignment vertical="center" wrapText="1"/>
    </xf>
    <xf numFmtId="9" fontId="5" fillId="2" borderId="4" xfId="2" applyFont="1" applyFill="1" applyBorder="1" applyAlignment="1">
      <alignment vertical="center" wrapText="1"/>
    </xf>
    <xf numFmtId="0" fontId="5" fillId="2" borderId="4" xfId="0" applyFont="1" applyFill="1" applyBorder="1" applyAlignment="1">
      <alignment vertical="center" wrapText="1"/>
    </xf>
    <xf numFmtId="0" fontId="5" fillId="2" borderId="24" xfId="0" applyFont="1" applyFill="1" applyBorder="1" applyAlignment="1">
      <alignment horizontal="justify" vertical="center" wrapText="1"/>
    </xf>
    <xf numFmtId="164" fontId="5" fillId="0" borderId="24" xfId="1" applyNumberFormat="1" applyFont="1" applyFill="1" applyBorder="1" applyAlignment="1">
      <alignment vertical="center" wrapText="1"/>
    </xf>
    <xf numFmtId="164" fontId="5" fillId="0" borderId="24" xfId="1" applyNumberFormat="1" applyFont="1" applyFill="1" applyBorder="1" applyAlignment="1">
      <alignment horizontal="center" vertical="center" wrapText="1"/>
    </xf>
    <xf numFmtId="165" fontId="5" fillId="0" borderId="4" xfId="2" applyNumberFormat="1" applyFont="1" applyFill="1" applyBorder="1" applyAlignment="1">
      <alignment vertical="center" wrapText="1"/>
    </xf>
    <xf numFmtId="0" fontId="5" fillId="2" borderId="18" xfId="0" applyNumberFormat="1" applyFont="1" applyFill="1" applyBorder="1" applyAlignment="1">
      <alignment horizontal="justify" vertical="center" wrapText="1"/>
    </xf>
    <xf numFmtId="0" fontId="5" fillId="0" borderId="4" xfId="1" applyNumberFormat="1" applyFont="1" applyFill="1" applyBorder="1" applyAlignment="1">
      <alignment horizontal="justify" vertical="center" wrapText="1"/>
    </xf>
    <xf numFmtId="0" fontId="2" fillId="2" borderId="11" xfId="0" applyFont="1" applyFill="1" applyBorder="1" applyAlignment="1">
      <alignment horizontal="right"/>
    </xf>
    <xf numFmtId="0" fontId="2" fillId="2" borderId="0" xfId="0" applyFont="1" applyFill="1" applyBorder="1" applyAlignment="1">
      <alignment horizontal="right"/>
    </xf>
    <xf numFmtId="0" fontId="2" fillId="2" borderId="12" xfId="0" applyFont="1" applyFill="1" applyBorder="1" applyAlignment="1">
      <alignment horizontal="right"/>
    </xf>
    <xf numFmtId="0" fontId="5" fillId="2" borderId="16"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2" borderId="5" xfId="0" applyFont="1" applyFill="1" applyBorder="1" applyAlignment="1">
      <alignment horizontal="center"/>
    </xf>
    <xf numFmtId="0" fontId="4" fillId="4" borderId="6"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2" borderId="4" xfId="0" applyFont="1" applyFill="1" applyBorder="1" applyAlignment="1">
      <alignment horizontal="justify" vertical="center" wrapText="1"/>
    </xf>
    <xf numFmtId="0" fontId="4" fillId="4"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ESTRATÉGICO INSTITUCIONAL</a:t>
          </a:r>
        </a:p>
        <a:p>
          <a:pPr algn="ctr" rtl="0">
            <a:defRPr sz="1000"/>
          </a:pPr>
          <a:r>
            <a:rPr lang="en-US" sz="2400" b="1" i="0" u="none" strike="noStrike" baseline="0">
              <a:solidFill>
                <a:sysClr val="windowText" lastClr="000000"/>
              </a:solidFill>
              <a:effectLst/>
              <a:latin typeface="Arial Narrow"/>
              <a:ea typeface="+mn-ea"/>
              <a:cs typeface="+mn-cs"/>
            </a:rPr>
            <a:t>Corte a 31 de marzo de 2018</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108857</xdr:rowOff>
    </xdr:from>
    <xdr:to>
      <xdr:col>8</xdr:col>
      <xdr:colOff>640896</xdr:colOff>
      <xdr:row>45</xdr:row>
      <xdr:rowOff>83457</xdr:rowOff>
    </xdr:to>
    <xdr:pic>
      <xdr:nvPicPr>
        <xdr:cNvPr id="5" name="12 Imagen" descr="graficacion-01.png">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52732"/>
          <a:ext cx="6543675" cy="182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1006928</xdr:colOff>
      <xdr:row>0</xdr:row>
      <xdr:rowOff>54430</xdr:rowOff>
    </xdr:from>
    <xdr:to>
      <xdr:col>2</xdr:col>
      <xdr:colOff>421822</xdr:colOff>
      <xdr:row>2</xdr:row>
      <xdr:rowOff>244929</xdr:rowOff>
    </xdr:to>
    <xdr:pic>
      <xdr:nvPicPr>
        <xdr:cNvPr id="2" name="Imagen 1" descr="Departamento Administrativo de Ciencia, Tecnología e Innovación. COLCIENCIAS">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928" y="54430"/>
          <a:ext cx="4163787" cy="843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60" zoomScaleNormal="60" workbookViewId="0">
      <selection activeCell="R27" sqref="R27"/>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70"/>
      <c r="B36" s="71"/>
      <c r="C36" s="71"/>
      <c r="D36" s="71"/>
      <c r="E36" s="71"/>
      <c r="F36" s="71"/>
      <c r="G36" s="71"/>
      <c r="H36" s="71"/>
      <c r="I36" s="72"/>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abSelected="1" view="pageBreakPreview" zoomScale="64" zoomScaleNormal="60" zoomScaleSheetLayoutView="64" zoomScalePageLayoutView="30" workbookViewId="0">
      <pane xSplit="1" ySplit="8" topLeftCell="B16" activePane="bottomRight" state="frozen"/>
      <selection pane="topRight" activeCell="B1" sqref="B1"/>
      <selection pane="bottomLeft" activeCell="A9" sqref="A9"/>
      <selection pane="bottomRight" activeCell="J16" sqref="J16"/>
    </sheetView>
  </sheetViews>
  <sheetFormatPr baseColWidth="10" defaultColWidth="11.42578125" defaultRowHeight="17.25" x14ac:dyDescent="0.3"/>
  <cols>
    <col min="1" max="1" width="31.5703125" style="15" customWidth="1"/>
    <col min="2" max="2" width="39.5703125" style="15" customWidth="1"/>
    <col min="3" max="3" width="16.7109375" style="31" customWidth="1"/>
    <col min="4" max="4" width="13.5703125" style="31" customWidth="1"/>
    <col min="5" max="5" width="11.7109375" style="36" customWidth="1"/>
    <col min="6" max="6" width="11.7109375" style="31" customWidth="1"/>
    <col min="7" max="8" width="14" style="31" customWidth="1"/>
    <col min="9" max="9" width="16.140625" style="36" customWidth="1"/>
    <col min="10" max="10" width="14.5703125" style="31" customWidth="1"/>
    <col min="11" max="11" width="14.42578125" style="36" customWidth="1"/>
    <col min="12" max="13" width="11.7109375" style="31" customWidth="1"/>
    <col min="14" max="14" width="14.42578125" style="31" customWidth="1"/>
    <col min="15" max="15" width="14.5703125" style="31" customWidth="1"/>
    <col min="16" max="16" width="15.7109375" style="31" customWidth="1"/>
    <col min="17" max="17" width="14.42578125" style="36" customWidth="1"/>
    <col min="18" max="18" width="14" style="31" customWidth="1"/>
    <col min="19" max="19" width="17.140625" style="31" customWidth="1"/>
    <col min="20" max="20" width="117" style="15" customWidth="1"/>
    <col min="21" max="21" width="23.28515625" style="32" customWidth="1"/>
    <col min="22" max="16384" width="11.42578125" style="15"/>
  </cols>
  <sheetData>
    <row r="1" spans="1:23" ht="25.5" customHeight="1" x14ac:dyDescent="0.3">
      <c r="A1" s="80"/>
      <c r="B1" s="80"/>
      <c r="C1" s="51" t="s">
        <v>4</v>
      </c>
      <c r="D1" s="52"/>
      <c r="E1" s="52"/>
      <c r="F1" s="52"/>
      <c r="G1" s="52"/>
      <c r="H1" s="52"/>
      <c r="I1" s="52"/>
      <c r="J1" s="52"/>
      <c r="K1" s="52"/>
      <c r="L1" s="52"/>
      <c r="M1" s="52"/>
      <c r="N1" s="52"/>
      <c r="O1" s="52"/>
      <c r="P1" s="52"/>
      <c r="Q1" s="52"/>
      <c r="R1" s="52"/>
      <c r="S1" s="53"/>
      <c r="T1" s="86" t="s">
        <v>58</v>
      </c>
      <c r="U1" s="87"/>
    </row>
    <row r="2" spans="1:23" ht="25.5" customHeight="1" x14ac:dyDescent="0.3">
      <c r="A2" s="80"/>
      <c r="B2" s="80"/>
      <c r="C2" s="54"/>
      <c r="D2" s="55"/>
      <c r="E2" s="55"/>
      <c r="F2" s="55"/>
      <c r="G2" s="55"/>
      <c r="H2" s="55"/>
      <c r="I2" s="55"/>
      <c r="J2" s="55"/>
      <c r="K2" s="55"/>
      <c r="L2" s="55"/>
      <c r="M2" s="55"/>
      <c r="N2" s="55"/>
      <c r="O2" s="55"/>
      <c r="P2" s="55"/>
      <c r="Q2" s="55"/>
      <c r="R2" s="55"/>
      <c r="S2" s="56"/>
      <c r="T2" s="86" t="s">
        <v>59</v>
      </c>
      <c r="U2" s="87"/>
    </row>
    <row r="3" spans="1:23" s="18" customFormat="1" ht="25.5" customHeight="1" x14ac:dyDescent="0.3">
      <c r="A3" s="80"/>
      <c r="B3" s="80"/>
      <c r="C3" s="57"/>
      <c r="D3" s="58"/>
      <c r="E3" s="58"/>
      <c r="F3" s="58"/>
      <c r="G3" s="58"/>
      <c r="H3" s="58"/>
      <c r="I3" s="58"/>
      <c r="J3" s="58"/>
      <c r="K3" s="58"/>
      <c r="L3" s="58"/>
      <c r="M3" s="58"/>
      <c r="N3" s="58"/>
      <c r="O3" s="58"/>
      <c r="P3" s="58"/>
      <c r="Q3" s="58"/>
      <c r="R3" s="58"/>
      <c r="S3" s="59"/>
      <c r="T3" s="86" t="s">
        <v>60</v>
      </c>
      <c r="U3" s="87"/>
    </row>
    <row r="4" spans="1:23" s="18" customFormat="1" ht="13.15" customHeight="1" x14ac:dyDescent="0.3">
      <c r="A4" s="10"/>
      <c r="B4" s="10"/>
      <c r="C4" s="10"/>
      <c r="D4" s="10"/>
      <c r="E4" s="19"/>
      <c r="F4" s="10"/>
      <c r="G4" s="10"/>
      <c r="H4" s="10"/>
      <c r="I4" s="19"/>
      <c r="J4" s="10"/>
      <c r="K4" s="19"/>
      <c r="L4" s="10"/>
      <c r="M4" s="10"/>
      <c r="N4" s="10"/>
      <c r="O4" s="10"/>
      <c r="P4" s="10"/>
      <c r="Q4" s="19"/>
      <c r="R4" s="10"/>
      <c r="S4" s="10"/>
      <c r="T4" s="10"/>
      <c r="U4" s="10"/>
    </row>
    <row r="5" spans="1:23" s="18" customFormat="1" ht="35.25" customHeight="1" x14ac:dyDescent="0.3">
      <c r="A5" s="48" t="s">
        <v>51</v>
      </c>
      <c r="B5" s="49"/>
      <c r="C5" s="49"/>
      <c r="D5" s="49"/>
      <c r="E5" s="49"/>
      <c r="F5" s="49"/>
      <c r="G5" s="49"/>
      <c r="H5" s="49"/>
      <c r="I5" s="49"/>
      <c r="J5" s="49"/>
      <c r="K5" s="49"/>
      <c r="L5" s="49"/>
      <c r="M5" s="49"/>
      <c r="N5" s="49"/>
      <c r="O5" s="49"/>
      <c r="P5" s="49"/>
      <c r="Q5" s="49"/>
      <c r="R5" s="49"/>
      <c r="S5" s="49"/>
      <c r="T5" s="49"/>
      <c r="U5" s="50"/>
    </row>
    <row r="6" spans="1:23" x14ac:dyDescent="0.3">
      <c r="A6" s="10"/>
      <c r="B6" s="10"/>
      <c r="C6" s="10"/>
      <c r="D6" s="10"/>
      <c r="E6" s="19"/>
      <c r="F6" s="10"/>
      <c r="G6" s="10"/>
      <c r="H6" s="10"/>
      <c r="I6" s="19"/>
      <c r="J6" s="10"/>
      <c r="K6" s="19"/>
      <c r="L6" s="10"/>
      <c r="M6" s="10"/>
      <c r="N6" s="10"/>
      <c r="O6" s="10"/>
      <c r="P6" s="10"/>
      <c r="Q6" s="19"/>
      <c r="R6" s="10"/>
      <c r="S6" s="10"/>
      <c r="T6" s="10"/>
      <c r="U6" s="10"/>
    </row>
    <row r="7" spans="1:23" ht="35.25" customHeight="1" x14ac:dyDescent="0.3">
      <c r="A7" s="76" t="s">
        <v>5</v>
      </c>
      <c r="B7" s="76" t="s">
        <v>6</v>
      </c>
      <c r="C7" s="76" t="s">
        <v>7</v>
      </c>
      <c r="D7" s="76" t="s">
        <v>46</v>
      </c>
      <c r="E7" s="76" t="s">
        <v>10</v>
      </c>
      <c r="F7" s="79" t="s">
        <v>39</v>
      </c>
      <c r="G7" s="76" t="s">
        <v>11</v>
      </c>
      <c r="H7" s="79" t="s">
        <v>55</v>
      </c>
      <c r="I7" s="76" t="s">
        <v>12</v>
      </c>
      <c r="J7" s="79" t="s">
        <v>64</v>
      </c>
      <c r="K7" s="76" t="s">
        <v>13</v>
      </c>
      <c r="L7" s="88" t="s">
        <v>62</v>
      </c>
      <c r="M7" s="89"/>
      <c r="N7" s="89"/>
      <c r="O7" s="90"/>
      <c r="P7" s="78" t="s">
        <v>63</v>
      </c>
      <c r="Q7" s="76" t="s">
        <v>8</v>
      </c>
      <c r="R7" s="78" t="s">
        <v>52</v>
      </c>
      <c r="S7" s="78" t="s">
        <v>56</v>
      </c>
      <c r="T7" s="79" t="s">
        <v>57</v>
      </c>
      <c r="U7" s="76" t="s">
        <v>9</v>
      </c>
    </row>
    <row r="8" spans="1:23" ht="30.75" customHeight="1" x14ac:dyDescent="0.3">
      <c r="A8" s="76"/>
      <c r="B8" s="77"/>
      <c r="C8" s="77"/>
      <c r="D8" s="77"/>
      <c r="E8" s="77"/>
      <c r="F8" s="81"/>
      <c r="G8" s="77"/>
      <c r="H8" s="81"/>
      <c r="I8" s="77"/>
      <c r="J8" s="81"/>
      <c r="K8" s="77"/>
      <c r="L8" s="39" t="s">
        <v>0</v>
      </c>
      <c r="M8" s="39" t="s">
        <v>1</v>
      </c>
      <c r="N8" s="39" t="s">
        <v>2</v>
      </c>
      <c r="O8" s="39" t="s">
        <v>3</v>
      </c>
      <c r="P8" s="79"/>
      <c r="Q8" s="77"/>
      <c r="R8" s="79"/>
      <c r="S8" s="79"/>
      <c r="T8" s="85"/>
      <c r="U8" s="76"/>
    </row>
    <row r="9" spans="1:23" ht="409.5" customHeight="1" x14ac:dyDescent="0.3">
      <c r="A9" s="73" t="s">
        <v>14</v>
      </c>
      <c r="B9" s="64" t="s">
        <v>15</v>
      </c>
      <c r="C9" s="65" t="s">
        <v>17</v>
      </c>
      <c r="D9" s="65">
        <v>9163</v>
      </c>
      <c r="E9" s="65">
        <v>2500</v>
      </c>
      <c r="F9" s="65">
        <v>2500</v>
      </c>
      <c r="G9" s="65">
        <v>2500</v>
      </c>
      <c r="H9" s="65">
        <v>1819</v>
      </c>
      <c r="I9" s="65">
        <v>2160</v>
      </c>
      <c r="J9" s="65">
        <v>2078</v>
      </c>
      <c r="K9" s="65">
        <v>1500</v>
      </c>
      <c r="L9" s="66" t="s">
        <v>18</v>
      </c>
      <c r="M9" s="65"/>
      <c r="N9" s="65"/>
      <c r="O9" s="65"/>
      <c r="P9" s="66" t="s">
        <v>18</v>
      </c>
      <c r="Q9" s="65">
        <f>+E9+G9+I9+K9</f>
        <v>8660</v>
      </c>
      <c r="R9" s="65">
        <f>+F9+H9+J9</f>
        <v>6397</v>
      </c>
      <c r="S9" s="24">
        <f>+IF((R9/Q9&gt;100%),100%,(R9/Q9))</f>
        <v>0.73868360277136258</v>
      </c>
      <c r="T9" s="68" t="s">
        <v>81</v>
      </c>
      <c r="U9" s="41" t="s">
        <v>40</v>
      </c>
      <c r="W9" s="40"/>
    </row>
    <row r="10" spans="1:23" ht="267.75" customHeight="1" x14ac:dyDescent="0.3">
      <c r="A10" s="74"/>
      <c r="B10" s="20" t="s">
        <v>16</v>
      </c>
      <c r="C10" s="21" t="s">
        <v>17</v>
      </c>
      <c r="D10" s="22">
        <v>6721</v>
      </c>
      <c r="E10" s="11">
        <v>7000</v>
      </c>
      <c r="F10" s="13">
        <v>7660</v>
      </c>
      <c r="G10" s="11">
        <v>7700</v>
      </c>
      <c r="H10" s="13">
        <v>6052</v>
      </c>
      <c r="I10" s="11">
        <v>9100</v>
      </c>
      <c r="J10" s="11">
        <v>9555</v>
      </c>
      <c r="K10" s="11">
        <v>13400</v>
      </c>
      <c r="L10" s="13">
        <v>1959</v>
      </c>
      <c r="M10" s="11"/>
      <c r="N10" s="11"/>
      <c r="O10" s="11"/>
      <c r="P10" s="12">
        <f>+IF((L10/K10&gt;100%),100%,(L10/K10))</f>
        <v>0.14619402985074628</v>
      </c>
      <c r="Q10" s="11">
        <v>13400</v>
      </c>
      <c r="R10" s="11">
        <v>9555</v>
      </c>
      <c r="S10" s="24">
        <f>+IF((R10/Q10&gt;100%),100%,(R10/Q10))</f>
        <v>0.71305970149253728</v>
      </c>
      <c r="T10" s="33" t="s">
        <v>66</v>
      </c>
      <c r="U10" s="21" t="s">
        <v>40</v>
      </c>
    </row>
    <row r="11" spans="1:23" ht="408.75" customHeight="1" x14ac:dyDescent="0.3">
      <c r="A11" s="75"/>
      <c r="B11" s="20" t="s">
        <v>50</v>
      </c>
      <c r="C11" s="21" t="s">
        <v>17</v>
      </c>
      <c r="D11" s="22">
        <v>226</v>
      </c>
      <c r="E11" s="11" t="s">
        <v>18</v>
      </c>
      <c r="F11" s="13" t="s">
        <v>18</v>
      </c>
      <c r="G11" s="11">
        <v>221</v>
      </c>
      <c r="H11" s="13">
        <v>223</v>
      </c>
      <c r="I11" s="11">
        <v>217</v>
      </c>
      <c r="J11" s="11">
        <v>200</v>
      </c>
      <c r="K11" s="11">
        <v>174</v>
      </c>
      <c r="L11" s="13" t="s">
        <v>18</v>
      </c>
      <c r="M11" s="11"/>
      <c r="N11" s="11"/>
      <c r="O11" s="11"/>
      <c r="P11" s="12" t="s">
        <v>18</v>
      </c>
      <c r="Q11" s="11">
        <f>+G11+I11+K11</f>
        <v>612</v>
      </c>
      <c r="R11" s="11">
        <f>+H11+J11</f>
        <v>423</v>
      </c>
      <c r="S11" s="12">
        <f>+R11/Q11</f>
        <v>0.69117647058823528</v>
      </c>
      <c r="T11" s="33" t="s">
        <v>67</v>
      </c>
      <c r="U11" s="21" t="s">
        <v>40</v>
      </c>
    </row>
    <row r="12" spans="1:23" ht="313.5" customHeight="1" x14ac:dyDescent="0.3">
      <c r="A12" s="84" t="s">
        <v>19</v>
      </c>
      <c r="B12" s="20" t="s">
        <v>20</v>
      </c>
      <c r="C12" s="21" t="s">
        <v>17</v>
      </c>
      <c r="D12" s="22">
        <v>1254</v>
      </c>
      <c r="E12" s="11">
        <v>1250</v>
      </c>
      <c r="F12" s="13">
        <v>1251</v>
      </c>
      <c r="G12" s="11">
        <v>1910</v>
      </c>
      <c r="H12" s="13">
        <v>2408</v>
      </c>
      <c r="I12" s="11">
        <v>1908</v>
      </c>
      <c r="J12" s="37">
        <v>2205</v>
      </c>
      <c r="K12" s="11">
        <v>1930</v>
      </c>
      <c r="L12" s="13">
        <v>2</v>
      </c>
      <c r="M12" s="11"/>
      <c r="N12" s="11"/>
      <c r="O12" s="37"/>
      <c r="P12" s="24">
        <f>+IF((L12/K12&gt;100%),100%,(L12/K12))</f>
        <v>1.0362694300518134E-3</v>
      </c>
      <c r="Q12" s="11">
        <f>+E12+I12+G12+K12</f>
        <v>6998</v>
      </c>
      <c r="R12" s="11">
        <f>+F12+H12+J12+L12</f>
        <v>5866</v>
      </c>
      <c r="S12" s="24">
        <f>+IF((R12/Q12&gt;100%),100%,(R12/Q12))</f>
        <v>0.83823949699914257</v>
      </c>
      <c r="T12" s="33" t="s">
        <v>68</v>
      </c>
      <c r="U12" s="21" t="s">
        <v>41</v>
      </c>
    </row>
    <row r="13" spans="1:23" ht="315" customHeight="1" x14ac:dyDescent="0.3">
      <c r="A13" s="74"/>
      <c r="B13" s="45" t="s">
        <v>69</v>
      </c>
      <c r="C13" s="45" t="s">
        <v>38</v>
      </c>
      <c r="D13" s="45">
        <v>0</v>
      </c>
      <c r="E13" s="45">
        <v>4</v>
      </c>
      <c r="F13" s="45">
        <v>3</v>
      </c>
      <c r="G13" s="45">
        <v>6</v>
      </c>
      <c r="H13" s="45">
        <v>7</v>
      </c>
      <c r="I13" s="45">
        <v>8</v>
      </c>
      <c r="J13" s="45">
        <v>8</v>
      </c>
      <c r="K13" s="45">
        <v>7</v>
      </c>
      <c r="L13" s="45">
        <v>3</v>
      </c>
      <c r="M13" s="45"/>
      <c r="N13" s="45"/>
      <c r="O13" s="45"/>
      <c r="P13" s="24">
        <f>+IF((L13/K13&gt;100%),100%,(L13/K13))</f>
        <v>0.42857142857142855</v>
      </c>
      <c r="Q13" s="45">
        <f>+E13+I13+G13+K13</f>
        <v>25</v>
      </c>
      <c r="R13" s="45">
        <f>+H13+F13+J13+L13</f>
        <v>21</v>
      </c>
      <c r="S13" s="43">
        <f>+R13/Q13</f>
        <v>0.84</v>
      </c>
      <c r="T13" s="69" t="s">
        <v>74</v>
      </c>
      <c r="U13" s="42" t="s">
        <v>41</v>
      </c>
    </row>
    <row r="14" spans="1:23" ht="213" customHeight="1" x14ac:dyDescent="0.3">
      <c r="A14" s="75"/>
      <c r="B14" s="20" t="s">
        <v>21</v>
      </c>
      <c r="C14" s="21" t="s">
        <v>17</v>
      </c>
      <c r="D14" s="22">
        <v>259</v>
      </c>
      <c r="E14" s="11">
        <v>300</v>
      </c>
      <c r="F14" s="13">
        <v>321</v>
      </c>
      <c r="G14" s="11">
        <v>360</v>
      </c>
      <c r="H14" s="13">
        <v>545</v>
      </c>
      <c r="I14" s="11">
        <v>470</v>
      </c>
      <c r="J14" s="11">
        <v>595</v>
      </c>
      <c r="K14" s="11">
        <v>600</v>
      </c>
      <c r="L14" s="17">
        <v>52</v>
      </c>
      <c r="M14" s="11"/>
      <c r="N14" s="11"/>
      <c r="O14" s="11"/>
      <c r="P14" s="24">
        <f>+IF((L14/K14&gt;100%),100%,(L14/K14))</f>
        <v>8.666666666666667E-2</v>
      </c>
      <c r="Q14" s="11">
        <v>600</v>
      </c>
      <c r="R14" s="11">
        <v>595</v>
      </c>
      <c r="S14" s="12">
        <f>+R14/Q14</f>
        <v>0.9916666666666667</v>
      </c>
      <c r="T14" s="33" t="s">
        <v>75</v>
      </c>
      <c r="U14" s="21" t="s">
        <v>41</v>
      </c>
    </row>
    <row r="15" spans="1:23" ht="255" customHeight="1" x14ac:dyDescent="0.3">
      <c r="A15" s="84" t="s">
        <v>23</v>
      </c>
      <c r="B15" s="20" t="s">
        <v>24</v>
      </c>
      <c r="C15" s="21" t="s">
        <v>17</v>
      </c>
      <c r="D15" s="22">
        <v>328340</v>
      </c>
      <c r="E15" s="11">
        <v>180000</v>
      </c>
      <c r="F15" s="13">
        <v>193993</v>
      </c>
      <c r="G15" s="11">
        <v>1053900</v>
      </c>
      <c r="H15" s="13">
        <v>1423025</v>
      </c>
      <c r="I15" s="11">
        <v>3874830</v>
      </c>
      <c r="J15" s="11">
        <v>10249825</v>
      </c>
      <c r="K15" s="11">
        <v>3891270</v>
      </c>
      <c r="L15" s="13">
        <v>605965</v>
      </c>
      <c r="M15" s="11"/>
      <c r="N15" s="11"/>
      <c r="O15" s="11"/>
      <c r="P15" s="24">
        <f>+IF((L15/K15&gt;100%),100%,(L15/K15))</f>
        <v>0.15572422371102493</v>
      </c>
      <c r="Q15" s="11">
        <v>15700000</v>
      </c>
      <c r="R15" s="11">
        <f>+H15+F15+J15+L15</f>
        <v>12472808</v>
      </c>
      <c r="S15" s="24">
        <f>+IF((R15/Q15&gt;100%),100%,(R15/Q15))</f>
        <v>0.79444636942675162</v>
      </c>
      <c r="T15" s="33" t="s">
        <v>70</v>
      </c>
      <c r="U15" s="21" t="s">
        <v>42</v>
      </c>
    </row>
    <row r="16" spans="1:23" ht="276.75" customHeight="1" x14ac:dyDescent="0.3">
      <c r="A16" s="74"/>
      <c r="B16" s="20" t="s">
        <v>25</v>
      </c>
      <c r="C16" s="21" t="s">
        <v>22</v>
      </c>
      <c r="D16" s="22">
        <v>2349339</v>
      </c>
      <c r="E16" s="11">
        <v>300000</v>
      </c>
      <c r="F16" s="13">
        <v>305995</v>
      </c>
      <c r="G16" s="11">
        <v>600000</v>
      </c>
      <c r="H16" s="13">
        <v>341253</v>
      </c>
      <c r="I16" s="11">
        <v>351247</v>
      </c>
      <c r="J16" s="11">
        <v>363491</v>
      </c>
      <c r="K16" s="11">
        <v>198753</v>
      </c>
      <c r="L16" s="13">
        <v>3000</v>
      </c>
      <c r="M16" s="11"/>
      <c r="N16" s="11"/>
      <c r="O16" s="11"/>
      <c r="P16" s="24">
        <f>+IF((L16/K16&gt;100%),100%,(L16/K16))</f>
        <v>1.5094111786991894E-2</v>
      </c>
      <c r="Q16" s="11">
        <f>+E16+G16+I16+K16</f>
        <v>1450000</v>
      </c>
      <c r="R16" s="11">
        <f>+F16+H16+J16+L16</f>
        <v>1013739</v>
      </c>
      <c r="S16" s="38">
        <f>+IF((R16/Q16&gt;100%),100%,(R16/Q16))</f>
        <v>0.69913034482758618</v>
      </c>
      <c r="T16" s="33" t="s">
        <v>76</v>
      </c>
      <c r="U16" s="21" t="s">
        <v>42</v>
      </c>
    </row>
    <row r="17" spans="1:21" ht="246.75" customHeight="1" x14ac:dyDescent="0.3">
      <c r="A17" s="84" t="s">
        <v>26</v>
      </c>
      <c r="B17" s="20" t="s">
        <v>27</v>
      </c>
      <c r="C17" s="21" t="s">
        <v>22</v>
      </c>
      <c r="D17" s="16">
        <v>0.69</v>
      </c>
      <c r="E17" s="12">
        <v>0.7</v>
      </c>
      <c r="F17" s="23">
        <v>0.79479999999999995</v>
      </c>
      <c r="G17" s="12">
        <v>0.8</v>
      </c>
      <c r="H17" s="16">
        <v>1</v>
      </c>
      <c r="I17" s="12">
        <v>1</v>
      </c>
      <c r="J17" s="11">
        <v>100</v>
      </c>
      <c r="K17" s="12">
        <v>1</v>
      </c>
      <c r="L17" s="13" t="s">
        <v>18</v>
      </c>
      <c r="M17" s="25"/>
      <c r="N17" s="25"/>
      <c r="O17" s="11"/>
      <c r="P17" s="37" t="str">
        <f>+L17</f>
        <v>N/A</v>
      </c>
      <c r="Q17" s="12">
        <v>1</v>
      </c>
      <c r="R17" s="12">
        <f>+H17</f>
        <v>1</v>
      </c>
      <c r="S17" s="38">
        <f>+IF((R17/Q17&gt;100%),100%,(R17/Q17))</f>
        <v>1</v>
      </c>
      <c r="T17" s="33" t="s">
        <v>71</v>
      </c>
      <c r="U17" s="21" t="s">
        <v>41</v>
      </c>
    </row>
    <row r="18" spans="1:21" ht="216.75" customHeight="1" x14ac:dyDescent="0.3">
      <c r="A18" s="74"/>
      <c r="B18" s="20" t="s">
        <v>28</v>
      </c>
      <c r="C18" s="21" t="s">
        <v>22</v>
      </c>
      <c r="D18" s="22">
        <v>0</v>
      </c>
      <c r="E18" s="11">
        <v>3</v>
      </c>
      <c r="F18" s="13">
        <v>3</v>
      </c>
      <c r="G18" s="11">
        <v>3</v>
      </c>
      <c r="H18" s="13">
        <v>3</v>
      </c>
      <c r="I18" s="11">
        <v>2</v>
      </c>
      <c r="J18" s="11">
        <v>2</v>
      </c>
      <c r="K18" s="11">
        <v>0</v>
      </c>
      <c r="L18" s="13" t="s">
        <v>18</v>
      </c>
      <c r="N18" s="11"/>
      <c r="O18" s="11"/>
      <c r="P18" s="37" t="s">
        <v>18</v>
      </c>
      <c r="Q18" s="11">
        <v>8</v>
      </c>
      <c r="R18" s="11">
        <f>+F18+H18+J18</f>
        <v>8</v>
      </c>
      <c r="S18" s="38">
        <f>+IF((R18/Q18&gt;100%),100%,(R18/Q18))</f>
        <v>1</v>
      </c>
      <c r="T18" s="33" t="s">
        <v>72</v>
      </c>
      <c r="U18" s="21" t="s">
        <v>41</v>
      </c>
    </row>
    <row r="19" spans="1:21" ht="288.75" customHeight="1" x14ac:dyDescent="0.3">
      <c r="A19" s="74"/>
      <c r="B19" s="20" t="s">
        <v>29</v>
      </c>
      <c r="C19" s="21" t="s">
        <v>17</v>
      </c>
      <c r="D19" s="22" t="s">
        <v>18</v>
      </c>
      <c r="E19" s="11" t="s">
        <v>18</v>
      </c>
      <c r="F19" s="13">
        <v>2</v>
      </c>
      <c r="G19" s="11">
        <v>3</v>
      </c>
      <c r="H19" s="13">
        <v>3</v>
      </c>
      <c r="I19" s="11">
        <v>2</v>
      </c>
      <c r="J19" s="13">
        <v>0</v>
      </c>
      <c r="K19" s="11">
        <v>1</v>
      </c>
      <c r="L19" s="13" t="s">
        <v>18</v>
      </c>
      <c r="M19" s="13"/>
      <c r="N19" s="13"/>
      <c r="O19" s="13"/>
      <c r="P19" s="37" t="s">
        <v>18</v>
      </c>
      <c r="Q19" s="11">
        <f>I19+G19+K19</f>
        <v>6</v>
      </c>
      <c r="R19" s="13">
        <f>+H19+F19+J19</f>
        <v>5</v>
      </c>
      <c r="S19" s="38">
        <f>+IF((R19/Q19&gt;100%),100%,(R19/Q19))</f>
        <v>0.83333333333333337</v>
      </c>
      <c r="T19" s="33" t="s">
        <v>73</v>
      </c>
      <c r="U19" s="21" t="s">
        <v>43</v>
      </c>
    </row>
    <row r="20" spans="1:21" ht="136.5" hidden="1" customHeight="1" x14ac:dyDescent="0.3">
      <c r="A20" s="75"/>
      <c r="B20" s="20" t="s">
        <v>30</v>
      </c>
      <c r="C20" s="21" t="s">
        <v>17</v>
      </c>
      <c r="D20" s="16">
        <v>0.46</v>
      </c>
      <c r="E20" s="24">
        <v>0.495</v>
      </c>
      <c r="F20" s="23">
        <v>0.64419999999999999</v>
      </c>
      <c r="G20" s="12">
        <v>0.53</v>
      </c>
      <c r="H20" s="12">
        <v>0.75600000000000001</v>
      </c>
      <c r="I20" s="25">
        <v>0.56499999999999995</v>
      </c>
      <c r="J20" s="13"/>
      <c r="K20" s="12">
        <v>0.6</v>
      </c>
      <c r="L20" s="34">
        <v>0.75719999999999998</v>
      </c>
      <c r="M20" s="23"/>
      <c r="N20" s="13"/>
      <c r="O20" s="13"/>
      <c r="P20" s="12">
        <f t="shared" ref="P20" si="0">+N20/K20</f>
        <v>0</v>
      </c>
      <c r="Q20" s="12">
        <v>0.6</v>
      </c>
      <c r="R20" s="16" t="e">
        <f>+#REF!</f>
        <v>#REF!</v>
      </c>
      <c r="S20" s="38" t="e">
        <f t="shared" ref="S20:S21" si="1">+IF((R20/Q20&gt;100%),100%,(R20/Q20))</f>
        <v>#REF!</v>
      </c>
      <c r="T20" s="33"/>
      <c r="U20" s="21" t="s">
        <v>44</v>
      </c>
    </row>
    <row r="21" spans="1:21" ht="186.75" customHeight="1" x14ac:dyDescent="0.3">
      <c r="A21" s="20" t="s">
        <v>31</v>
      </c>
      <c r="B21" s="20" t="s">
        <v>65</v>
      </c>
      <c r="C21" s="21" t="s">
        <v>37</v>
      </c>
      <c r="D21" s="22">
        <v>0</v>
      </c>
      <c r="E21" s="11">
        <v>18</v>
      </c>
      <c r="F21" s="13">
        <v>20</v>
      </c>
      <c r="G21" s="11">
        <v>31</v>
      </c>
      <c r="H21" s="13">
        <v>30</v>
      </c>
      <c r="I21" s="11">
        <v>33</v>
      </c>
      <c r="J21" s="13">
        <v>33</v>
      </c>
      <c r="K21" s="11">
        <v>33</v>
      </c>
      <c r="L21" s="13">
        <v>33</v>
      </c>
      <c r="M21" s="13"/>
      <c r="N21" s="13"/>
      <c r="O21" s="13"/>
      <c r="P21" s="38">
        <f>+IF((L21/K21&gt;100%),100%,(L21/K21))</f>
        <v>1</v>
      </c>
      <c r="Q21" s="11">
        <v>33</v>
      </c>
      <c r="R21" s="17">
        <v>33</v>
      </c>
      <c r="S21" s="38">
        <f t="shared" si="1"/>
        <v>1</v>
      </c>
      <c r="T21" s="33" t="s">
        <v>77</v>
      </c>
      <c r="U21" s="21" t="s">
        <v>45</v>
      </c>
    </row>
    <row r="22" spans="1:21" ht="204" customHeight="1" x14ac:dyDescent="0.3">
      <c r="A22" s="26" t="s">
        <v>32</v>
      </c>
      <c r="B22" s="20" t="s">
        <v>33</v>
      </c>
      <c r="C22" s="21" t="s">
        <v>22</v>
      </c>
      <c r="D22" s="22">
        <v>3</v>
      </c>
      <c r="E22" s="11" t="s">
        <v>18</v>
      </c>
      <c r="F22" s="13" t="s">
        <v>18</v>
      </c>
      <c r="G22" s="11">
        <v>5</v>
      </c>
      <c r="H22" s="13">
        <v>5</v>
      </c>
      <c r="I22" s="11">
        <v>7</v>
      </c>
      <c r="J22" s="13">
        <v>7</v>
      </c>
      <c r="K22" s="11">
        <v>9</v>
      </c>
      <c r="L22" s="13">
        <v>1</v>
      </c>
      <c r="M22" s="13"/>
      <c r="N22" s="13"/>
      <c r="O22" s="13"/>
      <c r="P22" s="38">
        <f>+IF((L22/K22&gt;100%),100%,(L22/K22))</f>
        <v>0.1111111111111111</v>
      </c>
      <c r="Q22" s="11">
        <f>+K22</f>
        <v>9</v>
      </c>
      <c r="R22" s="13">
        <f>+I22</f>
        <v>7</v>
      </c>
      <c r="S22" s="24">
        <f>+IF((R22/Q22&gt;100%),100%,(R22/Q22))</f>
        <v>0.77777777777777779</v>
      </c>
      <c r="T22" s="33" t="s">
        <v>78</v>
      </c>
      <c r="U22" s="21" t="s">
        <v>47</v>
      </c>
    </row>
    <row r="23" spans="1:21" ht="409.5" customHeight="1" x14ac:dyDescent="0.3">
      <c r="A23" s="42" t="s">
        <v>34</v>
      </c>
      <c r="B23" s="42" t="s">
        <v>35</v>
      </c>
      <c r="C23" s="42" t="s">
        <v>38</v>
      </c>
      <c r="D23" s="44">
        <v>0.62</v>
      </c>
      <c r="E23" s="45" t="s">
        <v>18</v>
      </c>
      <c r="F23" s="46" t="s">
        <v>18</v>
      </c>
      <c r="G23" s="43">
        <v>0.86</v>
      </c>
      <c r="H23" s="43">
        <v>1.02</v>
      </c>
      <c r="I23" s="47">
        <v>0.96</v>
      </c>
      <c r="J23" s="47">
        <v>0.99150000000000005</v>
      </c>
      <c r="K23" s="61">
        <v>1</v>
      </c>
      <c r="L23" s="60">
        <v>0.67800000000000005</v>
      </c>
      <c r="M23" s="61"/>
      <c r="N23" s="62"/>
      <c r="O23" s="47"/>
      <c r="P23" s="24">
        <f>+IF((L23/K23&gt;100%),100%,(L23/K23))</f>
        <v>0.67800000000000005</v>
      </c>
      <c r="Q23" s="62">
        <v>1</v>
      </c>
      <c r="R23" s="67">
        <v>0.67800000000000005</v>
      </c>
      <c r="S23" s="24">
        <f t="shared" ref="S23:S24" si="2">+IF((R23/Q23&gt;100%),100%,(R23/Q23))</f>
        <v>0.67800000000000005</v>
      </c>
      <c r="T23" s="69" t="s">
        <v>79</v>
      </c>
      <c r="U23" s="63" t="s">
        <v>48</v>
      </c>
    </row>
    <row r="24" spans="1:21" ht="317.25" customHeight="1" x14ac:dyDescent="0.3">
      <c r="A24" s="26" t="s">
        <v>36</v>
      </c>
      <c r="B24" s="20" t="s">
        <v>53</v>
      </c>
      <c r="C24" s="21" t="s">
        <v>22</v>
      </c>
      <c r="D24" s="22" t="s">
        <v>54</v>
      </c>
      <c r="E24" s="11" t="s">
        <v>18</v>
      </c>
      <c r="F24" s="13" t="s">
        <v>18</v>
      </c>
      <c r="G24" s="11">
        <v>250000</v>
      </c>
      <c r="H24" s="13">
        <v>215607</v>
      </c>
      <c r="I24" s="11">
        <v>285000</v>
      </c>
      <c r="J24" s="13">
        <v>389975</v>
      </c>
      <c r="K24" s="11">
        <v>250000</v>
      </c>
      <c r="L24" s="13">
        <v>12870</v>
      </c>
      <c r="M24" s="35"/>
      <c r="N24" s="13"/>
      <c r="O24" s="13"/>
      <c r="P24" s="24">
        <f>+IF((L24/K24&gt;100%),100%,(L24/K24))</f>
        <v>5.1479999999999998E-2</v>
      </c>
      <c r="Q24" s="11">
        <v>750000</v>
      </c>
      <c r="R24" s="13">
        <f>+H24+J24+L24</f>
        <v>618452</v>
      </c>
      <c r="S24" s="24">
        <f t="shared" si="2"/>
        <v>0.82460266666666671</v>
      </c>
      <c r="T24" s="33" t="s">
        <v>80</v>
      </c>
      <c r="U24" s="21" t="s">
        <v>49</v>
      </c>
    </row>
    <row r="25" spans="1:21" ht="48" customHeight="1" x14ac:dyDescent="0.3">
      <c r="A25" s="27"/>
      <c r="B25" s="28"/>
      <c r="C25" s="29"/>
      <c r="D25" s="29"/>
      <c r="E25" s="30"/>
      <c r="F25" s="14"/>
      <c r="G25" s="14"/>
      <c r="H25" s="14"/>
      <c r="I25" s="30"/>
      <c r="J25" s="14"/>
      <c r="K25" s="30"/>
      <c r="L25" s="14"/>
      <c r="M25" s="14"/>
      <c r="N25" s="14"/>
      <c r="O25" s="14"/>
      <c r="P25" s="14"/>
      <c r="Q25" s="30"/>
      <c r="R25" s="14"/>
      <c r="S25" s="14"/>
      <c r="T25" s="14"/>
      <c r="U25" s="29"/>
    </row>
    <row r="26" spans="1:21" ht="66.75" customHeight="1" x14ac:dyDescent="0.3">
      <c r="A26" s="82" t="s">
        <v>61</v>
      </c>
      <c r="B26" s="83"/>
      <c r="C26" s="83"/>
      <c r="D26" s="83"/>
      <c r="E26" s="83"/>
      <c r="F26" s="83"/>
      <c r="G26" s="83"/>
      <c r="H26" s="83"/>
      <c r="I26" s="83"/>
      <c r="J26" s="83"/>
      <c r="K26" s="83"/>
      <c r="L26" s="83"/>
      <c r="M26" s="83"/>
      <c r="N26" s="83"/>
      <c r="O26" s="83"/>
      <c r="P26" s="83"/>
      <c r="Q26" s="83"/>
      <c r="R26" s="83"/>
      <c r="S26" s="83"/>
      <c r="T26" s="83"/>
      <c r="U26" s="83"/>
    </row>
    <row r="27" spans="1:21" ht="46.5" customHeight="1" x14ac:dyDescent="0.3">
      <c r="A27" s="82"/>
      <c r="B27" s="83"/>
      <c r="C27" s="83"/>
      <c r="D27" s="83"/>
      <c r="E27" s="83"/>
      <c r="F27" s="83"/>
      <c r="G27" s="83"/>
      <c r="H27" s="83"/>
      <c r="I27" s="83"/>
      <c r="J27" s="83"/>
      <c r="K27" s="83"/>
      <c r="L27" s="83"/>
      <c r="M27" s="83"/>
      <c r="N27" s="83"/>
      <c r="O27" s="83"/>
      <c r="P27" s="83"/>
      <c r="Q27" s="83"/>
      <c r="R27" s="83"/>
      <c r="S27" s="83"/>
      <c r="T27" s="83"/>
      <c r="U27" s="83"/>
    </row>
  </sheetData>
  <mergeCells count="28">
    <mergeCell ref="T7:T8"/>
    <mergeCell ref="T1:U1"/>
    <mergeCell ref="T2:U2"/>
    <mergeCell ref="T3:U3"/>
    <mergeCell ref="G7:G8"/>
    <mergeCell ref="H7:H8"/>
    <mergeCell ref="R7:R8"/>
    <mergeCell ref="U7:U8"/>
    <mergeCell ref="Q7:Q8"/>
    <mergeCell ref="P7:P8"/>
    <mergeCell ref="J7:J8"/>
    <mergeCell ref="L7:O7"/>
    <mergeCell ref="A27:U27"/>
    <mergeCell ref="A26:U26"/>
    <mergeCell ref="A12:A14"/>
    <mergeCell ref="A15:A16"/>
    <mergeCell ref="A17:A20"/>
    <mergeCell ref="A9:A11"/>
    <mergeCell ref="K7:K8"/>
    <mergeCell ref="S7:S8"/>
    <mergeCell ref="A1:B3"/>
    <mergeCell ref="A7:A8"/>
    <mergeCell ref="B7:B8"/>
    <mergeCell ref="C7:C8"/>
    <mergeCell ref="D7:D8"/>
    <mergeCell ref="E7:E8"/>
    <mergeCell ref="I7:I8"/>
    <mergeCell ref="F7:F8"/>
  </mergeCells>
  <printOptions horizontalCentered="1"/>
  <pageMargins left="0.43307086614173229" right="0.43307086614173229" top="0.74803149606299213" bottom="0.55118110236220474" header="0.31496062992125984" footer="0.11811023622047245"/>
  <pageSetup paperSize="5" scale="30" fitToHeight="2" orientation="landscape" r:id="rId1"/>
  <headerFooter differentFirst="1">
    <oddFooter>&amp;RPágina &amp;P de &amp;N</oddFooter>
  </headerFooter>
  <rowBreaks count="4" manualBreakCount="4">
    <brk id="11" max="23" man="1"/>
    <brk id="14" max="23" man="1"/>
    <brk id="16" max="23" man="1"/>
    <brk id="1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 4to trimestre</vt:lpstr>
      <vt:lpstr>'Seguimiento PEI 4to trimestre'!Área_de_impresión</vt:lpstr>
      <vt:lpstr>'Seguimiento PEI 4to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2018-02-20T19:06:07Z</cp:lastPrinted>
  <dcterms:created xsi:type="dcterms:W3CDTF">2016-06-27T17:21:45Z</dcterms:created>
  <dcterms:modified xsi:type="dcterms:W3CDTF">2018-05-31T20:47:18Z</dcterms:modified>
</cp:coreProperties>
</file>